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worksheets/sheet28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drawings/drawing20.xml" ContentType="application/vnd.openxmlformats-officedocument.drawing+xml"/>
  <Override PartName="/xl/drawings/drawing21.xml" ContentType="application/vnd.openxmlformats-officedocument.drawing+xml"/>
  <Override PartName="/xl/drawings/drawing22.xml" ContentType="application/vnd.openxmlformats-officedocument.drawing+xml"/>
  <Override PartName="/xl/drawings/drawing23.xml" ContentType="application/vnd.openxmlformats-officedocument.drawing+xml"/>
  <Override PartName="/xl/drawings/drawing24.xml" ContentType="application/vnd.openxmlformats-officedocument.drawing+xml"/>
  <Override PartName="/xl/drawings/drawing25.xml" ContentType="application/vnd.openxmlformats-officedocument.drawing+xml"/>
  <Override PartName="/xl/drawings/drawing26.xml" ContentType="application/vnd.openxmlformats-officedocument.drawing+xml"/>
  <Override PartName="/xl/drawings/drawing27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4" rupBuild="23801"/>
  <workbookPr defaultThemeVersion="124226"/>
  <mc:AlternateContent xmlns:mc="http://schemas.openxmlformats.org/markup-compatibility/2006">
    <mc:Choice Requires="x15">
      <x15ac:absPath xmlns:x15ac="http://schemas.microsoft.com/office/spreadsheetml/2010/11/ac" url="\\192.168.1.10\сбыт\1. Прайсы\--- WABEH\WABEH - Дизайн радиаторы\"/>
    </mc:Choice>
  </mc:AlternateContent>
  <xr:revisionPtr revIDLastSave="0" documentId="13_ncr:1_{F1C99F62-9A96-404D-8033-E0E3FA298933}" xr6:coauthVersionLast="46" xr6:coauthVersionMax="46" xr10:uidLastSave="{00000000-0000-0000-0000-000000000000}"/>
  <bookViews>
    <workbookView xWindow="9900" yWindow="0" windowWidth="12612" windowHeight="12360" tabRatio="922" xr2:uid="{00000000-000D-0000-FFFF-FFFF00000000}"/>
  </bookViews>
  <sheets>
    <sheet name="Содержание" sheetId="15" r:id="rId1"/>
    <sheet name="Калькулятор " sheetId="48" r:id="rId2"/>
    <sheet name="P30 V" sheetId="18" r:id="rId3"/>
    <sheet name="P30 H" sheetId="16" r:id="rId4"/>
    <sheet name="P60-30" sheetId="51" r:id="rId5"/>
    <sheet name="P60 V" sheetId="19" r:id="rId6"/>
    <sheet name="P60 H" sheetId="20" r:id="rId7"/>
    <sheet name="S V" sheetId="23" r:id="rId8"/>
    <sheet name="S H" sheetId="24" r:id="rId9"/>
    <sheet name="SP V" sheetId="25" r:id="rId10"/>
    <sheet name="SP H" sheetId="26" r:id="rId11"/>
    <sheet name="Q40 V" sheetId="21" r:id="rId12"/>
    <sheet name="Q40 H" sheetId="22" r:id="rId13"/>
    <sheet name="Q60 V" sheetId="46" r:id="rId14"/>
    <sheet name="Q60 H" sheetId="47" r:id="rId15"/>
    <sheet name="Q80 V" sheetId="27" r:id="rId16"/>
    <sheet name="Q80 H" sheetId="29" r:id="rId17"/>
    <sheet name="R32 V" sheetId="30" r:id="rId18"/>
    <sheet name="R32 H" sheetId="31" r:id="rId19"/>
    <sheet name="R89 V" sheetId="32" r:id="rId20"/>
    <sheet name="R89 H" sheetId="33" r:id="rId21"/>
    <sheet name="RT1,RT2" sheetId="34" r:id="rId22"/>
    <sheet name="RT1W,RT2W" sheetId="44" r:id="rId23"/>
    <sheet name="QT1,QT2" sheetId="38" r:id="rId24"/>
    <sheet name="Напольные" sheetId="39" r:id="rId25"/>
    <sheet name="Аксессуары" sheetId="40" r:id="rId26"/>
    <sheet name="Колеровка" sheetId="45" r:id="rId27"/>
    <sheet name="Основа" sheetId="49" state="hidden" r:id="rId28"/>
  </sheets>
  <definedNames>
    <definedName name="_C1" localSheetId="4">#REF!</definedName>
    <definedName name="_C1">#REF!</definedName>
    <definedName name="_C2" localSheetId="4">#REF!</definedName>
    <definedName name="_C2">#REF!</definedName>
    <definedName name="_C3" localSheetId="4">#REF!</definedName>
    <definedName name="_C3">#REF!</definedName>
    <definedName name="_R1" localSheetId="4">#REF!</definedName>
    <definedName name="_R1">#REF!</definedName>
    <definedName name="_R2" localSheetId="4">#REF!</definedName>
    <definedName name="_R2">#REF!</definedName>
    <definedName name="_xlnm._FilterDatabase" localSheetId="27" hidden="1">Основа!$Q$2:$Q$3254</definedName>
    <definedName name="H" localSheetId="4">#REF!</definedName>
    <definedName name="H">#REF!</definedName>
  </definedNames>
  <calcPr calcId="191029"/>
</workbook>
</file>

<file path=xl/calcChain.xml><?xml version="1.0" encoding="utf-8"?>
<calcChain xmlns="http://schemas.openxmlformats.org/spreadsheetml/2006/main">
  <c r="J11" i="48" l="1"/>
  <c r="J12" i="48"/>
  <c r="J13" i="48"/>
  <c r="J14" i="48"/>
  <c r="J16" i="48"/>
  <c r="J17" i="48"/>
  <c r="J18" i="48"/>
  <c r="J19" i="48"/>
  <c r="J20" i="48"/>
  <c r="J21" i="48"/>
  <c r="J22" i="48"/>
  <c r="J23" i="48"/>
  <c r="J24" i="48"/>
  <c r="J25" i="48"/>
  <c r="J26" i="48"/>
  <c r="J27" i="48"/>
  <c r="J28" i="48"/>
  <c r="J29" i="48"/>
  <c r="J30" i="48"/>
  <c r="J31" i="48"/>
  <c r="J32" i="48"/>
  <c r="J33" i="48"/>
  <c r="J34" i="48"/>
  <c r="J35" i="48"/>
  <c r="J36" i="48"/>
  <c r="J37" i="48"/>
  <c r="J38" i="48"/>
  <c r="J39" i="48"/>
  <c r="J40" i="48"/>
  <c r="J41" i="48"/>
  <c r="J42" i="48"/>
  <c r="J43" i="48"/>
  <c r="J44" i="48"/>
  <c r="K5" i="48"/>
  <c r="I5" i="48" s="1"/>
  <c r="F5" i="48" s="1"/>
  <c r="L5" i="48"/>
  <c r="K6" i="48"/>
  <c r="I6" i="48" s="1"/>
  <c r="F6" i="48" s="1"/>
  <c r="L6" i="48"/>
  <c r="I7" i="48"/>
  <c r="F7" i="48" s="1"/>
  <c r="K7" i="48"/>
  <c r="L7" i="48"/>
  <c r="I8" i="48"/>
  <c r="F8" i="48" s="1"/>
  <c r="K8" i="48"/>
  <c r="L8" i="48"/>
  <c r="I9" i="48"/>
  <c r="F9" i="48" s="1"/>
  <c r="K9" i="48"/>
  <c r="L9" i="48"/>
  <c r="K10" i="48"/>
  <c r="I10" i="48" s="1"/>
  <c r="F10" i="48" s="1"/>
  <c r="L10" i="48"/>
  <c r="I11" i="48"/>
  <c r="F11" i="48" s="1"/>
  <c r="K11" i="48"/>
  <c r="L11" i="48"/>
  <c r="F12" i="48"/>
  <c r="I12" i="48"/>
  <c r="K12" i="48"/>
  <c r="L12" i="48"/>
  <c r="I13" i="48"/>
  <c r="F13" i="48" s="1"/>
  <c r="K13" i="48"/>
  <c r="L13" i="48"/>
  <c r="K14" i="48"/>
  <c r="I14" i="48" s="1"/>
  <c r="F14" i="48" s="1"/>
  <c r="L14" i="48"/>
  <c r="O3257" i="49" l="1"/>
  <c r="O3258" i="49"/>
  <c r="O3259" i="49"/>
  <c r="O3261" i="49"/>
  <c r="O3262" i="49"/>
  <c r="O3263" i="49"/>
  <c r="O3264" i="49"/>
  <c r="O3266" i="49"/>
  <c r="O3267" i="49"/>
  <c r="O3268" i="49"/>
  <c r="O3270" i="49"/>
  <c r="O3271" i="49"/>
  <c r="O3272" i="49"/>
  <c r="O3256" i="49"/>
  <c r="AA37" i="51"/>
  <c r="F37" i="51" s="1"/>
  <c r="AB37" i="51"/>
  <c r="G37" i="51" s="1"/>
  <c r="AA38" i="51"/>
  <c r="F38" i="51" s="1"/>
  <c r="AB38" i="51"/>
  <c r="G38" i="51" s="1"/>
  <c r="AB36" i="51"/>
  <c r="G36" i="51" s="1"/>
  <c r="AA36" i="51"/>
  <c r="F36" i="51" s="1"/>
  <c r="AA29" i="51" l="1"/>
  <c r="AB29" i="51"/>
  <c r="AA30" i="51"/>
  <c r="AB30" i="51"/>
  <c r="AB28" i="51"/>
  <c r="AA28" i="51"/>
  <c r="G28" i="51" s="1"/>
  <c r="G18" i="51"/>
  <c r="H18" i="51"/>
  <c r="I18" i="51"/>
  <c r="J18" i="51"/>
  <c r="G20" i="51"/>
  <c r="H20" i="51"/>
  <c r="I20" i="51"/>
  <c r="J20" i="51"/>
  <c r="AD19" i="51"/>
  <c r="J19" i="51" s="1"/>
  <c r="AC19" i="51"/>
  <c r="I19" i="51" s="1"/>
  <c r="AB19" i="51"/>
  <c r="H19" i="51" s="1"/>
  <c r="AA19" i="51"/>
  <c r="G19" i="51" s="1"/>
  <c r="AB17" i="51"/>
  <c r="H17" i="51" s="1"/>
  <c r="AC17" i="51"/>
  <c r="I17" i="51" s="1"/>
  <c r="AD17" i="51"/>
  <c r="J17" i="51" s="1"/>
  <c r="AA17" i="51"/>
  <c r="G17" i="51" s="1"/>
  <c r="AD12" i="51" l="1"/>
  <c r="AC12" i="51"/>
  <c r="AB12" i="51"/>
  <c r="AA12" i="51"/>
  <c r="AD11" i="51"/>
  <c r="AC11" i="51"/>
  <c r="AB11" i="51"/>
  <c r="AA11" i="51"/>
  <c r="AB10" i="51"/>
  <c r="AC10" i="51"/>
  <c r="AD10" i="51"/>
  <c r="AA10" i="51"/>
  <c r="AB9" i="51"/>
  <c r="AC9" i="51"/>
  <c r="AD9" i="51"/>
  <c r="AA9" i="51"/>
  <c r="O5" i="49" l="1"/>
  <c r="O6" i="49"/>
  <c r="O7" i="49"/>
  <c r="O8" i="49"/>
  <c r="O9" i="49"/>
  <c r="O10" i="49"/>
  <c r="O11" i="49"/>
  <c r="O12" i="49"/>
  <c r="O13" i="49"/>
  <c r="O14" i="49"/>
  <c r="O15" i="49"/>
  <c r="O16" i="49"/>
  <c r="O17" i="49"/>
  <c r="O18" i="49"/>
  <c r="O19" i="49"/>
  <c r="O20" i="49"/>
  <c r="O21" i="49"/>
  <c r="O22" i="49"/>
  <c r="O23" i="49"/>
  <c r="O24" i="49"/>
  <c r="O25" i="49"/>
  <c r="O26" i="49"/>
  <c r="O27" i="49"/>
  <c r="O28" i="49"/>
  <c r="O29" i="49"/>
  <c r="O30" i="49"/>
  <c r="O31" i="49"/>
  <c r="O32" i="49"/>
  <c r="O33" i="49"/>
  <c r="O34" i="49"/>
  <c r="O35" i="49"/>
  <c r="O36" i="49"/>
  <c r="O37" i="49"/>
  <c r="O38" i="49"/>
  <c r="O39" i="49"/>
  <c r="O40" i="49"/>
  <c r="O41" i="49"/>
  <c r="O42" i="49"/>
  <c r="O43" i="49"/>
  <c r="O44" i="49"/>
  <c r="O45" i="49"/>
  <c r="O46" i="49"/>
  <c r="O47" i="49"/>
  <c r="O48" i="49"/>
  <c r="O49" i="49"/>
  <c r="O50" i="49"/>
  <c r="O51" i="49"/>
  <c r="O52" i="49"/>
  <c r="O53" i="49"/>
  <c r="O54" i="49"/>
  <c r="O55" i="49"/>
  <c r="O56" i="49"/>
  <c r="O57" i="49"/>
  <c r="O58" i="49"/>
  <c r="O59" i="49"/>
  <c r="O60" i="49"/>
  <c r="O61" i="49"/>
  <c r="O62" i="49"/>
  <c r="O63" i="49"/>
  <c r="O64" i="49"/>
  <c r="O65" i="49"/>
  <c r="O66" i="49"/>
  <c r="O67" i="49"/>
  <c r="O68" i="49"/>
  <c r="O69" i="49"/>
  <c r="O70" i="49"/>
  <c r="O71" i="49"/>
  <c r="O72" i="49"/>
  <c r="O73" i="49"/>
  <c r="O74" i="49"/>
  <c r="O75" i="49"/>
  <c r="O76" i="49"/>
  <c r="O77" i="49"/>
  <c r="O78" i="49"/>
  <c r="O79" i="49"/>
  <c r="O80" i="49"/>
  <c r="O81" i="49"/>
  <c r="O82" i="49"/>
  <c r="O83" i="49"/>
  <c r="O84" i="49"/>
  <c r="O85" i="49"/>
  <c r="O86" i="49"/>
  <c r="O87" i="49"/>
  <c r="O88" i="49"/>
  <c r="O89" i="49"/>
  <c r="O90" i="49"/>
  <c r="O91" i="49"/>
  <c r="O92" i="49"/>
  <c r="O93" i="49"/>
  <c r="O94" i="49"/>
  <c r="O95" i="49"/>
  <c r="O96" i="49"/>
  <c r="O97" i="49"/>
  <c r="O98" i="49"/>
  <c r="O99" i="49"/>
  <c r="O100" i="49"/>
  <c r="O101" i="49"/>
  <c r="O102" i="49"/>
  <c r="O103" i="49"/>
  <c r="O104" i="49"/>
  <c r="O105" i="49"/>
  <c r="O106" i="49"/>
  <c r="O107" i="49"/>
  <c r="O108" i="49"/>
  <c r="O109" i="49"/>
  <c r="O110" i="49"/>
  <c r="O111" i="49"/>
  <c r="O112" i="49"/>
  <c r="O113" i="49"/>
  <c r="O114" i="49"/>
  <c r="O115" i="49"/>
  <c r="O116" i="49"/>
  <c r="O117" i="49"/>
  <c r="O118" i="49"/>
  <c r="O119" i="49"/>
  <c r="O120" i="49"/>
  <c r="O121" i="49"/>
  <c r="O122" i="49"/>
  <c r="O123" i="49"/>
  <c r="O124" i="49"/>
  <c r="O125" i="49"/>
  <c r="O126" i="49"/>
  <c r="O127" i="49"/>
  <c r="O128" i="49"/>
  <c r="O129" i="49"/>
  <c r="O130" i="49"/>
  <c r="O131" i="49"/>
  <c r="O132" i="49"/>
  <c r="O133" i="49"/>
  <c r="O134" i="49"/>
  <c r="O135" i="49"/>
  <c r="O136" i="49"/>
  <c r="O137" i="49"/>
  <c r="O138" i="49"/>
  <c r="O139" i="49"/>
  <c r="O140" i="49"/>
  <c r="O141" i="49"/>
  <c r="O142" i="49"/>
  <c r="O143" i="49"/>
  <c r="O144" i="49"/>
  <c r="O145" i="49"/>
  <c r="O146" i="49"/>
  <c r="O147" i="49"/>
  <c r="O148" i="49"/>
  <c r="O149" i="49"/>
  <c r="O150" i="49"/>
  <c r="O151" i="49"/>
  <c r="O152" i="49"/>
  <c r="O153" i="49"/>
  <c r="O154" i="49"/>
  <c r="O155" i="49"/>
  <c r="O156" i="49"/>
  <c r="O157" i="49"/>
  <c r="O158" i="49"/>
  <c r="O159" i="49"/>
  <c r="O160" i="49"/>
  <c r="O161" i="49"/>
  <c r="O162" i="49"/>
  <c r="O163" i="49"/>
  <c r="O164" i="49"/>
  <c r="O165" i="49"/>
  <c r="O166" i="49"/>
  <c r="O167" i="49"/>
  <c r="O168" i="49"/>
  <c r="O169" i="49"/>
  <c r="O170" i="49"/>
  <c r="O171" i="49"/>
  <c r="O172" i="49"/>
  <c r="O173" i="49"/>
  <c r="O174" i="49"/>
  <c r="O175" i="49"/>
  <c r="O176" i="49"/>
  <c r="O177" i="49"/>
  <c r="O178" i="49"/>
  <c r="O179" i="49"/>
  <c r="O180" i="49"/>
  <c r="O181" i="49"/>
  <c r="O182" i="49"/>
  <c r="O183" i="49"/>
  <c r="AA7" i="18" s="1"/>
  <c r="O184" i="49"/>
  <c r="O185" i="49"/>
  <c r="O186" i="49"/>
  <c r="O187" i="49"/>
  <c r="O188" i="49"/>
  <c r="O189" i="49"/>
  <c r="O190" i="49"/>
  <c r="O191" i="49"/>
  <c r="O192" i="49"/>
  <c r="O193" i="49"/>
  <c r="O194" i="49"/>
  <c r="O195" i="49"/>
  <c r="O196" i="49"/>
  <c r="O197" i="49"/>
  <c r="O198" i="49"/>
  <c r="O199" i="49"/>
  <c r="O200" i="49"/>
  <c r="O201" i="49"/>
  <c r="O202" i="49"/>
  <c r="O203" i="49"/>
  <c r="O204" i="49"/>
  <c r="O205" i="49"/>
  <c r="O206" i="49"/>
  <c r="O207" i="49"/>
  <c r="O208" i="49"/>
  <c r="O209" i="49"/>
  <c r="O210" i="49"/>
  <c r="O211" i="49"/>
  <c r="O212" i="49"/>
  <c r="O213" i="49"/>
  <c r="O214" i="49"/>
  <c r="O215" i="49"/>
  <c r="O216" i="49"/>
  <c r="O217" i="49"/>
  <c r="O218" i="49"/>
  <c r="O219" i="49"/>
  <c r="O220" i="49"/>
  <c r="O221" i="49"/>
  <c r="O222" i="49"/>
  <c r="O223" i="49"/>
  <c r="O224" i="49"/>
  <c r="O225" i="49"/>
  <c r="O226" i="49"/>
  <c r="O227" i="49"/>
  <c r="O228" i="49"/>
  <c r="O229" i="49"/>
  <c r="O230" i="49"/>
  <c r="O231" i="49"/>
  <c r="O232" i="49"/>
  <c r="O233" i="49"/>
  <c r="O234" i="49"/>
  <c r="O235" i="49"/>
  <c r="O236" i="49"/>
  <c r="O237" i="49"/>
  <c r="O238" i="49"/>
  <c r="O239" i="49"/>
  <c r="O240" i="49"/>
  <c r="O241" i="49"/>
  <c r="O242" i="49"/>
  <c r="O243" i="49"/>
  <c r="O244" i="49"/>
  <c r="O245" i="49"/>
  <c r="O246" i="49"/>
  <c r="O247" i="49"/>
  <c r="O248" i="49"/>
  <c r="O249" i="49"/>
  <c r="O250" i="49"/>
  <c r="O251" i="49"/>
  <c r="O252" i="49"/>
  <c r="O253" i="49"/>
  <c r="O254" i="49"/>
  <c r="O255" i="49"/>
  <c r="O256" i="49"/>
  <c r="O257" i="49"/>
  <c r="O258" i="49"/>
  <c r="O259" i="49"/>
  <c r="O260" i="49"/>
  <c r="O261" i="49"/>
  <c r="O262" i="49"/>
  <c r="O263" i="49"/>
  <c r="O264" i="49"/>
  <c r="O265" i="49"/>
  <c r="O266" i="49"/>
  <c r="O267" i="49"/>
  <c r="O268" i="49"/>
  <c r="O269" i="49"/>
  <c r="O270" i="49"/>
  <c r="O271" i="49"/>
  <c r="O272" i="49"/>
  <c r="O273" i="49"/>
  <c r="O274" i="49"/>
  <c r="O275" i="49"/>
  <c r="O276" i="49"/>
  <c r="O277" i="49"/>
  <c r="O278" i="49"/>
  <c r="O279" i="49"/>
  <c r="O280" i="49"/>
  <c r="O281" i="49"/>
  <c r="O282" i="49"/>
  <c r="O283" i="49"/>
  <c r="O284" i="49"/>
  <c r="O285" i="49"/>
  <c r="O286" i="49"/>
  <c r="O287" i="49"/>
  <c r="O288" i="49"/>
  <c r="O289" i="49"/>
  <c r="O290" i="49"/>
  <c r="O291" i="49"/>
  <c r="O292" i="49"/>
  <c r="O293" i="49"/>
  <c r="O294" i="49"/>
  <c r="O295" i="49"/>
  <c r="O296" i="49"/>
  <c r="O297" i="49"/>
  <c r="O298" i="49"/>
  <c r="O299" i="49"/>
  <c r="O300" i="49"/>
  <c r="O301" i="49"/>
  <c r="O302" i="49"/>
  <c r="O303" i="49"/>
  <c r="O304" i="49"/>
  <c r="O305" i="49"/>
  <c r="O306" i="49"/>
  <c r="O307" i="49"/>
  <c r="O308" i="49"/>
  <c r="O309" i="49"/>
  <c r="O310" i="49"/>
  <c r="O311" i="49"/>
  <c r="O312" i="49"/>
  <c r="O313" i="49"/>
  <c r="O314" i="49"/>
  <c r="O315" i="49"/>
  <c r="O316" i="49"/>
  <c r="O317" i="49"/>
  <c r="O318" i="49"/>
  <c r="O319" i="49"/>
  <c r="O320" i="49"/>
  <c r="O321" i="49"/>
  <c r="O322" i="49"/>
  <c r="O323" i="49"/>
  <c r="O324" i="49"/>
  <c r="O325" i="49"/>
  <c r="O326" i="49"/>
  <c r="O327" i="49"/>
  <c r="O328" i="49"/>
  <c r="O329" i="49"/>
  <c r="O330" i="49"/>
  <c r="O331" i="49"/>
  <c r="O332" i="49"/>
  <c r="O333" i="49"/>
  <c r="O334" i="49"/>
  <c r="O335" i="49"/>
  <c r="O336" i="49"/>
  <c r="O337" i="49"/>
  <c r="O338" i="49"/>
  <c r="O339" i="49"/>
  <c r="O340" i="49"/>
  <c r="O341" i="49"/>
  <c r="O342" i="49"/>
  <c r="O343" i="49"/>
  <c r="O344" i="49"/>
  <c r="O345" i="49"/>
  <c r="O346" i="49"/>
  <c r="O347" i="49"/>
  <c r="O348" i="49"/>
  <c r="O349" i="49"/>
  <c r="O350" i="49"/>
  <c r="O351" i="49"/>
  <c r="O352" i="49"/>
  <c r="O353" i="49"/>
  <c r="O354" i="49"/>
  <c r="O355" i="49"/>
  <c r="O356" i="49"/>
  <c r="O357" i="49"/>
  <c r="O358" i="49"/>
  <c r="O359" i="49"/>
  <c r="O360" i="49"/>
  <c r="O361" i="49"/>
  <c r="O362" i="49"/>
  <c r="O363" i="49"/>
  <c r="O364" i="49"/>
  <c r="O365" i="49"/>
  <c r="O366" i="49"/>
  <c r="O367" i="49"/>
  <c r="O368" i="49"/>
  <c r="O369" i="49"/>
  <c r="O370" i="49"/>
  <c r="O371" i="49"/>
  <c r="O372" i="49"/>
  <c r="O373" i="49"/>
  <c r="O374" i="49"/>
  <c r="O375" i="49"/>
  <c r="O376" i="49"/>
  <c r="O377" i="49"/>
  <c r="O378" i="49"/>
  <c r="O379" i="49"/>
  <c r="O380" i="49"/>
  <c r="O381" i="49"/>
  <c r="O382" i="49"/>
  <c r="O383" i="49"/>
  <c r="O384" i="49"/>
  <c r="O385" i="49"/>
  <c r="O386" i="49"/>
  <c r="O387" i="49"/>
  <c r="O388" i="49"/>
  <c r="O389" i="49"/>
  <c r="O390" i="49"/>
  <c r="O391" i="49"/>
  <c r="O392" i="49"/>
  <c r="O393" i="49"/>
  <c r="O394" i="49"/>
  <c r="O395" i="49"/>
  <c r="O396" i="49"/>
  <c r="O397" i="49"/>
  <c r="O398" i="49"/>
  <c r="O399" i="49"/>
  <c r="O400" i="49"/>
  <c r="O401" i="49"/>
  <c r="O402" i="49"/>
  <c r="O403" i="49"/>
  <c r="O404" i="49"/>
  <c r="O405" i="49"/>
  <c r="O406" i="49"/>
  <c r="O407" i="49"/>
  <c r="O408" i="49"/>
  <c r="O409" i="49"/>
  <c r="O410" i="49"/>
  <c r="O411" i="49"/>
  <c r="O412" i="49"/>
  <c r="O413" i="49"/>
  <c r="O414" i="49"/>
  <c r="O415" i="49"/>
  <c r="O416" i="49"/>
  <c r="O417" i="49"/>
  <c r="O418" i="49"/>
  <c r="O419" i="49"/>
  <c r="O420" i="49"/>
  <c r="O421" i="49"/>
  <c r="O422" i="49"/>
  <c r="O423" i="49"/>
  <c r="O424" i="49"/>
  <c r="O425" i="49"/>
  <c r="O426" i="49"/>
  <c r="O427" i="49"/>
  <c r="O428" i="49"/>
  <c r="O429" i="49"/>
  <c r="O430" i="49"/>
  <c r="O431" i="49"/>
  <c r="O432" i="49"/>
  <c r="O433" i="49"/>
  <c r="O434" i="49"/>
  <c r="O435" i="49"/>
  <c r="O436" i="49"/>
  <c r="O437" i="49"/>
  <c r="O438" i="49"/>
  <c r="O439" i="49"/>
  <c r="O440" i="49"/>
  <c r="O441" i="49"/>
  <c r="O442" i="49"/>
  <c r="O443" i="49"/>
  <c r="O444" i="49"/>
  <c r="O445" i="49"/>
  <c r="O446" i="49"/>
  <c r="O447" i="49"/>
  <c r="O448" i="49"/>
  <c r="O449" i="49"/>
  <c r="O450" i="49"/>
  <c r="O451" i="49"/>
  <c r="O452" i="49"/>
  <c r="O453" i="49"/>
  <c r="O454" i="49"/>
  <c r="O455" i="49"/>
  <c r="O456" i="49"/>
  <c r="O457" i="49"/>
  <c r="O458" i="49"/>
  <c r="O459" i="49"/>
  <c r="O460" i="49"/>
  <c r="O461" i="49"/>
  <c r="O462" i="49"/>
  <c r="O463" i="49"/>
  <c r="O464" i="49"/>
  <c r="O465" i="49"/>
  <c r="O466" i="49"/>
  <c r="O467" i="49"/>
  <c r="O468" i="49"/>
  <c r="O469" i="49"/>
  <c r="O470" i="49"/>
  <c r="O471" i="49"/>
  <c r="O472" i="49"/>
  <c r="O473" i="49"/>
  <c r="O474" i="49"/>
  <c r="O475" i="49"/>
  <c r="O476" i="49"/>
  <c r="O477" i="49"/>
  <c r="O478" i="49"/>
  <c r="O479" i="49"/>
  <c r="O480" i="49"/>
  <c r="O481" i="49"/>
  <c r="O482" i="49"/>
  <c r="O483" i="49"/>
  <c r="O484" i="49"/>
  <c r="O485" i="49"/>
  <c r="O486" i="49"/>
  <c r="O487" i="49"/>
  <c r="O488" i="49"/>
  <c r="O489" i="49"/>
  <c r="O490" i="49"/>
  <c r="O491" i="49"/>
  <c r="O492" i="49"/>
  <c r="O493" i="49"/>
  <c r="O494" i="49"/>
  <c r="O495" i="49"/>
  <c r="O496" i="49"/>
  <c r="O497" i="49"/>
  <c r="O498" i="49"/>
  <c r="O499" i="49"/>
  <c r="O500" i="49"/>
  <c r="O501" i="49"/>
  <c r="O502" i="49"/>
  <c r="O503" i="49"/>
  <c r="O504" i="49"/>
  <c r="O505" i="49"/>
  <c r="O506" i="49"/>
  <c r="O507" i="49"/>
  <c r="O508" i="49"/>
  <c r="O509" i="49"/>
  <c r="O510" i="49"/>
  <c r="O511" i="49"/>
  <c r="O512" i="49"/>
  <c r="O513" i="49"/>
  <c r="O514" i="49"/>
  <c r="O515" i="49"/>
  <c r="O516" i="49"/>
  <c r="O517" i="49"/>
  <c r="O518" i="49"/>
  <c r="O519" i="49"/>
  <c r="O520" i="49"/>
  <c r="O521" i="49"/>
  <c r="O522" i="49"/>
  <c r="O523" i="49"/>
  <c r="O524" i="49"/>
  <c r="O525" i="49"/>
  <c r="O526" i="49"/>
  <c r="O527" i="49"/>
  <c r="O528" i="49"/>
  <c r="O529" i="49"/>
  <c r="O530" i="49"/>
  <c r="O531" i="49"/>
  <c r="O532" i="49"/>
  <c r="O533" i="49"/>
  <c r="O534" i="49"/>
  <c r="O535" i="49"/>
  <c r="O536" i="49"/>
  <c r="O537" i="49"/>
  <c r="O538" i="49"/>
  <c r="O539" i="49"/>
  <c r="O540" i="49"/>
  <c r="O541" i="49"/>
  <c r="O542" i="49"/>
  <c r="O543" i="49"/>
  <c r="O544" i="49"/>
  <c r="O545" i="49"/>
  <c r="O546" i="49"/>
  <c r="O547" i="49"/>
  <c r="O548" i="49"/>
  <c r="O549" i="49"/>
  <c r="O550" i="49"/>
  <c r="O551" i="49"/>
  <c r="O552" i="49"/>
  <c r="O553" i="49"/>
  <c r="O554" i="49"/>
  <c r="O555" i="49"/>
  <c r="O556" i="49"/>
  <c r="O557" i="49"/>
  <c r="O558" i="49"/>
  <c r="O559" i="49"/>
  <c r="O560" i="49"/>
  <c r="O561" i="49"/>
  <c r="O562" i="49"/>
  <c r="O563" i="49"/>
  <c r="O564" i="49"/>
  <c r="O565" i="49"/>
  <c r="O566" i="49"/>
  <c r="O567" i="49"/>
  <c r="O568" i="49"/>
  <c r="O569" i="49"/>
  <c r="O570" i="49"/>
  <c r="O571" i="49"/>
  <c r="O572" i="49"/>
  <c r="O573" i="49"/>
  <c r="O574" i="49"/>
  <c r="O575" i="49"/>
  <c r="O576" i="49"/>
  <c r="O577" i="49"/>
  <c r="O578" i="49"/>
  <c r="O579" i="49"/>
  <c r="O580" i="49"/>
  <c r="O581" i="49"/>
  <c r="O582" i="49"/>
  <c r="O583" i="49"/>
  <c r="O584" i="49"/>
  <c r="O585" i="49"/>
  <c r="O586" i="49"/>
  <c r="O587" i="49"/>
  <c r="O588" i="49"/>
  <c r="O589" i="49"/>
  <c r="O590" i="49"/>
  <c r="O591" i="49"/>
  <c r="O592" i="49"/>
  <c r="O593" i="49"/>
  <c r="O594" i="49"/>
  <c r="O595" i="49"/>
  <c r="O596" i="49"/>
  <c r="O597" i="49"/>
  <c r="O598" i="49"/>
  <c r="O599" i="49"/>
  <c r="O600" i="49"/>
  <c r="O601" i="49"/>
  <c r="O602" i="49"/>
  <c r="O603" i="49"/>
  <c r="O604" i="49"/>
  <c r="O605" i="49"/>
  <c r="O606" i="49"/>
  <c r="O607" i="49"/>
  <c r="O608" i="49"/>
  <c r="O609" i="49"/>
  <c r="O610" i="49"/>
  <c r="O611" i="49"/>
  <c r="O612" i="49"/>
  <c r="O613" i="49"/>
  <c r="O614" i="49"/>
  <c r="O615" i="49"/>
  <c r="O616" i="49"/>
  <c r="O617" i="49"/>
  <c r="O618" i="49"/>
  <c r="O619" i="49"/>
  <c r="O620" i="49"/>
  <c r="O621" i="49"/>
  <c r="O622" i="49"/>
  <c r="O623" i="49"/>
  <c r="O624" i="49"/>
  <c r="O625" i="49"/>
  <c r="O626" i="49"/>
  <c r="O627" i="49"/>
  <c r="O628" i="49"/>
  <c r="O629" i="49"/>
  <c r="O630" i="49"/>
  <c r="O631" i="49"/>
  <c r="O632" i="49"/>
  <c r="O633" i="49"/>
  <c r="O634" i="49"/>
  <c r="O635" i="49"/>
  <c r="O636" i="49"/>
  <c r="O637" i="49"/>
  <c r="O638" i="49"/>
  <c r="O639" i="49"/>
  <c r="O640" i="49"/>
  <c r="O641" i="49"/>
  <c r="O642" i="49"/>
  <c r="O643" i="49"/>
  <c r="O644" i="49"/>
  <c r="O645" i="49"/>
  <c r="O646" i="49"/>
  <c r="O647" i="49"/>
  <c r="O648" i="49"/>
  <c r="O649" i="49"/>
  <c r="O650" i="49"/>
  <c r="O651" i="49"/>
  <c r="O652" i="49"/>
  <c r="O653" i="49"/>
  <c r="O654" i="49"/>
  <c r="O655" i="49"/>
  <c r="O656" i="49"/>
  <c r="O657" i="49"/>
  <c r="O658" i="49"/>
  <c r="O659" i="49"/>
  <c r="O660" i="49"/>
  <c r="O661" i="49"/>
  <c r="O662" i="49"/>
  <c r="O663" i="49"/>
  <c r="O664" i="49"/>
  <c r="O665" i="49"/>
  <c r="O666" i="49"/>
  <c r="O667" i="49"/>
  <c r="O668" i="49"/>
  <c r="O669" i="49"/>
  <c r="O670" i="49"/>
  <c r="O671" i="49"/>
  <c r="O672" i="49"/>
  <c r="O673" i="49"/>
  <c r="O674" i="49"/>
  <c r="O675" i="49"/>
  <c r="O676" i="49"/>
  <c r="O677" i="49"/>
  <c r="O678" i="49"/>
  <c r="O679" i="49"/>
  <c r="O680" i="49"/>
  <c r="O681" i="49"/>
  <c r="O682" i="49"/>
  <c r="O683" i="49"/>
  <c r="O684" i="49"/>
  <c r="O685" i="49"/>
  <c r="O686" i="49"/>
  <c r="O687" i="49"/>
  <c r="O688" i="49"/>
  <c r="O689" i="49"/>
  <c r="O690" i="49"/>
  <c r="O691" i="49"/>
  <c r="O692" i="49"/>
  <c r="O693" i="49"/>
  <c r="O694" i="49"/>
  <c r="O695" i="49"/>
  <c r="O696" i="49"/>
  <c r="O697" i="49"/>
  <c r="O698" i="49"/>
  <c r="O699" i="49"/>
  <c r="O700" i="49"/>
  <c r="O701" i="49"/>
  <c r="O702" i="49"/>
  <c r="O703" i="49"/>
  <c r="O704" i="49"/>
  <c r="O705" i="49"/>
  <c r="O706" i="49"/>
  <c r="O707" i="49"/>
  <c r="O708" i="49"/>
  <c r="O709" i="49"/>
  <c r="O710" i="49"/>
  <c r="O711" i="49"/>
  <c r="O712" i="49"/>
  <c r="O713" i="49"/>
  <c r="O714" i="49"/>
  <c r="O715" i="49"/>
  <c r="O716" i="49"/>
  <c r="O717" i="49"/>
  <c r="O718" i="49"/>
  <c r="O719" i="49"/>
  <c r="O720" i="49"/>
  <c r="O721" i="49"/>
  <c r="O722" i="49"/>
  <c r="O723" i="49"/>
  <c r="O724" i="49"/>
  <c r="O725" i="49"/>
  <c r="O726" i="49"/>
  <c r="O727" i="49"/>
  <c r="O728" i="49"/>
  <c r="O729" i="49"/>
  <c r="O730" i="49"/>
  <c r="O731" i="49"/>
  <c r="O732" i="49"/>
  <c r="O733" i="49"/>
  <c r="O734" i="49"/>
  <c r="O735" i="49"/>
  <c r="O736" i="49"/>
  <c r="O737" i="49"/>
  <c r="O738" i="49"/>
  <c r="O739" i="49"/>
  <c r="O740" i="49"/>
  <c r="O741" i="49"/>
  <c r="O742" i="49"/>
  <c r="O743" i="49"/>
  <c r="O744" i="49"/>
  <c r="O745" i="49"/>
  <c r="O746" i="49"/>
  <c r="O747" i="49"/>
  <c r="O748" i="49"/>
  <c r="O749" i="49"/>
  <c r="O750" i="49"/>
  <c r="O751" i="49"/>
  <c r="O752" i="49"/>
  <c r="O753" i="49"/>
  <c r="O754" i="49"/>
  <c r="O755" i="49"/>
  <c r="O756" i="49"/>
  <c r="O757" i="49"/>
  <c r="O758" i="49"/>
  <c r="O759" i="49"/>
  <c r="O760" i="49"/>
  <c r="O761" i="49"/>
  <c r="O762" i="49"/>
  <c r="O763" i="49"/>
  <c r="O764" i="49"/>
  <c r="O765" i="49"/>
  <c r="O766" i="49"/>
  <c r="O767" i="49"/>
  <c r="O768" i="49"/>
  <c r="O769" i="49"/>
  <c r="O770" i="49"/>
  <c r="O771" i="49"/>
  <c r="O772" i="49"/>
  <c r="O773" i="49"/>
  <c r="O774" i="49"/>
  <c r="O775" i="49"/>
  <c r="O776" i="49"/>
  <c r="O777" i="49"/>
  <c r="O778" i="49"/>
  <c r="O779" i="49"/>
  <c r="O780" i="49"/>
  <c r="O781" i="49"/>
  <c r="O782" i="49"/>
  <c r="O783" i="49"/>
  <c r="O784" i="49"/>
  <c r="O785" i="49"/>
  <c r="O786" i="49"/>
  <c r="O787" i="49"/>
  <c r="O788" i="49"/>
  <c r="O789" i="49"/>
  <c r="O790" i="49"/>
  <c r="O791" i="49"/>
  <c r="O792" i="49"/>
  <c r="O793" i="49"/>
  <c r="O794" i="49"/>
  <c r="O795" i="49"/>
  <c r="O796" i="49"/>
  <c r="O797" i="49"/>
  <c r="O798" i="49"/>
  <c r="O799" i="49"/>
  <c r="O800" i="49"/>
  <c r="O801" i="49"/>
  <c r="O802" i="49"/>
  <c r="O803" i="49"/>
  <c r="O804" i="49"/>
  <c r="O805" i="49"/>
  <c r="O806" i="49"/>
  <c r="O807" i="49"/>
  <c r="O808" i="49"/>
  <c r="O809" i="49"/>
  <c r="O810" i="49"/>
  <c r="O811" i="49"/>
  <c r="O812" i="49"/>
  <c r="O813" i="49"/>
  <c r="O814" i="49"/>
  <c r="O815" i="49"/>
  <c r="O816" i="49"/>
  <c r="O817" i="49"/>
  <c r="O818" i="49"/>
  <c r="O819" i="49"/>
  <c r="O820" i="49"/>
  <c r="O821" i="49"/>
  <c r="O822" i="49"/>
  <c r="O823" i="49"/>
  <c r="O824" i="49"/>
  <c r="O825" i="49"/>
  <c r="O826" i="49"/>
  <c r="O827" i="49"/>
  <c r="O828" i="49"/>
  <c r="O829" i="49"/>
  <c r="O830" i="49"/>
  <c r="O831" i="49"/>
  <c r="O832" i="49"/>
  <c r="O833" i="49"/>
  <c r="O834" i="49"/>
  <c r="O835" i="49"/>
  <c r="O836" i="49"/>
  <c r="O837" i="49"/>
  <c r="O838" i="49"/>
  <c r="O839" i="49"/>
  <c r="O840" i="49"/>
  <c r="O841" i="49"/>
  <c r="O842" i="49"/>
  <c r="O843" i="49"/>
  <c r="O844" i="49"/>
  <c r="O845" i="49"/>
  <c r="O846" i="49"/>
  <c r="O847" i="49"/>
  <c r="O848" i="49"/>
  <c r="O849" i="49"/>
  <c r="O850" i="49"/>
  <c r="O851" i="49"/>
  <c r="O852" i="49"/>
  <c r="O853" i="49"/>
  <c r="O854" i="49"/>
  <c r="O855" i="49"/>
  <c r="O856" i="49"/>
  <c r="O857" i="49"/>
  <c r="O858" i="49"/>
  <c r="O859" i="49"/>
  <c r="O860" i="49"/>
  <c r="O861" i="49"/>
  <c r="O862" i="49"/>
  <c r="O863" i="49"/>
  <c r="O864" i="49"/>
  <c r="O865" i="49"/>
  <c r="O866" i="49"/>
  <c r="O867" i="49"/>
  <c r="O868" i="49"/>
  <c r="O869" i="49"/>
  <c r="O870" i="49"/>
  <c r="O871" i="49"/>
  <c r="O872" i="49"/>
  <c r="O873" i="49"/>
  <c r="O874" i="49"/>
  <c r="O875" i="49"/>
  <c r="O876" i="49"/>
  <c r="O877" i="49"/>
  <c r="O878" i="49"/>
  <c r="O879" i="49"/>
  <c r="O880" i="49"/>
  <c r="O881" i="49"/>
  <c r="O882" i="49"/>
  <c r="O883" i="49"/>
  <c r="O884" i="49"/>
  <c r="O885" i="49"/>
  <c r="O886" i="49"/>
  <c r="O887" i="49"/>
  <c r="O888" i="49"/>
  <c r="O889" i="49"/>
  <c r="O890" i="49"/>
  <c r="O891" i="49"/>
  <c r="O892" i="49"/>
  <c r="O893" i="49"/>
  <c r="O894" i="49"/>
  <c r="O895" i="49"/>
  <c r="O896" i="49"/>
  <c r="O897" i="49"/>
  <c r="O898" i="49"/>
  <c r="O899" i="49"/>
  <c r="O900" i="49"/>
  <c r="O901" i="49"/>
  <c r="O902" i="49"/>
  <c r="O903" i="49"/>
  <c r="O904" i="49"/>
  <c r="O905" i="49"/>
  <c r="O906" i="49"/>
  <c r="O907" i="49"/>
  <c r="O908" i="49"/>
  <c r="O909" i="49"/>
  <c r="O910" i="49"/>
  <c r="O911" i="49"/>
  <c r="O912" i="49"/>
  <c r="O913" i="49"/>
  <c r="O914" i="49"/>
  <c r="O915" i="49"/>
  <c r="O916" i="49"/>
  <c r="O917" i="49"/>
  <c r="O918" i="49"/>
  <c r="O919" i="49"/>
  <c r="O920" i="49"/>
  <c r="O921" i="49"/>
  <c r="O922" i="49"/>
  <c r="O923" i="49"/>
  <c r="O924" i="49"/>
  <c r="O925" i="49"/>
  <c r="O926" i="49"/>
  <c r="O927" i="49"/>
  <c r="O928" i="49"/>
  <c r="O929" i="49"/>
  <c r="O930" i="49"/>
  <c r="O931" i="49"/>
  <c r="O932" i="49"/>
  <c r="O933" i="49"/>
  <c r="O934" i="49"/>
  <c r="O935" i="49"/>
  <c r="O936" i="49"/>
  <c r="O937" i="49"/>
  <c r="O938" i="49"/>
  <c r="O939" i="49"/>
  <c r="O940" i="49"/>
  <c r="O941" i="49"/>
  <c r="O942" i="49"/>
  <c r="O943" i="49"/>
  <c r="O944" i="49"/>
  <c r="O945" i="49"/>
  <c r="O946" i="49"/>
  <c r="O947" i="49"/>
  <c r="O948" i="49"/>
  <c r="O949" i="49"/>
  <c r="O950" i="49"/>
  <c r="O951" i="49"/>
  <c r="O952" i="49"/>
  <c r="O953" i="49"/>
  <c r="O954" i="49"/>
  <c r="O955" i="49"/>
  <c r="O956" i="49"/>
  <c r="O957" i="49"/>
  <c r="O958" i="49"/>
  <c r="O959" i="49"/>
  <c r="O960" i="49"/>
  <c r="O961" i="49"/>
  <c r="O962" i="49"/>
  <c r="O963" i="49"/>
  <c r="O964" i="49"/>
  <c r="O965" i="49"/>
  <c r="O966" i="49"/>
  <c r="O967" i="49"/>
  <c r="O968" i="49"/>
  <c r="O969" i="49"/>
  <c r="O970" i="49"/>
  <c r="O971" i="49"/>
  <c r="O972" i="49"/>
  <c r="O973" i="49"/>
  <c r="O974" i="49"/>
  <c r="O975" i="49"/>
  <c r="O976" i="49"/>
  <c r="O977" i="49"/>
  <c r="O978" i="49"/>
  <c r="O979" i="49"/>
  <c r="O980" i="49"/>
  <c r="O981" i="49"/>
  <c r="O982" i="49"/>
  <c r="O983" i="49"/>
  <c r="O984" i="49"/>
  <c r="O985" i="49"/>
  <c r="O986" i="49"/>
  <c r="O987" i="49"/>
  <c r="O988" i="49"/>
  <c r="O989" i="49"/>
  <c r="O990" i="49"/>
  <c r="O991" i="49"/>
  <c r="O992" i="49"/>
  <c r="O993" i="49"/>
  <c r="O994" i="49"/>
  <c r="O995" i="49"/>
  <c r="O996" i="49"/>
  <c r="O997" i="49"/>
  <c r="O998" i="49"/>
  <c r="O999" i="49"/>
  <c r="O1000" i="49"/>
  <c r="O1001" i="49"/>
  <c r="O1002" i="49"/>
  <c r="O1003" i="49"/>
  <c r="O1004" i="49"/>
  <c r="O1005" i="49"/>
  <c r="O1006" i="49"/>
  <c r="O1007" i="49"/>
  <c r="O1008" i="49"/>
  <c r="O1009" i="49"/>
  <c r="O1010" i="49"/>
  <c r="O1011" i="49"/>
  <c r="O1012" i="49"/>
  <c r="O1013" i="49"/>
  <c r="O1014" i="49"/>
  <c r="O1015" i="49"/>
  <c r="O1016" i="49"/>
  <c r="O1017" i="49"/>
  <c r="O1018" i="49"/>
  <c r="O1019" i="49"/>
  <c r="O1020" i="49"/>
  <c r="O1021" i="49"/>
  <c r="O1022" i="49"/>
  <c r="O1023" i="49"/>
  <c r="O1024" i="49"/>
  <c r="O1025" i="49"/>
  <c r="O1026" i="49"/>
  <c r="O1027" i="49"/>
  <c r="O1028" i="49"/>
  <c r="O1029" i="49"/>
  <c r="O1030" i="49"/>
  <c r="O1031" i="49"/>
  <c r="O1032" i="49"/>
  <c r="O1033" i="49"/>
  <c r="O1034" i="49"/>
  <c r="O1035" i="49"/>
  <c r="O1036" i="49"/>
  <c r="O1037" i="49"/>
  <c r="O1038" i="49"/>
  <c r="O1039" i="49"/>
  <c r="O1040" i="49"/>
  <c r="O1041" i="49"/>
  <c r="O1042" i="49"/>
  <c r="O1043" i="49"/>
  <c r="O1044" i="49"/>
  <c r="O1045" i="49"/>
  <c r="O1046" i="49"/>
  <c r="O1047" i="49"/>
  <c r="O1048" i="49"/>
  <c r="O1049" i="49"/>
  <c r="O1050" i="49"/>
  <c r="O1051" i="49"/>
  <c r="O1052" i="49"/>
  <c r="O1053" i="49"/>
  <c r="O1054" i="49"/>
  <c r="O1055" i="49"/>
  <c r="O1056" i="49"/>
  <c r="O1057" i="49"/>
  <c r="O1058" i="49"/>
  <c r="O1059" i="49"/>
  <c r="O1060" i="49"/>
  <c r="O1061" i="49"/>
  <c r="O1062" i="49"/>
  <c r="O1063" i="49"/>
  <c r="O1064" i="49"/>
  <c r="O1065" i="49"/>
  <c r="O1066" i="49"/>
  <c r="O1067" i="49"/>
  <c r="O1068" i="49"/>
  <c r="O1069" i="49"/>
  <c r="O1070" i="49"/>
  <c r="O1071" i="49"/>
  <c r="O1072" i="49"/>
  <c r="O1073" i="49"/>
  <c r="O1074" i="49"/>
  <c r="O1075" i="49"/>
  <c r="O1076" i="49"/>
  <c r="O1077" i="49"/>
  <c r="O1078" i="49"/>
  <c r="O1079" i="49"/>
  <c r="O1080" i="49"/>
  <c r="O1081" i="49"/>
  <c r="O1082" i="49"/>
  <c r="O1083" i="49"/>
  <c r="O1084" i="49"/>
  <c r="O1085" i="49"/>
  <c r="O1086" i="49"/>
  <c r="O1087" i="49"/>
  <c r="O1088" i="49"/>
  <c r="O1089" i="49"/>
  <c r="O1090" i="49"/>
  <c r="O1091" i="49"/>
  <c r="O1092" i="49"/>
  <c r="O1093" i="49"/>
  <c r="O1094" i="49"/>
  <c r="O1095" i="49"/>
  <c r="O1096" i="49"/>
  <c r="O1097" i="49"/>
  <c r="O1098" i="49"/>
  <c r="O1099" i="49"/>
  <c r="O1100" i="49"/>
  <c r="O1101" i="49"/>
  <c r="O1102" i="49"/>
  <c r="O1103" i="49"/>
  <c r="O1104" i="49"/>
  <c r="O1105" i="49"/>
  <c r="O1106" i="49"/>
  <c r="O1107" i="49"/>
  <c r="O1108" i="49"/>
  <c r="O1109" i="49"/>
  <c r="O1110" i="49"/>
  <c r="O1111" i="49"/>
  <c r="O1112" i="49"/>
  <c r="O1113" i="49"/>
  <c r="O1114" i="49"/>
  <c r="O1115" i="49"/>
  <c r="O1116" i="49"/>
  <c r="O1117" i="49"/>
  <c r="O1118" i="49"/>
  <c r="O1119" i="49"/>
  <c r="O1120" i="49"/>
  <c r="O1121" i="49"/>
  <c r="O1122" i="49"/>
  <c r="O1123" i="49"/>
  <c r="O1124" i="49"/>
  <c r="O1125" i="49"/>
  <c r="O1126" i="49"/>
  <c r="O1127" i="49"/>
  <c r="O1128" i="49"/>
  <c r="O1129" i="49"/>
  <c r="O1130" i="49"/>
  <c r="O1131" i="49"/>
  <c r="O1132" i="49"/>
  <c r="O1133" i="49"/>
  <c r="O1134" i="49"/>
  <c r="O1135" i="49"/>
  <c r="O1136" i="49"/>
  <c r="O1137" i="49"/>
  <c r="O1138" i="49"/>
  <c r="O1139" i="49"/>
  <c r="O1140" i="49"/>
  <c r="O1141" i="49"/>
  <c r="O1142" i="49"/>
  <c r="O1143" i="49"/>
  <c r="O1144" i="49"/>
  <c r="O1145" i="49"/>
  <c r="O1146" i="49"/>
  <c r="O1147" i="49"/>
  <c r="O1148" i="49"/>
  <c r="O1149" i="49"/>
  <c r="O1150" i="49"/>
  <c r="O1151" i="49"/>
  <c r="O1152" i="49"/>
  <c r="O1153" i="49"/>
  <c r="O1154" i="49"/>
  <c r="O1155" i="49"/>
  <c r="O1156" i="49"/>
  <c r="O1157" i="49"/>
  <c r="O1158" i="49"/>
  <c r="O1159" i="49"/>
  <c r="O1160" i="49"/>
  <c r="O1161" i="49"/>
  <c r="O1162" i="49"/>
  <c r="O1163" i="49"/>
  <c r="O1164" i="49"/>
  <c r="O1165" i="49"/>
  <c r="O1166" i="49"/>
  <c r="O1167" i="49"/>
  <c r="O1168" i="49"/>
  <c r="O1169" i="49"/>
  <c r="O1170" i="49"/>
  <c r="O1171" i="49"/>
  <c r="O1172" i="49"/>
  <c r="O1173" i="49"/>
  <c r="O1174" i="49"/>
  <c r="O1175" i="49"/>
  <c r="O1176" i="49"/>
  <c r="O1177" i="49"/>
  <c r="O1178" i="49"/>
  <c r="O1179" i="49"/>
  <c r="O1180" i="49"/>
  <c r="O1181" i="49"/>
  <c r="O1182" i="49"/>
  <c r="O1183" i="49"/>
  <c r="O1184" i="49"/>
  <c r="O1185" i="49"/>
  <c r="O1186" i="49"/>
  <c r="O1187" i="49"/>
  <c r="O1188" i="49"/>
  <c r="O1189" i="49"/>
  <c r="O1190" i="49"/>
  <c r="O1191" i="49"/>
  <c r="O1192" i="49"/>
  <c r="O1193" i="49"/>
  <c r="O1194" i="49"/>
  <c r="O1195" i="49"/>
  <c r="O1196" i="49"/>
  <c r="O1197" i="49"/>
  <c r="O1198" i="49"/>
  <c r="O1199" i="49"/>
  <c r="O1200" i="49"/>
  <c r="O1201" i="49"/>
  <c r="O1202" i="49"/>
  <c r="O1203" i="49"/>
  <c r="O1204" i="49"/>
  <c r="O1205" i="49"/>
  <c r="O1206" i="49"/>
  <c r="O1207" i="49"/>
  <c r="O1208" i="49"/>
  <c r="O1209" i="49"/>
  <c r="O1210" i="49"/>
  <c r="O1211" i="49"/>
  <c r="O1212" i="49"/>
  <c r="O1213" i="49"/>
  <c r="O1214" i="49"/>
  <c r="O1215" i="49"/>
  <c r="O1216" i="49"/>
  <c r="O1217" i="49"/>
  <c r="O1218" i="49"/>
  <c r="O1219" i="49"/>
  <c r="O1220" i="49"/>
  <c r="O1221" i="49"/>
  <c r="O1222" i="49"/>
  <c r="O1223" i="49"/>
  <c r="O1224" i="49"/>
  <c r="O1225" i="49"/>
  <c r="O1226" i="49"/>
  <c r="O1227" i="49"/>
  <c r="O1228" i="49"/>
  <c r="O1229" i="49"/>
  <c r="O1230" i="49"/>
  <c r="O1231" i="49"/>
  <c r="O1232" i="49"/>
  <c r="O1233" i="49"/>
  <c r="O1234" i="49"/>
  <c r="O1235" i="49"/>
  <c r="O1236" i="49"/>
  <c r="O1237" i="49"/>
  <c r="O1238" i="49"/>
  <c r="O1239" i="49"/>
  <c r="O1240" i="49"/>
  <c r="O1241" i="49"/>
  <c r="O1242" i="49"/>
  <c r="O1243" i="49"/>
  <c r="O1244" i="49"/>
  <c r="O1245" i="49"/>
  <c r="O1246" i="49"/>
  <c r="O1247" i="49"/>
  <c r="O1248" i="49"/>
  <c r="O1249" i="49"/>
  <c r="O1250" i="49"/>
  <c r="O1251" i="49"/>
  <c r="O1252" i="49"/>
  <c r="O1253" i="49"/>
  <c r="O1254" i="49"/>
  <c r="O1255" i="49"/>
  <c r="O1256" i="49"/>
  <c r="O1257" i="49"/>
  <c r="O1258" i="49"/>
  <c r="O1259" i="49"/>
  <c r="O1260" i="49"/>
  <c r="O1261" i="49"/>
  <c r="O1262" i="49"/>
  <c r="O1263" i="49"/>
  <c r="O1264" i="49"/>
  <c r="O1265" i="49"/>
  <c r="O1266" i="49"/>
  <c r="O1267" i="49"/>
  <c r="O1268" i="49"/>
  <c r="O1269" i="49"/>
  <c r="O1270" i="49"/>
  <c r="O1271" i="49"/>
  <c r="O1272" i="49"/>
  <c r="O1273" i="49"/>
  <c r="O1274" i="49"/>
  <c r="O1275" i="49"/>
  <c r="O1276" i="49"/>
  <c r="O1277" i="49"/>
  <c r="O1278" i="49"/>
  <c r="O1279" i="49"/>
  <c r="O1280" i="49"/>
  <c r="O1281" i="49"/>
  <c r="O1282" i="49"/>
  <c r="O1283" i="49"/>
  <c r="O1284" i="49"/>
  <c r="O1285" i="49"/>
  <c r="O1286" i="49"/>
  <c r="O1287" i="49"/>
  <c r="O1288" i="49"/>
  <c r="O1289" i="49"/>
  <c r="O1290" i="49"/>
  <c r="O1291" i="49"/>
  <c r="O1292" i="49"/>
  <c r="O1293" i="49"/>
  <c r="O1294" i="49"/>
  <c r="O1295" i="49"/>
  <c r="O1296" i="49"/>
  <c r="O1297" i="49"/>
  <c r="O1298" i="49"/>
  <c r="O1299" i="49"/>
  <c r="O1300" i="49"/>
  <c r="O1301" i="49"/>
  <c r="O1302" i="49"/>
  <c r="O1303" i="49"/>
  <c r="O1304" i="49"/>
  <c r="O1305" i="49"/>
  <c r="O1306" i="49"/>
  <c r="O1307" i="49"/>
  <c r="O1308" i="49"/>
  <c r="O1309" i="49"/>
  <c r="O1310" i="49"/>
  <c r="O1311" i="49"/>
  <c r="O1312" i="49"/>
  <c r="O1313" i="49"/>
  <c r="O1314" i="49"/>
  <c r="O1315" i="49"/>
  <c r="O1316" i="49"/>
  <c r="O1317" i="49"/>
  <c r="O1318" i="49"/>
  <c r="O1319" i="49"/>
  <c r="O1320" i="49"/>
  <c r="O1321" i="49"/>
  <c r="O1322" i="49"/>
  <c r="O1323" i="49"/>
  <c r="O1324" i="49"/>
  <c r="O1325" i="49"/>
  <c r="O1326" i="49"/>
  <c r="O1327" i="49"/>
  <c r="O1328" i="49"/>
  <c r="O1329" i="49"/>
  <c r="O1330" i="49"/>
  <c r="O1331" i="49"/>
  <c r="O1332" i="49"/>
  <c r="O1333" i="49"/>
  <c r="O1334" i="49"/>
  <c r="O1335" i="49"/>
  <c r="O1336" i="49"/>
  <c r="O1337" i="49"/>
  <c r="O1338" i="49"/>
  <c r="O1339" i="49"/>
  <c r="O1340" i="49"/>
  <c r="O1341" i="49"/>
  <c r="O1342" i="49"/>
  <c r="O1343" i="49"/>
  <c r="O1344" i="49"/>
  <c r="O1345" i="49"/>
  <c r="O1346" i="49"/>
  <c r="O1347" i="49"/>
  <c r="O1348" i="49"/>
  <c r="O1349" i="49"/>
  <c r="O1350" i="49"/>
  <c r="O1351" i="49"/>
  <c r="O1352" i="49"/>
  <c r="O1353" i="49"/>
  <c r="O1354" i="49"/>
  <c r="O1355" i="49"/>
  <c r="O1356" i="49"/>
  <c r="O1357" i="49"/>
  <c r="O1358" i="49"/>
  <c r="O1359" i="49"/>
  <c r="O1360" i="49"/>
  <c r="O1361" i="49"/>
  <c r="O1362" i="49"/>
  <c r="O1363" i="49"/>
  <c r="O1364" i="49"/>
  <c r="O1365" i="49"/>
  <c r="O1366" i="49"/>
  <c r="O1367" i="49"/>
  <c r="O1368" i="49"/>
  <c r="O1369" i="49"/>
  <c r="O1370" i="49"/>
  <c r="O1371" i="49"/>
  <c r="O1372" i="49"/>
  <c r="O1373" i="49"/>
  <c r="O1374" i="49"/>
  <c r="O1375" i="49"/>
  <c r="O1376" i="49"/>
  <c r="O1377" i="49"/>
  <c r="O1378" i="49"/>
  <c r="O1379" i="49"/>
  <c r="O1380" i="49"/>
  <c r="O1381" i="49"/>
  <c r="O1382" i="49"/>
  <c r="O1383" i="49"/>
  <c r="O1384" i="49"/>
  <c r="O1385" i="49"/>
  <c r="O1386" i="49"/>
  <c r="O1387" i="49"/>
  <c r="O1388" i="49"/>
  <c r="O1389" i="49"/>
  <c r="O1390" i="49"/>
  <c r="O1391" i="49"/>
  <c r="O1392" i="49"/>
  <c r="O1393" i="49"/>
  <c r="O1394" i="49"/>
  <c r="O1395" i="49"/>
  <c r="O1396" i="49"/>
  <c r="O1397" i="49"/>
  <c r="O1398" i="49"/>
  <c r="O1399" i="49"/>
  <c r="O1400" i="49"/>
  <c r="O1401" i="49"/>
  <c r="O1402" i="49"/>
  <c r="O1403" i="49"/>
  <c r="O1404" i="49"/>
  <c r="O1405" i="49"/>
  <c r="O1406" i="49"/>
  <c r="O1407" i="49"/>
  <c r="O1408" i="49"/>
  <c r="O1409" i="49"/>
  <c r="O1410" i="49"/>
  <c r="O1411" i="49"/>
  <c r="O1412" i="49"/>
  <c r="O1413" i="49"/>
  <c r="O1414" i="49"/>
  <c r="O1415" i="49"/>
  <c r="O1416" i="49"/>
  <c r="O1417" i="49"/>
  <c r="O1418" i="49"/>
  <c r="O1419" i="49"/>
  <c r="O1420" i="49"/>
  <c r="O1421" i="49"/>
  <c r="O1422" i="49"/>
  <c r="O1423" i="49"/>
  <c r="O1424" i="49"/>
  <c r="O1425" i="49"/>
  <c r="O1426" i="49"/>
  <c r="O1427" i="49"/>
  <c r="O1428" i="49"/>
  <c r="O1429" i="49"/>
  <c r="O1430" i="49"/>
  <c r="O1431" i="49"/>
  <c r="O1432" i="49"/>
  <c r="O1433" i="49"/>
  <c r="O1434" i="49"/>
  <c r="O1435" i="49"/>
  <c r="O1436" i="49"/>
  <c r="O1437" i="49"/>
  <c r="O1438" i="49"/>
  <c r="O1439" i="49"/>
  <c r="O1440" i="49"/>
  <c r="O1441" i="49"/>
  <c r="O1442" i="49"/>
  <c r="O1443" i="49"/>
  <c r="O1444" i="49"/>
  <c r="O1445" i="49"/>
  <c r="O1446" i="49"/>
  <c r="O1447" i="49"/>
  <c r="O1448" i="49"/>
  <c r="O1449" i="49"/>
  <c r="O1450" i="49"/>
  <c r="O1451" i="49"/>
  <c r="O1452" i="49"/>
  <c r="O1453" i="49"/>
  <c r="O1454" i="49"/>
  <c r="O1455" i="49"/>
  <c r="O1456" i="49"/>
  <c r="O1457" i="49"/>
  <c r="O1458" i="49"/>
  <c r="O1459" i="49"/>
  <c r="O1460" i="49"/>
  <c r="O1461" i="49"/>
  <c r="O1462" i="49"/>
  <c r="O1463" i="49"/>
  <c r="O1464" i="49"/>
  <c r="O1465" i="49"/>
  <c r="O1466" i="49"/>
  <c r="O1467" i="49"/>
  <c r="O1468" i="49"/>
  <c r="O1469" i="49"/>
  <c r="O1470" i="49"/>
  <c r="O1471" i="49"/>
  <c r="O1472" i="49"/>
  <c r="O1473" i="49"/>
  <c r="O1474" i="49"/>
  <c r="O1475" i="49"/>
  <c r="O1476" i="49"/>
  <c r="O1477" i="49"/>
  <c r="O1478" i="49"/>
  <c r="O1479" i="49"/>
  <c r="O1480" i="49"/>
  <c r="O1481" i="49"/>
  <c r="O1482" i="49"/>
  <c r="O1483" i="49"/>
  <c r="O1484" i="49"/>
  <c r="O1485" i="49"/>
  <c r="O1486" i="49"/>
  <c r="O1487" i="49"/>
  <c r="O1488" i="49"/>
  <c r="O1489" i="49"/>
  <c r="O1490" i="49"/>
  <c r="O1491" i="49"/>
  <c r="O1492" i="49"/>
  <c r="O1493" i="49"/>
  <c r="O1494" i="49"/>
  <c r="O1495" i="49"/>
  <c r="O1496" i="49"/>
  <c r="O1497" i="49"/>
  <c r="O1498" i="49"/>
  <c r="O1499" i="49"/>
  <c r="O1500" i="49"/>
  <c r="O1501" i="49"/>
  <c r="O1502" i="49"/>
  <c r="O1503" i="49"/>
  <c r="O1504" i="49"/>
  <c r="O1505" i="49"/>
  <c r="O1506" i="49"/>
  <c r="O1507" i="49"/>
  <c r="O1508" i="49"/>
  <c r="O1509" i="49"/>
  <c r="O1510" i="49"/>
  <c r="O1511" i="49"/>
  <c r="O1512" i="49"/>
  <c r="O1513" i="49"/>
  <c r="O1514" i="49"/>
  <c r="O1515" i="49"/>
  <c r="O1516" i="49"/>
  <c r="O1517" i="49"/>
  <c r="O1518" i="49"/>
  <c r="O1519" i="49"/>
  <c r="O1520" i="49"/>
  <c r="O1521" i="49"/>
  <c r="O1522" i="49"/>
  <c r="O1523" i="49"/>
  <c r="O1524" i="49"/>
  <c r="O1525" i="49"/>
  <c r="O1526" i="49"/>
  <c r="O1527" i="49"/>
  <c r="O1528" i="49"/>
  <c r="O1529" i="49"/>
  <c r="O1530" i="49"/>
  <c r="O1531" i="49"/>
  <c r="O1532" i="49"/>
  <c r="O1533" i="49"/>
  <c r="O1534" i="49"/>
  <c r="O1535" i="49"/>
  <c r="O1536" i="49"/>
  <c r="O1537" i="49"/>
  <c r="O1538" i="49"/>
  <c r="O1539" i="49"/>
  <c r="O1540" i="49"/>
  <c r="O1541" i="49"/>
  <c r="O1542" i="49"/>
  <c r="O1543" i="49"/>
  <c r="O1544" i="49"/>
  <c r="O1545" i="49"/>
  <c r="O1546" i="49"/>
  <c r="O1547" i="49"/>
  <c r="O1548" i="49"/>
  <c r="O1549" i="49"/>
  <c r="O1550" i="49"/>
  <c r="O1551" i="49"/>
  <c r="O1552" i="49"/>
  <c r="O1553" i="49"/>
  <c r="O1554" i="49"/>
  <c r="O1555" i="49"/>
  <c r="O1556" i="49"/>
  <c r="O1557" i="49"/>
  <c r="O1558" i="49"/>
  <c r="O1559" i="49"/>
  <c r="O1560" i="49"/>
  <c r="O1561" i="49"/>
  <c r="O1562" i="49"/>
  <c r="O1563" i="49"/>
  <c r="O1564" i="49"/>
  <c r="O1565" i="49"/>
  <c r="O1566" i="49"/>
  <c r="O1567" i="49"/>
  <c r="O1568" i="49"/>
  <c r="O1569" i="49"/>
  <c r="O1570" i="49"/>
  <c r="O1571" i="49"/>
  <c r="O1572" i="49"/>
  <c r="O1573" i="49"/>
  <c r="O1574" i="49"/>
  <c r="O1575" i="49"/>
  <c r="O1576" i="49"/>
  <c r="O1577" i="49"/>
  <c r="O1578" i="49"/>
  <c r="O1579" i="49"/>
  <c r="O1580" i="49"/>
  <c r="O1581" i="49"/>
  <c r="O1582" i="49"/>
  <c r="O1583" i="49"/>
  <c r="O1584" i="49"/>
  <c r="O1585" i="49"/>
  <c r="O1586" i="49"/>
  <c r="O1587" i="49"/>
  <c r="O1588" i="49"/>
  <c r="O1589" i="49"/>
  <c r="O1590" i="49"/>
  <c r="O1591" i="49"/>
  <c r="O1592" i="49"/>
  <c r="O1593" i="49"/>
  <c r="O1594" i="49"/>
  <c r="O1595" i="49"/>
  <c r="O1596" i="49"/>
  <c r="O1597" i="49"/>
  <c r="O1598" i="49"/>
  <c r="O1599" i="49"/>
  <c r="O1600" i="49"/>
  <c r="O1601" i="49"/>
  <c r="O1602" i="49"/>
  <c r="O1603" i="49"/>
  <c r="O1604" i="49"/>
  <c r="O1605" i="49"/>
  <c r="O1606" i="49"/>
  <c r="O1607" i="49"/>
  <c r="O1608" i="49"/>
  <c r="O1609" i="49"/>
  <c r="O1610" i="49"/>
  <c r="O1611" i="49"/>
  <c r="O1612" i="49"/>
  <c r="O1613" i="49"/>
  <c r="O1614" i="49"/>
  <c r="O1615" i="49"/>
  <c r="O1616" i="49"/>
  <c r="O1617" i="49"/>
  <c r="O1618" i="49"/>
  <c r="O1619" i="49"/>
  <c r="O1620" i="49"/>
  <c r="O1621" i="49"/>
  <c r="O1622" i="49"/>
  <c r="O1623" i="49"/>
  <c r="O1624" i="49"/>
  <c r="O1625" i="49"/>
  <c r="O1626" i="49"/>
  <c r="O1627" i="49"/>
  <c r="O1628" i="49"/>
  <c r="O1629" i="49"/>
  <c r="O1630" i="49"/>
  <c r="O1631" i="49"/>
  <c r="O1632" i="49"/>
  <c r="O1633" i="49"/>
  <c r="O1634" i="49"/>
  <c r="O1635" i="49"/>
  <c r="O1636" i="49"/>
  <c r="O1637" i="49"/>
  <c r="O1638" i="49"/>
  <c r="O1639" i="49"/>
  <c r="O1640" i="49"/>
  <c r="O1641" i="49"/>
  <c r="O1642" i="49"/>
  <c r="O1643" i="49"/>
  <c r="O1644" i="49"/>
  <c r="O1645" i="49"/>
  <c r="O1646" i="49"/>
  <c r="O1647" i="49"/>
  <c r="O1648" i="49"/>
  <c r="O1649" i="49"/>
  <c r="O1650" i="49"/>
  <c r="O1651" i="49"/>
  <c r="O1652" i="49"/>
  <c r="O1653" i="49"/>
  <c r="O1654" i="49"/>
  <c r="O1655" i="49"/>
  <c r="O1656" i="49"/>
  <c r="O1657" i="49"/>
  <c r="O1658" i="49"/>
  <c r="O1659" i="49"/>
  <c r="O1660" i="49"/>
  <c r="O1661" i="49"/>
  <c r="O1662" i="49"/>
  <c r="O1663" i="49"/>
  <c r="O1664" i="49"/>
  <c r="O1665" i="49"/>
  <c r="O1666" i="49"/>
  <c r="O1667" i="49"/>
  <c r="O1668" i="49"/>
  <c r="O1669" i="49"/>
  <c r="O1670" i="49"/>
  <c r="O1671" i="49"/>
  <c r="O1672" i="49"/>
  <c r="O1673" i="49"/>
  <c r="O1674" i="49"/>
  <c r="O1675" i="49"/>
  <c r="O1676" i="49"/>
  <c r="O1677" i="49"/>
  <c r="O1678" i="49"/>
  <c r="O1679" i="49"/>
  <c r="O1680" i="49"/>
  <c r="O1681" i="49"/>
  <c r="O1682" i="49"/>
  <c r="O1683" i="49"/>
  <c r="O1684" i="49"/>
  <c r="O1685" i="49"/>
  <c r="O1686" i="49"/>
  <c r="O1687" i="49"/>
  <c r="O1688" i="49"/>
  <c r="O1689" i="49"/>
  <c r="O1690" i="49"/>
  <c r="O1691" i="49"/>
  <c r="O1692" i="49"/>
  <c r="O1693" i="49"/>
  <c r="O1694" i="49"/>
  <c r="O1695" i="49"/>
  <c r="O1696" i="49"/>
  <c r="O1697" i="49"/>
  <c r="O1698" i="49"/>
  <c r="O1699" i="49"/>
  <c r="O1700" i="49"/>
  <c r="O1701" i="49"/>
  <c r="O1702" i="49"/>
  <c r="O1703" i="49"/>
  <c r="O1704" i="49"/>
  <c r="O1705" i="49"/>
  <c r="O1706" i="49"/>
  <c r="O1707" i="49"/>
  <c r="O1708" i="49"/>
  <c r="O1709" i="49"/>
  <c r="O1710" i="49"/>
  <c r="O1711" i="49"/>
  <c r="O1712" i="49"/>
  <c r="O1713" i="49"/>
  <c r="O1714" i="49"/>
  <c r="O1715" i="49"/>
  <c r="O1716" i="49"/>
  <c r="O1717" i="49"/>
  <c r="O1718" i="49"/>
  <c r="O1719" i="49"/>
  <c r="O1720" i="49"/>
  <c r="O1721" i="49"/>
  <c r="O1722" i="49"/>
  <c r="O1723" i="49"/>
  <c r="O1724" i="49"/>
  <c r="O1725" i="49"/>
  <c r="O1726" i="49"/>
  <c r="O1727" i="49"/>
  <c r="O1728" i="49"/>
  <c r="O1729" i="49"/>
  <c r="O1730" i="49"/>
  <c r="O1731" i="49"/>
  <c r="O1732" i="49"/>
  <c r="O1733" i="49"/>
  <c r="O1734" i="49"/>
  <c r="O1735" i="49"/>
  <c r="O1736" i="49"/>
  <c r="O1737" i="49"/>
  <c r="O1738" i="49"/>
  <c r="O1739" i="49"/>
  <c r="O1740" i="49"/>
  <c r="O1741" i="49"/>
  <c r="O1742" i="49"/>
  <c r="O1743" i="49"/>
  <c r="O1744" i="49"/>
  <c r="O1745" i="49"/>
  <c r="O1746" i="49"/>
  <c r="O1747" i="49"/>
  <c r="O1748" i="49"/>
  <c r="O1749" i="49"/>
  <c r="O1750" i="49"/>
  <c r="O1751" i="49"/>
  <c r="O1752" i="49"/>
  <c r="O1753" i="49"/>
  <c r="O1754" i="49"/>
  <c r="O1755" i="49"/>
  <c r="O1756" i="49"/>
  <c r="O1757" i="49"/>
  <c r="O1758" i="49"/>
  <c r="O1759" i="49"/>
  <c r="O1760" i="49"/>
  <c r="O1761" i="49"/>
  <c r="O1762" i="49"/>
  <c r="O1763" i="49"/>
  <c r="O1764" i="49"/>
  <c r="O1765" i="49"/>
  <c r="O1766" i="49"/>
  <c r="O1767" i="49"/>
  <c r="O1768" i="49"/>
  <c r="O1769" i="49"/>
  <c r="O1770" i="49"/>
  <c r="O1771" i="49"/>
  <c r="O1772" i="49"/>
  <c r="O1773" i="49"/>
  <c r="O1774" i="49"/>
  <c r="O1775" i="49"/>
  <c r="O1776" i="49"/>
  <c r="O1777" i="49"/>
  <c r="O1778" i="49"/>
  <c r="O1779" i="49"/>
  <c r="O1780" i="49"/>
  <c r="O1781" i="49"/>
  <c r="O1782" i="49"/>
  <c r="O1783" i="49"/>
  <c r="O1784" i="49"/>
  <c r="O1785" i="49"/>
  <c r="O1786" i="49"/>
  <c r="O1787" i="49"/>
  <c r="O1788" i="49"/>
  <c r="O1789" i="49"/>
  <c r="O1790" i="49"/>
  <c r="O1791" i="49"/>
  <c r="O1792" i="49"/>
  <c r="O1793" i="49"/>
  <c r="O1794" i="49"/>
  <c r="O1795" i="49"/>
  <c r="O1796" i="49"/>
  <c r="O1797" i="49"/>
  <c r="O1798" i="49"/>
  <c r="O1799" i="49"/>
  <c r="O1800" i="49"/>
  <c r="O1801" i="49"/>
  <c r="O1802" i="49"/>
  <c r="O1803" i="49"/>
  <c r="O1804" i="49"/>
  <c r="O1805" i="49"/>
  <c r="O1806" i="49"/>
  <c r="O1807" i="49"/>
  <c r="O1808" i="49"/>
  <c r="O1809" i="49"/>
  <c r="O1810" i="49"/>
  <c r="O1811" i="49"/>
  <c r="O1812" i="49"/>
  <c r="O1813" i="49"/>
  <c r="O1814" i="49"/>
  <c r="O1815" i="49"/>
  <c r="O1816" i="49"/>
  <c r="O1817" i="49"/>
  <c r="O1818" i="49"/>
  <c r="O1819" i="49"/>
  <c r="O1820" i="49"/>
  <c r="O1821" i="49"/>
  <c r="O1822" i="49"/>
  <c r="O1823" i="49"/>
  <c r="O1824" i="49"/>
  <c r="O1825" i="49"/>
  <c r="O1826" i="49"/>
  <c r="O1827" i="49"/>
  <c r="O1828" i="49"/>
  <c r="O1829" i="49"/>
  <c r="O1830" i="49"/>
  <c r="O1831" i="49"/>
  <c r="O1832" i="49"/>
  <c r="O1833" i="49"/>
  <c r="O1834" i="49"/>
  <c r="O1835" i="49"/>
  <c r="O1836" i="49"/>
  <c r="O1837" i="49"/>
  <c r="O1838" i="49"/>
  <c r="O1839" i="49"/>
  <c r="O1840" i="49"/>
  <c r="O1841" i="49"/>
  <c r="O1842" i="49"/>
  <c r="O1843" i="49"/>
  <c r="O1844" i="49"/>
  <c r="O1845" i="49"/>
  <c r="O1846" i="49"/>
  <c r="O1847" i="49"/>
  <c r="O1848" i="49"/>
  <c r="O1849" i="49"/>
  <c r="O1850" i="49"/>
  <c r="O1851" i="49"/>
  <c r="O1852" i="49"/>
  <c r="O1853" i="49"/>
  <c r="O1854" i="49"/>
  <c r="O1855" i="49"/>
  <c r="O1856" i="49"/>
  <c r="O1857" i="49"/>
  <c r="O1858" i="49"/>
  <c r="O1859" i="49"/>
  <c r="O1860" i="49"/>
  <c r="O1861" i="49"/>
  <c r="O1862" i="49"/>
  <c r="O1863" i="49"/>
  <c r="O1864" i="49"/>
  <c r="O1865" i="49"/>
  <c r="O1866" i="49"/>
  <c r="O1867" i="49"/>
  <c r="O1868" i="49"/>
  <c r="O1869" i="49"/>
  <c r="O1870" i="49"/>
  <c r="O1871" i="49"/>
  <c r="O1872" i="49"/>
  <c r="O1873" i="49"/>
  <c r="O1874" i="49"/>
  <c r="O1875" i="49"/>
  <c r="O1876" i="49"/>
  <c r="O1877" i="49"/>
  <c r="O1878" i="49"/>
  <c r="O1879" i="49"/>
  <c r="O1880" i="49"/>
  <c r="O1881" i="49"/>
  <c r="O1882" i="49"/>
  <c r="O1883" i="49"/>
  <c r="O1884" i="49"/>
  <c r="O1885" i="49"/>
  <c r="O1886" i="49"/>
  <c r="O1887" i="49"/>
  <c r="O1888" i="49"/>
  <c r="O1889" i="49"/>
  <c r="O1890" i="49"/>
  <c r="O1891" i="49"/>
  <c r="O1892" i="49"/>
  <c r="O1893" i="49"/>
  <c r="O1894" i="49"/>
  <c r="O1895" i="49"/>
  <c r="O1896" i="49"/>
  <c r="O1897" i="49"/>
  <c r="O1898" i="49"/>
  <c r="O1899" i="49"/>
  <c r="O1900" i="49"/>
  <c r="O1901" i="49"/>
  <c r="O1902" i="49"/>
  <c r="O1903" i="49"/>
  <c r="O1904" i="49"/>
  <c r="O1905" i="49"/>
  <c r="O1906" i="49"/>
  <c r="O1907" i="49"/>
  <c r="O1908" i="49"/>
  <c r="O1909" i="49"/>
  <c r="O1910" i="49"/>
  <c r="O1911" i="49"/>
  <c r="O1912" i="49"/>
  <c r="O1913" i="49"/>
  <c r="O1914" i="49"/>
  <c r="O1915" i="49"/>
  <c r="O1916" i="49"/>
  <c r="O1917" i="49"/>
  <c r="O1918" i="49"/>
  <c r="O1919" i="49"/>
  <c r="O1920" i="49"/>
  <c r="O1921" i="49"/>
  <c r="O1922" i="49"/>
  <c r="O1923" i="49"/>
  <c r="O1924" i="49"/>
  <c r="O1925" i="49"/>
  <c r="O1926" i="49"/>
  <c r="O1927" i="49"/>
  <c r="O1928" i="49"/>
  <c r="O1929" i="49"/>
  <c r="O1930" i="49"/>
  <c r="O1931" i="49"/>
  <c r="O1932" i="49"/>
  <c r="O1933" i="49"/>
  <c r="O1934" i="49"/>
  <c r="O1935" i="49"/>
  <c r="O1936" i="49"/>
  <c r="O1937" i="49"/>
  <c r="O1938" i="49"/>
  <c r="O1939" i="49"/>
  <c r="O1940" i="49"/>
  <c r="O1941" i="49"/>
  <c r="O1942" i="49"/>
  <c r="O1943" i="49"/>
  <c r="O1944" i="49"/>
  <c r="O1945" i="49"/>
  <c r="O1946" i="49"/>
  <c r="O1947" i="49"/>
  <c r="O1948" i="49"/>
  <c r="O1949" i="49"/>
  <c r="O1950" i="49"/>
  <c r="O1951" i="49"/>
  <c r="O1952" i="49"/>
  <c r="O1953" i="49"/>
  <c r="O1954" i="49"/>
  <c r="O1955" i="49"/>
  <c r="O1956" i="49"/>
  <c r="O1957" i="49"/>
  <c r="O1958" i="49"/>
  <c r="O1959" i="49"/>
  <c r="O1960" i="49"/>
  <c r="O1961" i="49"/>
  <c r="O1962" i="49"/>
  <c r="O1963" i="49"/>
  <c r="O1964" i="49"/>
  <c r="O1965" i="49"/>
  <c r="O1966" i="49"/>
  <c r="O1967" i="49"/>
  <c r="O1968" i="49"/>
  <c r="O1969" i="49"/>
  <c r="O1970" i="49"/>
  <c r="O1971" i="49"/>
  <c r="O1972" i="49"/>
  <c r="O1973" i="49"/>
  <c r="O1974" i="49"/>
  <c r="O1975" i="49"/>
  <c r="O1976" i="49"/>
  <c r="O1977" i="49"/>
  <c r="O1978" i="49"/>
  <c r="O1979" i="49"/>
  <c r="O1980" i="49"/>
  <c r="O1981" i="49"/>
  <c r="O1982" i="49"/>
  <c r="O1983" i="49"/>
  <c r="O1984" i="49"/>
  <c r="O1985" i="49"/>
  <c r="O1986" i="49"/>
  <c r="O1987" i="49"/>
  <c r="O1988" i="49"/>
  <c r="O1989" i="49"/>
  <c r="O1990" i="49"/>
  <c r="O1991" i="49"/>
  <c r="O1992" i="49"/>
  <c r="O1993" i="49"/>
  <c r="O1994" i="49"/>
  <c r="O1995" i="49"/>
  <c r="O1996" i="49"/>
  <c r="O1997" i="49"/>
  <c r="O1998" i="49"/>
  <c r="O1999" i="49"/>
  <c r="O2000" i="49"/>
  <c r="O2001" i="49"/>
  <c r="O2002" i="49"/>
  <c r="O2003" i="49"/>
  <c r="O2004" i="49"/>
  <c r="O2005" i="49"/>
  <c r="O2006" i="49"/>
  <c r="O2007" i="49"/>
  <c r="O2008" i="49"/>
  <c r="O2009" i="49"/>
  <c r="O2010" i="49"/>
  <c r="O2011" i="49"/>
  <c r="O2012" i="49"/>
  <c r="O2013" i="49"/>
  <c r="O2014" i="49"/>
  <c r="O2015" i="49"/>
  <c r="O2016" i="49"/>
  <c r="O2017" i="49"/>
  <c r="O2018" i="49"/>
  <c r="O2019" i="49"/>
  <c r="O2020" i="49"/>
  <c r="O2021" i="49"/>
  <c r="O2022" i="49"/>
  <c r="O2023" i="49"/>
  <c r="O2024" i="49"/>
  <c r="O2025" i="49"/>
  <c r="O2026" i="49"/>
  <c r="O2027" i="49"/>
  <c r="O2028" i="49"/>
  <c r="O2029" i="49"/>
  <c r="O2030" i="49"/>
  <c r="O2031" i="49"/>
  <c r="O2032" i="49"/>
  <c r="O2033" i="49"/>
  <c r="O2034" i="49"/>
  <c r="O2035" i="49"/>
  <c r="O2036" i="49"/>
  <c r="O2037" i="49"/>
  <c r="O2038" i="49"/>
  <c r="O2039" i="49"/>
  <c r="O2040" i="49"/>
  <c r="O2041" i="49"/>
  <c r="O2042" i="49"/>
  <c r="O2043" i="49"/>
  <c r="O2044" i="49"/>
  <c r="O2045" i="49"/>
  <c r="O2046" i="49"/>
  <c r="O2047" i="49"/>
  <c r="O2048" i="49"/>
  <c r="O2049" i="49"/>
  <c r="O2050" i="49"/>
  <c r="O2051" i="49"/>
  <c r="O2052" i="49"/>
  <c r="O2053" i="49"/>
  <c r="O2054" i="49"/>
  <c r="O2055" i="49"/>
  <c r="O2056" i="49"/>
  <c r="O2057" i="49"/>
  <c r="O2058" i="49"/>
  <c r="O2059" i="49"/>
  <c r="O2060" i="49"/>
  <c r="O2061" i="49"/>
  <c r="O2062" i="49"/>
  <c r="O2063" i="49"/>
  <c r="O2064" i="49"/>
  <c r="O2065" i="49"/>
  <c r="O2066" i="49"/>
  <c r="O2067" i="49"/>
  <c r="O2068" i="49"/>
  <c r="O2069" i="49"/>
  <c r="O2070" i="49"/>
  <c r="O2071" i="49"/>
  <c r="O2072" i="49"/>
  <c r="O2073" i="49"/>
  <c r="O2074" i="49"/>
  <c r="O2075" i="49"/>
  <c r="O2076" i="49"/>
  <c r="O2077" i="49"/>
  <c r="O2078" i="49"/>
  <c r="O2079" i="49"/>
  <c r="O2080" i="49"/>
  <c r="O2081" i="49"/>
  <c r="O2082" i="49"/>
  <c r="O2083" i="49"/>
  <c r="O2084" i="49"/>
  <c r="O2085" i="49"/>
  <c r="O2086" i="49"/>
  <c r="O2087" i="49"/>
  <c r="O2088" i="49"/>
  <c r="O2089" i="49"/>
  <c r="O2090" i="49"/>
  <c r="O2091" i="49"/>
  <c r="O2092" i="49"/>
  <c r="O2093" i="49"/>
  <c r="O2094" i="49"/>
  <c r="O2095" i="49"/>
  <c r="O2096" i="49"/>
  <c r="O2097" i="49"/>
  <c r="O2098" i="49"/>
  <c r="O2099" i="49"/>
  <c r="O2100" i="49"/>
  <c r="O2101" i="49"/>
  <c r="O2102" i="49"/>
  <c r="O2103" i="49"/>
  <c r="O2104" i="49"/>
  <c r="O2105" i="49"/>
  <c r="O2106" i="49"/>
  <c r="O2107" i="49"/>
  <c r="O2108" i="49"/>
  <c r="O2109" i="49"/>
  <c r="O2110" i="49"/>
  <c r="O2111" i="49"/>
  <c r="O2112" i="49"/>
  <c r="O2113" i="49"/>
  <c r="O2114" i="49"/>
  <c r="O2115" i="49"/>
  <c r="O2116" i="49"/>
  <c r="O2117" i="49"/>
  <c r="O2118" i="49"/>
  <c r="O2119" i="49"/>
  <c r="O2120" i="49"/>
  <c r="O2121" i="49"/>
  <c r="O2122" i="49"/>
  <c r="O2123" i="49"/>
  <c r="O2124" i="49"/>
  <c r="O2125" i="49"/>
  <c r="O2126" i="49"/>
  <c r="O2127" i="49"/>
  <c r="O2128" i="49"/>
  <c r="O2129" i="49"/>
  <c r="O2130" i="49"/>
  <c r="O2131" i="49"/>
  <c r="O2132" i="49"/>
  <c r="O2133" i="49"/>
  <c r="O2134" i="49"/>
  <c r="O2135" i="49"/>
  <c r="O2136" i="49"/>
  <c r="O2137" i="49"/>
  <c r="O2138" i="49"/>
  <c r="O2139" i="49"/>
  <c r="O2140" i="49"/>
  <c r="O2141" i="49"/>
  <c r="O2142" i="49"/>
  <c r="O2143" i="49"/>
  <c r="O2144" i="49"/>
  <c r="O2145" i="49"/>
  <c r="O2146" i="49"/>
  <c r="O2147" i="49"/>
  <c r="O2148" i="49"/>
  <c r="O2149" i="49"/>
  <c r="O2150" i="49"/>
  <c r="O2151" i="49"/>
  <c r="O2152" i="49"/>
  <c r="O2153" i="49"/>
  <c r="O2154" i="49"/>
  <c r="O2155" i="49"/>
  <c r="O2156" i="49"/>
  <c r="O2157" i="49"/>
  <c r="O2158" i="49"/>
  <c r="O2159" i="49"/>
  <c r="O2160" i="49"/>
  <c r="O2161" i="49"/>
  <c r="O2162" i="49"/>
  <c r="O2163" i="49"/>
  <c r="O2164" i="49"/>
  <c r="O2165" i="49"/>
  <c r="O2166" i="49"/>
  <c r="O2167" i="49"/>
  <c r="O2168" i="49"/>
  <c r="O2169" i="49"/>
  <c r="O2170" i="49"/>
  <c r="O2171" i="49"/>
  <c r="O2172" i="49"/>
  <c r="O2173" i="49"/>
  <c r="O2174" i="49"/>
  <c r="O2175" i="49"/>
  <c r="O2176" i="49"/>
  <c r="O2177" i="49"/>
  <c r="O2178" i="49"/>
  <c r="O2179" i="49"/>
  <c r="O2180" i="49"/>
  <c r="O2181" i="49"/>
  <c r="O2182" i="49"/>
  <c r="O2183" i="49"/>
  <c r="O2184" i="49"/>
  <c r="O2185" i="49"/>
  <c r="O2186" i="49"/>
  <c r="O2187" i="49"/>
  <c r="O2188" i="49"/>
  <c r="O2189" i="49"/>
  <c r="O2190" i="49"/>
  <c r="O2191" i="49"/>
  <c r="O2192" i="49"/>
  <c r="O2193" i="49"/>
  <c r="O2194" i="49"/>
  <c r="O2195" i="49"/>
  <c r="O2196" i="49"/>
  <c r="O2197" i="49"/>
  <c r="O2198" i="49"/>
  <c r="O2199" i="49"/>
  <c r="O2200" i="49"/>
  <c r="O2201" i="49"/>
  <c r="O2202" i="49"/>
  <c r="O2203" i="49"/>
  <c r="O2204" i="49"/>
  <c r="O2205" i="49"/>
  <c r="O2206" i="49"/>
  <c r="O2207" i="49"/>
  <c r="O2208" i="49"/>
  <c r="O2209" i="49"/>
  <c r="O2210" i="49"/>
  <c r="O2211" i="49"/>
  <c r="O2212" i="49"/>
  <c r="O2213" i="49"/>
  <c r="O2214" i="49"/>
  <c r="O2215" i="49"/>
  <c r="O2216" i="49"/>
  <c r="O2217" i="49"/>
  <c r="O2218" i="49"/>
  <c r="O2219" i="49"/>
  <c r="O2220" i="49"/>
  <c r="O2221" i="49"/>
  <c r="O2222" i="49"/>
  <c r="O2223" i="49"/>
  <c r="O2224" i="49"/>
  <c r="O2225" i="49"/>
  <c r="O2226" i="49"/>
  <c r="O2227" i="49"/>
  <c r="O2228" i="49"/>
  <c r="O2229" i="49"/>
  <c r="O2230" i="49"/>
  <c r="O2231" i="49"/>
  <c r="O2232" i="49"/>
  <c r="O2233" i="49"/>
  <c r="O2234" i="49"/>
  <c r="O2235" i="49"/>
  <c r="O2236" i="49"/>
  <c r="O2237" i="49"/>
  <c r="O2238" i="49"/>
  <c r="O2239" i="49"/>
  <c r="O2240" i="49"/>
  <c r="O2241" i="49"/>
  <c r="O2242" i="49"/>
  <c r="O2243" i="49"/>
  <c r="O2244" i="49"/>
  <c r="O2245" i="49"/>
  <c r="O2246" i="49"/>
  <c r="O2247" i="49"/>
  <c r="O2248" i="49"/>
  <c r="O2249" i="49"/>
  <c r="O2250" i="49"/>
  <c r="O2251" i="49"/>
  <c r="O2252" i="49"/>
  <c r="O2253" i="49"/>
  <c r="O2254" i="49"/>
  <c r="O2255" i="49"/>
  <c r="O2256" i="49"/>
  <c r="O2257" i="49"/>
  <c r="O2258" i="49"/>
  <c r="O2259" i="49"/>
  <c r="O2260" i="49"/>
  <c r="O2261" i="49"/>
  <c r="O2262" i="49"/>
  <c r="O2263" i="49"/>
  <c r="O2264" i="49"/>
  <c r="O2265" i="49"/>
  <c r="O2266" i="49"/>
  <c r="O2267" i="49"/>
  <c r="O2268" i="49"/>
  <c r="O2269" i="49"/>
  <c r="O2270" i="49"/>
  <c r="O2271" i="49"/>
  <c r="O2272" i="49"/>
  <c r="O2273" i="49"/>
  <c r="O2274" i="49"/>
  <c r="O2275" i="49"/>
  <c r="O2276" i="49"/>
  <c r="O2277" i="49"/>
  <c r="O2278" i="49"/>
  <c r="O2279" i="49"/>
  <c r="O2280" i="49"/>
  <c r="O2281" i="49"/>
  <c r="O2282" i="49"/>
  <c r="O2283" i="49"/>
  <c r="O2284" i="49"/>
  <c r="O2285" i="49"/>
  <c r="O2286" i="49"/>
  <c r="O2287" i="49"/>
  <c r="O2288" i="49"/>
  <c r="O2289" i="49"/>
  <c r="O2290" i="49"/>
  <c r="O2291" i="49"/>
  <c r="O2292" i="49"/>
  <c r="O2293" i="49"/>
  <c r="O2294" i="49"/>
  <c r="O2295" i="49"/>
  <c r="O2296" i="49"/>
  <c r="O2297" i="49"/>
  <c r="O2298" i="49"/>
  <c r="O2299" i="49"/>
  <c r="O2300" i="49"/>
  <c r="O2301" i="49"/>
  <c r="O2302" i="49"/>
  <c r="O2303" i="49"/>
  <c r="O2304" i="49"/>
  <c r="O2305" i="49"/>
  <c r="O2306" i="49"/>
  <c r="O2307" i="49"/>
  <c r="O2308" i="49"/>
  <c r="O2309" i="49"/>
  <c r="O2310" i="49"/>
  <c r="O2311" i="49"/>
  <c r="O2312" i="49"/>
  <c r="O2313" i="49"/>
  <c r="O2314" i="49"/>
  <c r="O2315" i="49"/>
  <c r="O2316" i="49"/>
  <c r="O2317" i="49"/>
  <c r="O2318" i="49"/>
  <c r="O2319" i="49"/>
  <c r="O2320" i="49"/>
  <c r="O2321" i="49"/>
  <c r="O2322" i="49"/>
  <c r="O2323" i="49"/>
  <c r="O2324" i="49"/>
  <c r="O2325" i="49"/>
  <c r="O2326" i="49"/>
  <c r="O2327" i="49"/>
  <c r="O2328" i="49"/>
  <c r="O2329" i="49"/>
  <c r="O2330" i="49"/>
  <c r="O2331" i="49"/>
  <c r="O2332" i="49"/>
  <c r="O2333" i="49"/>
  <c r="O2334" i="49"/>
  <c r="O2335" i="49"/>
  <c r="O2336" i="49"/>
  <c r="O2337" i="49"/>
  <c r="O2338" i="49"/>
  <c r="O2339" i="49"/>
  <c r="O2340" i="49"/>
  <c r="O2341" i="49"/>
  <c r="O2342" i="49"/>
  <c r="O2343" i="49"/>
  <c r="O2344" i="49"/>
  <c r="O2345" i="49"/>
  <c r="O2346" i="49"/>
  <c r="O2347" i="49"/>
  <c r="O2348" i="49"/>
  <c r="O2349" i="49"/>
  <c r="O2350" i="49"/>
  <c r="O2351" i="49"/>
  <c r="O2352" i="49"/>
  <c r="O2353" i="49"/>
  <c r="O2354" i="49"/>
  <c r="O2355" i="49"/>
  <c r="O2356" i="49"/>
  <c r="O2357" i="49"/>
  <c r="O2358" i="49"/>
  <c r="O2359" i="49"/>
  <c r="O2360" i="49"/>
  <c r="O2361" i="49"/>
  <c r="O2362" i="49"/>
  <c r="O2363" i="49"/>
  <c r="O2364" i="49"/>
  <c r="O2365" i="49"/>
  <c r="O2366" i="49"/>
  <c r="O2367" i="49"/>
  <c r="O2368" i="49"/>
  <c r="O2369" i="49"/>
  <c r="O2370" i="49"/>
  <c r="O2371" i="49"/>
  <c r="O2372" i="49"/>
  <c r="O2373" i="49"/>
  <c r="O2374" i="49"/>
  <c r="O2375" i="49"/>
  <c r="O2376" i="49"/>
  <c r="O2377" i="49"/>
  <c r="O2378" i="49"/>
  <c r="O2379" i="49"/>
  <c r="O2380" i="49"/>
  <c r="O2381" i="49"/>
  <c r="O2382" i="49"/>
  <c r="O2383" i="49"/>
  <c r="O2384" i="49"/>
  <c r="O2385" i="49"/>
  <c r="O2386" i="49"/>
  <c r="O2387" i="49"/>
  <c r="O2388" i="49"/>
  <c r="O2389" i="49"/>
  <c r="O2390" i="49"/>
  <c r="O2391" i="49"/>
  <c r="O2392" i="49"/>
  <c r="O2393" i="49"/>
  <c r="O2394" i="49"/>
  <c r="O2395" i="49"/>
  <c r="O2396" i="49"/>
  <c r="O2397" i="49"/>
  <c r="O2398" i="49"/>
  <c r="O2399" i="49"/>
  <c r="O2400" i="49"/>
  <c r="O2401" i="49"/>
  <c r="O2402" i="49"/>
  <c r="O2403" i="49"/>
  <c r="O2404" i="49"/>
  <c r="O2405" i="49"/>
  <c r="O2406" i="49"/>
  <c r="O2407" i="49"/>
  <c r="O2408" i="49"/>
  <c r="O2409" i="49"/>
  <c r="O2410" i="49"/>
  <c r="O2411" i="49"/>
  <c r="O2412" i="49"/>
  <c r="O2413" i="49"/>
  <c r="O2414" i="49"/>
  <c r="O2415" i="49"/>
  <c r="O2416" i="49"/>
  <c r="O2417" i="49"/>
  <c r="O2418" i="49"/>
  <c r="O2419" i="49"/>
  <c r="O2420" i="49"/>
  <c r="O2421" i="49"/>
  <c r="O2422" i="49"/>
  <c r="O2423" i="49"/>
  <c r="O2424" i="49"/>
  <c r="O2425" i="49"/>
  <c r="O2426" i="49"/>
  <c r="O2427" i="49"/>
  <c r="O2428" i="49"/>
  <c r="O2429" i="49"/>
  <c r="O2430" i="49"/>
  <c r="O2431" i="49"/>
  <c r="O2432" i="49"/>
  <c r="O2433" i="49"/>
  <c r="O2434" i="49"/>
  <c r="O2435" i="49"/>
  <c r="O2436" i="49"/>
  <c r="O2437" i="49"/>
  <c r="O2438" i="49"/>
  <c r="O2439" i="49"/>
  <c r="O2440" i="49"/>
  <c r="O2441" i="49"/>
  <c r="O2442" i="49"/>
  <c r="O2443" i="49"/>
  <c r="O2444" i="49"/>
  <c r="O2445" i="49"/>
  <c r="O2446" i="49"/>
  <c r="O2447" i="49"/>
  <c r="O2448" i="49"/>
  <c r="O2449" i="49"/>
  <c r="O2450" i="49"/>
  <c r="O2451" i="49"/>
  <c r="O2452" i="49"/>
  <c r="O2453" i="49"/>
  <c r="O2454" i="49"/>
  <c r="O2455" i="49"/>
  <c r="O2456" i="49"/>
  <c r="O2457" i="49"/>
  <c r="O2458" i="49"/>
  <c r="O2459" i="49"/>
  <c r="O2460" i="49"/>
  <c r="O2461" i="49"/>
  <c r="O2462" i="49"/>
  <c r="O2463" i="49"/>
  <c r="O2464" i="49"/>
  <c r="O2465" i="49"/>
  <c r="O2466" i="49"/>
  <c r="O2467" i="49"/>
  <c r="O2468" i="49"/>
  <c r="O2469" i="49"/>
  <c r="O2470" i="49"/>
  <c r="O2471" i="49"/>
  <c r="O2472" i="49"/>
  <c r="O2473" i="49"/>
  <c r="O2474" i="49"/>
  <c r="O2475" i="49"/>
  <c r="O2476" i="49"/>
  <c r="O2477" i="49"/>
  <c r="O2478" i="49"/>
  <c r="O2479" i="49"/>
  <c r="O2480" i="49"/>
  <c r="O2481" i="49"/>
  <c r="O2482" i="49"/>
  <c r="O2483" i="49"/>
  <c r="O2484" i="49"/>
  <c r="O2485" i="49"/>
  <c r="O2486" i="49"/>
  <c r="O2487" i="49"/>
  <c r="O2488" i="49"/>
  <c r="O2489" i="49"/>
  <c r="O2490" i="49"/>
  <c r="O2491" i="49"/>
  <c r="O2492" i="49"/>
  <c r="O2493" i="49"/>
  <c r="O2494" i="49"/>
  <c r="O2495" i="49"/>
  <c r="O2496" i="49"/>
  <c r="O2497" i="49"/>
  <c r="O2498" i="49"/>
  <c r="O2499" i="49"/>
  <c r="O2500" i="49"/>
  <c r="O2501" i="49"/>
  <c r="O2502" i="49"/>
  <c r="O2503" i="49"/>
  <c r="O2504" i="49"/>
  <c r="O2505" i="49"/>
  <c r="O2506" i="49"/>
  <c r="O2507" i="49"/>
  <c r="O2508" i="49"/>
  <c r="O2509" i="49"/>
  <c r="O2510" i="49"/>
  <c r="O2511" i="49"/>
  <c r="O2512" i="49"/>
  <c r="O2513" i="49"/>
  <c r="O2514" i="49"/>
  <c r="O2515" i="49"/>
  <c r="O2516" i="49"/>
  <c r="O2517" i="49"/>
  <c r="O2518" i="49"/>
  <c r="O2519" i="49"/>
  <c r="O2520" i="49"/>
  <c r="O2521" i="49"/>
  <c r="O2522" i="49"/>
  <c r="O2523" i="49"/>
  <c r="O2524" i="49"/>
  <c r="O2525" i="49"/>
  <c r="O2526" i="49"/>
  <c r="O2527" i="49"/>
  <c r="O2528" i="49"/>
  <c r="O2529" i="49"/>
  <c r="O2530" i="49"/>
  <c r="O2531" i="49"/>
  <c r="O2532" i="49"/>
  <c r="O2533" i="49"/>
  <c r="O2534" i="49"/>
  <c r="O2535" i="49"/>
  <c r="O2536" i="49"/>
  <c r="O2537" i="49"/>
  <c r="O2538" i="49"/>
  <c r="O2539" i="49"/>
  <c r="O2540" i="49"/>
  <c r="O2541" i="49"/>
  <c r="O2542" i="49"/>
  <c r="O2543" i="49"/>
  <c r="O2544" i="49"/>
  <c r="O2545" i="49"/>
  <c r="O2546" i="49"/>
  <c r="O2547" i="49"/>
  <c r="O2548" i="49"/>
  <c r="O2549" i="49"/>
  <c r="O2550" i="49"/>
  <c r="O2551" i="49"/>
  <c r="O2552" i="49"/>
  <c r="O2553" i="49"/>
  <c r="O2554" i="49"/>
  <c r="O2555" i="49"/>
  <c r="O2556" i="49"/>
  <c r="O2557" i="49"/>
  <c r="O2558" i="49"/>
  <c r="O2559" i="49"/>
  <c r="O2560" i="49"/>
  <c r="O2561" i="49"/>
  <c r="O2562" i="49"/>
  <c r="O2563" i="49"/>
  <c r="O2564" i="49"/>
  <c r="O2565" i="49"/>
  <c r="O2566" i="49"/>
  <c r="O2567" i="49"/>
  <c r="O2568" i="49"/>
  <c r="O2569" i="49"/>
  <c r="O2570" i="49"/>
  <c r="O2571" i="49"/>
  <c r="O2572" i="49"/>
  <c r="O2573" i="49"/>
  <c r="O2574" i="49"/>
  <c r="O2575" i="49"/>
  <c r="O2576" i="49"/>
  <c r="O2577" i="49"/>
  <c r="O2578" i="49"/>
  <c r="O2579" i="49"/>
  <c r="O2580" i="49"/>
  <c r="O2581" i="49"/>
  <c r="O2582" i="49"/>
  <c r="O2583" i="49"/>
  <c r="O2584" i="49"/>
  <c r="O2585" i="49"/>
  <c r="O2586" i="49"/>
  <c r="O2587" i="49"/>
  <c r="O2588" i="49"/>
  <c r="O2589" i="49"/>
  <c r="O2590" i="49"/>
  <c r="O2591" i="49"/>
  <c r="O2592" i="49"/>
  <c r="O2593" i="49"/>
  <c r="O2594" i="49"/>
  <c r="O2595" i="49"/>
  <c r="O2596" i="49"/>
  <c r="O2597" i="49"/>
  <c r="O2598" i="49"/>
  <c r="O2599" i="49"/>
  <c r="O2600" i="49"/>
  <c r="O2601" i="49"/>
  <c r="O2602" i="49"/>
  <c r="O2603" i="49"/>
  <c r="O2604" i="49"/>
  <c r="O2605" i="49"/>
  <c r="O2606" i="49"/>
  <c r="O2607" i="49"/>
  <c r="O2608" i="49"/>
  <c r="O2609" i="49"/>
  <c r="O2610" i="49"/>
  <c r="O2611" i="49"/>
  <c r="O2612" i="49"/>
  <c r="O2613" i="49"/>
  <c r="O2614" i="49"/>
  <c r="O2615" i="49"/>
  <c r="O2616" i="49"/>
  <c r="O2617" i="49"/>
  <c r="O2618" i="49"/>
  <c r="O2619" i="49"/>
  <c r="O2620" i="49"/>
  <c r="O2621" i="49"/>
  <c r="O2622" i="49"/>
  <c r="O2623" i="49"/>
  <c r="O2624" i="49"/>
  <c r="O2625" i="49"/>
  <c r="O2626" i="49"/>
  <c r="O2627" i="49"/>
  <c r="O2628" i="49"/>
  <c r="O2629" i="49"/>
  <c r="O2630" i="49"/>
  <c r="O2631" i="49"/>
  <c r="O2632" i="49"/>
  <c r="O2633" i="49"/>
  <c r="O2634" i="49"/>
  <c r="O2635" i="49"/>
  <c r="O2636" i="49"/>
  <c r="O2637" i="49"/>
  <c r="O2638" i="49"/>
  <c r="O2639" i="49"/>
  <c r="O2640" i="49"/>
  <c r="O2641" i="49"/>
  <c r="O2642" i="49"/>
  <c r="O2643" i="49"/>
  <c r="O2644" i="49"/>
  <c r="O2645" i="49"/>
  <c r="O2646" i="49"/>
  <c r="O2647" i="49"/>
  <c r="O2648" i="49"/>
  <c r="O2649" i="49"/>
  <c r="O2650" i="49"/>
  <c r="O2651" i="49"/>
  <c r="O2652" i="49"/>
  <c r="O2653" i="49"/>
  <c r="O2654" i="49"/>
  <c r="O2655" i="49"/>
  <c r="O2656" i="49"/>
  <c r="O2657" i="49"/>
  <c r="O2658" i="49"/>
  <c r="O2659" i="49"/>
  <c r="O2660" i="49"/>
  <c r="O2661" i="49"/>
  <c r="O2662" i="49"/>
  <c r="O2663" i="49"/>
  <c r="O2664" i="49"/>
  <c r="O2665" i="49"/>
  <c r="O2666" i="49"/>
  <c r="O2667" i="49"/>
  <c r="O2668" i="49"/>
  <c r="O2669" i="49"/>
  <c r="O2670" i="49"/>
  <c r="O2671" i="49"/>
  <c r="O2672" i="49"/>
  <c r="O2673" i="49"/>
  <c r="O2674" i="49"/>
  <c r="O2675" i="49"/>
  <c r="O2676" i="49"/>
  <c r="O2677" i="49"/>
  <c r="O2678" i="49"/>
  <c r="O2679" i="49"/>
  <c r="O2680" i="49"/>
  <c r="O2681" i="49"/>
  <c r="O2682" i="49"/>
  <c r="O2683" i="49"/>
  <c r="O2684" i="49"/>
  <c r="O2685" i="49"/>
  <c r="O2686" i="49"/>
  <c r="O2687" i="49"/>
  <c r="O2688" i="49"/>
  <c r="O2689" i="49"/>
  <c r="O2690" i="49"/>
  <c r="O2691" i="49"/>
  <c r="O2692" i="49"/>
  <c r="O2693" i="49"/>
  <c r="O2694" i="49"/>
  <c r="O2695" i="49"/>
  <c r="O2696" i="49"/>
  <c r="O2697" i="49"/>
  <c r="O2698" i="49"/>
  <c r="O2699" i="49"/>
  <c r="O2700" i="49"/>
  <c r="O2701" i="49"/>
  <c r="O2702" i="49"/>
  <c r="O2703" i="49"/>
  <c r="O2704" i="49"/>
  <c r="O2705" i="49"/>
  <c r="O2706" i="49"/>
  <c r="O2707" i="49"/>
  <c r="O2708" i="49"/>
  <c r="O2709" i="49"/>
  <c r="O2710" i="49"/>
  <c r="O2711" i="49"/>
  <c r="O2712" i="49"/>
  <c r="O2713" i="49"/>
  <c r="O2714" i="49"/>
  <c r="O2715" i="49"/>
  <c r="O2716" i="49"/>
  <c r="O2717" i="49"/>
  <c r="O2718" i="49"/>
  <c r="O2719" i="49"/>
  <c r="O2720" i="49"/>
  <c r="O2721" i="49"/>
  <c r="O2722" i="49"/>
  <c r="O2723" i="49"/>
  <c r="O2724" i="49"/>
  <c r="O2725" i="49"/>
  <c r="O2726" i="49"/>
  <c r="O2727" i="49"/>
  <c r="O2728" i="49"/>
  <c r="O2729" i="49"/>
  <c r="O2730" i="49"/>
  <c r="O2731" i="49"/>
  <c r="O2732" i="49"/>
  <c r="O2733" i="49"/>
  <c r="O2734" i="49"/>
  <c r="O2735" i="49"/>
  <c r="O2736" i="49"/>
  <c r="O2737" i="49"/>
  <c r="O2738" i="49"/>
  <c r="O2739" i="49"/>
  <c r="O2740" i="49"/>
  <c r="O2741" i="49"/>
  <c r="O2742" i="49"/>
  <c r="O2743" i="49"/>
  <c r="O2744" i="49"/>
  <c r="O2745" i="49"/>
  <c r="O2746" i="49"/>
  <c r="O2747" i="49"/>
  <c r="O2748" i="49"/>
  <c r="O2749" i="49"/>
  <c r="O2750" i="49"/>
  <c r="O2751" i="49"/>
  <c r="O2752" i="49"/>
  <c r="O2753" i="49"/>
  <c r="O2754" i="49"/>
  <c r="O2755" i="49"/>
  <c r="O2756" i="49"/>
  <c r="O2757" i="49"/>
  <c r="O2758" i="49"/>
  <c r="O2759" i="49"/>
  <c r="O2760" i="49"/>
  <c r="O2761" i="49"/>
  <c r="O2762" i="49"/>
  <c r="O2763" i="49"/>
  <c r="O2764" i="49"/>
  <c r="O2765" i="49"/>
  <c r="O2766" i="49"/>
  <c r="O2767" i="49"/>
  <c r="O2768" i="49"/>
  <c r="O2769" i="49"/>
  <c r="O2770" i="49"/>
  <c r="O2771" i="49"/>
  <c r="O2772" i="49"/>
  <c r="O2773" i="49"/>
  <c r="O2774" i="49"/>
  <c r="O2775" i="49"/>
  <c r="O2776" i="49"/>
  <c r="O2777" i="49"/>
  <c r="O2778" i="49"/>
  <c r="O2779" i="49"/>
  <c r="O2780" i="49"/>
  <c r="O2781" i="49"/>
  <c r="O2782" i="49"/>
  <c r="O2783" i="49"/>
  <c r="O2784" i="49"/>
  <c r="O2785" i="49"/>
  <c r="O2786" i="49"/>
  <c r="O2787" i="49"/>
  <c r="O2788" i="49"/>
  <c r="O2789" i="49"/>
  <c r="O2790" i="49"/>
  <c r="O2791" i="49"/>
  <c r="O2792" i="49"/>
  <c r="O2793" i="49"/>
  <c r="O2794" i="49"/>
  <c r="O2795" i="49"/>
  <c r="O2796" i="49"/>
  <c r="O2797" i="49"/>
  <c r="O2798" i="49"/>
  <c r="O2799" i="49"/>
  <c r="O2800" i="49"/>
  <c r="O2801" i="49"/>
  <c r="O2802" i="49"/>
  <c r="O2803" i="49"/>
  <c r="O2804" i="49"/>
  <c r="O2805" i="49"/>
  <c r="O2806" i="49"/>
  <c r="O2807" i="49"/>
  <c r="O2808" i="49"/>
  <c r="O2809" i="49"/>
  <c r="O2810" i="49"/>
  <c r="O2811" i="49"/>
  <c r="O2812" i="49"/>
  <c r="O2813" i="49"/>
  <c r="O2814" i="49"/>
  <c r="O2815" i="49"/>
  <c r="O2816" i="49"/>
  <c r="O2817" i="49"/>
  <c r="O2818" i="49"/>
  <c r="O2819" i="49"/>
  <c r="O2820" i="49"/>
  <c r="O2821" i="49"/>
  <c r="O2822" i="49"/>
  <c r="O2823" i="49"/>
  <c r="O2824" i="49"/>
  <c r="O2825" i="49"/>
  <c r="O2826" i="49"/>
  <c r="O2827" i="49"/>
  <c r="O2828" i="49"/>
  <c r="O2829" i="49"/>
  <c r="O2830" i="49"/>
  <c r="O2831" i="49"/>
  <c r="O2832" i="49"/>
  <c r="O2833" i="49"/>
  <c r="O2834" i="49"/>
  <c r="O2835" i="49"/>
  <c r="O2836" i="49"/>
  <c r="O2837" i="49"/>
  <c r="O2838" i="49"/>
  <c r="O2839" i="49"/>
  <c r="O2840" i="49"/>
  <c r="O2841" i="49"/>
  <c r="O2842" i="49"/>
  <c r="O2843" i="49"/>
  <c r="O2844" i="49"/>
  <c r="O2845" i="49"/>
  <c r="O2846" i="49"/>
  <c r="O2847" i="49"/>
  <c r="O2848" i="49"/>
  <c r="O2849" i="49"/>
  <c r="O2850" i="49"/>
  <c r="O2851" i="49"/>
  <c r="O2852" i="49"/>
  <c r="O2853" i="49"/>
  <c r="O2854" i="49"/>
  <c r="O2855" i="49"/>
  <c r="O2856" i="49"/>
  <c r="O2857" i="49"/>
  <c r="O2858" i="49"/>
  <c r="O2859" i="49"/>
  <c r="O2860" i="49"/>
  <c r="O2861" i="49"/>
  <c r="O2862" i="49"/>
  <c r="O2863" i="49"/>
  <c r="O2864" i="49"/>
  <c r="O2865" i="49"/>
  <c r="O2866" i="49"/>
  <c r="O2867" i="49"/>
  <c r="O2868" i="49"/>
  <c r="O2869" i="49"/>
  <c r="O2870" i="49"/>
  <c r="O2871" i="49"/>
  <c r="O2872" i="49"/>
  <c r="O2873" i="49"/>
  <c r="O2874" i="49"/>
  <c r="O2875" i="49"/>
  <c r="O2876" i="49"/>
  <c r="O2877" i="49"/>
  <c r="O2878" i="49"/>
  <c r="O2879" i="49"/>
  <c r="O2880" i="49"/>
  <c r="O2881" i="49"/>
  <c r="O2882" i="49"/>
  <c r="O2883" i="49"/>
  <c r="O2884" i="49"/>
  <c r="O2885" i="49"/>
  <c r="O2886" i="49"/>
  <c r="O2887" i="49"/>
  <c r="O2888" i="49"/>
  <c r="O2889" i="49"/>
  <c r="O2890" i="49"/>
  <c r="O2891" i="49"/>
  <c r="O2892" i="49"/>
  <c r="O2893" i="49"/>
  <c r="O2894" i="49"/>
  <c r="O2895" i="49"/>
  <c r="O2896" i="49"/>
  <c r="O2897" i="49"/>
  <c r="O2898" i="49"/>
  <c r="O2899" i="49"/>
  <c r="O2900" i="49"/>
  <c r="O2901" i="49"/>
  <c r="O2902" i="49"/>
  <c r="O2903" i="49"/>
  <c r="O2904" i="49"/>
  <c r="O2905" i="49"/>
  <c r="O2906" i="49"/>
  <c r="O2907" i="49"/>
  <c r="O2908" i="49"/>
  <c r="O2909" i="49"/>
  <c r="O2910" i="49"/>
  <c r="O2911" i="49"/>
  <c r="O2912" i="49"/>
  <c r="O2913" i="49"/>
  <c r="O2914" i="49"/>
  <c r="O2915" i="49"/>
  <c r="O2916" i="49"/>
  <c r="O2917" i="49"/>
  <c r="O2918" i="49"/>
  <c r="O2919" i="49"/>
  <c r="O2920" i="49"/>
  <c r="O2921" i="49"/>
  <c r="O2922" i="49"/>
  <c r="O2923" i="49"/>
  <c r="O2924" i="49"/>
  <c r="O2925" i="49"/>
  <c r="O2926" i="49"/>
  <c r="O2927" i="49"/>
  <c r="O2928" i="49"/>
  <c r="O2929" i="49"/>
  <c r="O2930" i="49"/>
  <c r="O2931" i="49"/>
  <c r="O2932" i="49"/>
  <c r="O2933" i="49"/>
  <c r="O2934" i="49"/>
  <c r="O2935" i="49"/>
  <c r="O2936" i="49"/>
  <c r="O2937" i="49"/>
  <c r="O2938" i="49"/>
  <c r="O2939" i="49"/>
  <c r="O2940" i="49"/>
  <c r="O2941" i="49"/>
  <c r="O2942" i="49"/>
  <c r="O2943" i="49"/>
  <c r="O2944" i="49"/>
  <c r="O2945" i="49"/>
  <c r="O2946" i="49"/>
  <c r="O2947" i="49"/>
  <c r="O2948" i="49"/>
  <c r="O2949" i="49"/>
  <c r="O2950" i="49"/>
  <c r="O2951" i="49"/>
  <c r="O2952" i="49"/>
  <c r="O2953" i="49"/>
  <c r="O2954" i="49"/>
  <c r="O2955" i="49"/>
  <c r="O2956" i="49"/>
  <c r="O2957" i="49"/>
  <c r="O2958" i="49"/>
  <c r="O2959" i="49"/>
  <c r="O2960" i="49"/>
  <c r="O2961" i="49"/>
  <c r="O2962" i="49"/>
  <c r="O2963" i="49"/>
  <c r="O2964" i="49"/>
  <c r="O2965" i="49"/>
  <c r="O2966" i="49"/>
  <c r="O2967" i="49"/>
  <c r="O2968" i="49"/>
  <c r="O2969" i="49"/>
  <c r="O2970" i="49"/>
  <c r="O2971" i="49"/>
  <c r="O2972" i="49"/>
  <c r="O2973" i="49"/>
  <c r="O2974" i="49"/>
  <c r="O2975" i="49"/>
  <c r="O2976" i="49"/>
  <c r="O2977" i="49"/>
  <c r="O2978" i="49"/>
  <c r="O2979" i="49"/>
  <c r="O2980" i="49"/>
  <c r="O2981" i="49"/>
  <c r="O2982" i="49"/>
  <c r="O2983" i="49"/>
  <c r="O2984" i="49"/>
  <c r="O2985" i="49"/>
  <c r="O2986" i="49"/>
  <c r="O2987" i="49"/>
  <c r="O2988" i="49"/>
  <c r="O2989" i="49"/>
  <c r="O2990" i="49"/>
  <c r="O2991" i="49"/>
  <c r="O2992" i="49"/>
  <c r="O2993" i="49"/>
  <c r="O2994" i="49"/>
  <c r="O2995" i="49"/>
  <c r="O2996" i="49"/>
  <c r="O2997" i="49"/>
  <c r="O2998" i="49"/>
  <c r="O2999" i="49"/>
  <c r="O3000" i="49"/>
  <c r="O3001" i="49"/>
  <c r="O3002" i="49"/>
  <c r="O3003" i="49"/>
  <c r="O3004" i="49"/>
  <c r="O3005" i="49"/>
  <c r="O3006" i="49"/>
  <c r="O3007" i="49"/>
  <c r="O3008" i="49"/>
  <c r="O3009" i="49"/>
  <c r="O3010" i="49"/>
  <c r="O3011" i="49"/>
  <c r="O3012" i="49"/>
  <c r="O3013" i="49"/>
  <c r="O3014" i="49"/>
  <c r="O3015" i="49"/>
  <c r="O3016" i="49"/>
  <c r="O3017" i="49"/>
  <c r="O3018" i="49"/>
  <c r="O3019" i="49"/>
  <c r="O3020" i="49"/>
  <c r="O3021" i="49"/>
  <c r="O3022" i="49"/>
  <c r="O3023" i="49"/>
  <c r="O3024" i="49"/>
  <c r="O3025" i="49"/>
  <c r="O3026" i="49"/>
  <c r="O3027" i="49"/>
  <c r="O3028" i="49"/>
  <c r="O3029" i="49"/>
  <c r="O3030" i="49"/>
  <c r="O3031" i="49"/>
  <c r="O3032" i="49"/>
  <c r="O3033" i="49"/>
  <c r="O3034" i="49"/>
  <c r="O3035" i="49"/>
  <c r="O3036" i="49"/>
  <c r="O3037" i="49"/>
  <c r="O3038" i="49"/>
  <c r="O3039" i="49"/>
  <c r="O3040" i="49"/>
  <c r="O3041" i="49"/>
  <c r="O3042" i="49"/>
  <c r="O3043" i="49"/>
  <c r="O3044" i="49"/>
  <c r="O3045" i="49"/>
  <c r="O3046" i="49"/>
  <c r="O3047" i="49"/>
  <c r="O3048" i="49"/>
  <c r="O3049" i="49"/>
  <c r="O3050" i="49"/>
  <c r="O3051" i="49"/>
  <c r="O3052" i="49"/>
  <c r="O3053" i="49"/>
  <c r="O3054" i="49"/>
  <c r="O3055" i="49"/>
  <c r="O3056" i="49"/>
  <c r="O3057" i="49"/>
  <c r="O3058" i="49"/>
  <c r="O3059" i="49"/>
  <c r="O3060" i="49"/>
  <c r="O3061" i="49"/>
  <c r="O3062" i="49"/>
  <c r="O3063" i="49"/>
  <c r="O3064" i="49"/>
  <c r="O3065" i="49"/>
  <c r="O3066" i="49"/>
  <c r="O3067" i="49"/>
  <c r="O3068" i="49"/>
  <c r="O3069" i="49"/>
  <c r="O3070" i="49"/>
  <c r="O3071" i="49"/>
  <c r="O3072" i="49"/>
  <c r="O3073" i="49"/>
  <c r="O3074" i="49"/>
  <c r="O3075" i="49"/>
  <c r="O3076" i="49"/>
  <c r="O3077" i="49"/>
  <c r="O3078" i="49"/>
  <c r="O3079" i="49"/>
  <c r="O3080" i="49"/>
  <c r="O3081" i="49"/>
  <c r="O3082" i="49"/>
  <c r="O3083" i="49"/>
  <c r="O3084" i="49"/>
  <c r="O3085" i="49"/>
  <c r="O3086" i="49"/>
  <c r="O3087" i="49"/>
  <c r="O3088" i="49"/>
  <c r="O3089" i="49"/>
  <c r="O3090" i="49"/>
  <c r="O3091" i="49"/>
  <c r="O3092" i="49"/>
  <c r="O3093" i="49"/>
  <c r="O3094" i="49"/>
  <c r="O3095" i="49"/>
  <c r="O3096" i="49"/>
  <c r="O3097" i="49"/>
  <c r="O3098" i="49"/>
  <c r="O3099" i="49"/>
  <c r="O3100" i="49"/>
  <c r="O3101" i="49"/>
  <c r="O3102" i="49"/>
  <c r="O3103" i="49"/>
  <c r="O3104" i="49"/>
  <c r="O3105" i="49"/>
  <c r="O3106" i="49"/>
  <c r="O3107" i="49"/>
  <c r="O3108" i="49"/>
  <c r="O3109" i="49"/>
  <c r="O3110" i="49"/>
  <c r="O3111" i="49"/>
  <c r="O3112" i="49"/>
  <c r="O3113" i="49"/>
  <c r="O3114" i="49"/>
  <c r="O3115" i="49"/>
  <c r="O3116" i="49"/>
  <c r="O3117" i="49"/>
  <c r="O3118" i="49"/>
  <c r="O3119" i="49"/>
  <c r="O3120" i="49"/>
  <c r="O3121" i="49"/>
  <c r="O3122" i="49"/>
  <c r="O3123" i="49"/>
  <c r="O3124" i="49"/>
  <c r="O3125" i="49"/>
  <c r="O3126" i="49"/>
  <c r="O3127" i="49"/>
  <c r="O3128" i="49"/>
  <c r="O3129" i="49"/>
  <c r="O3130" i="49"/>
  <c r="O3131" i="49"/>
  <c r="O3132" i="49"/>
  <c r="O3133" i="49"/>
  <c r="O3134" i="49"/>
  <c r="O3135" i="49"/>
  <c r="O3136" i="49"/>
  <c r="O3137" i="49"/>
  <c r="O3138" i="49"/>
  <c r="O3139" i="49"/>
  <c r="O3140" i="49"/>
  <c r="O3141" i="49"/>
  <c r="O3142" i="49"/>
  <c r="O3143" i="49"/>
  <c r="O3144" i="49"/>
  <c r="O3145" i="49"/>
  <c r="O3146" i="49"/>
  <c r="O3147" i="49"/>
  <c r="O3148" i="49"/>
  <c r="O3149" i="49"/>
  <c r="O3150" i="49"/>
  <c r="O3151" i="49"/>
  <c r="O3152" i="49"/>
  <c r="O3153" i="49"/>
  <c r="O3154" i="49"/>
  <c r="O3155" i="49"/>
  <c r="O3156" i="49"/>
  <c r="O3157" i="49"/>
  <c r="O3158" i="49"/>
  <c r="O3159" i="49"/>
  <c r="O3160" i="49"/>
  <c r="O3161" i="49"/>
  <c r="O3162" i="49"/>
  <c r="O3163" i="49"/>
  <c r="O3164" i="49"/>
  <c r="O3165" i="49"/>
  <c r="O3166" i="49"/>
  <c r="O3167" i="49"/>
  <c r="O3168" i="49"/>
  <c r="O3169" i="49"/>
  <c r="O3170" i="49"/>
  <c r="O3171" i="49"/>
  <c r="O3172" i="49"/>
  <c r="O3173" i="49"/>
  <c r="O3174" i="49"/>
  <c r="O3175" i="49"/>
  <c r="O3176" i="49"/>
  <c r="O3177" i="49"/>
  <c r="O3178" i="49"/>
  <c r="O3179" i="49"/>
  <c r="O3180" i="49"/>
  <c r="O3181" i="49"/>
  <c r="O3182" i="49"/>
  <c r="O3183" i="49"/>
  <c r="O3184" i="49"/>
  <c r="O3185" i="49"/>
  <c r="O3186" i="49"/>
  <c r="O3187" i="49"/>
  <c r="O3188" i="49"/>
  <c r="O3189" i="49"/>
  <c r="O3190" i="49"/>
  <c r="O3191" i="49"/>
  <c r="O3192" i="49"/>
  <c r="O3193" i="49"/>
  <c r="O3194" i="49"/>
  <c r="O3195" i="49"/>
  <c r="O3196" i="49"/>
  <c r="O3197" i="49"/>
  <c r="O3198" i="49"/>
  <c r="O3199" i="49"/>
  <c r="O3200" i="49"/>
  <c r="O3201" i="49"/>
  <c r="O3202" i="49"/>
  <c r="O3203" i="49"/>
  <c r="O3204" i="49"/>
  <c r="O3205" i="49"/>
  <c r="O3206" i="49"/>
  <c r="O3207" i="49"/>
  <c r="O3208" i="49"/>
  <c r="O3209" i="49"/>
  <c r="O3210" i="49"/>
  <c r="O3211" i="49"/>
  <c r="O3212" i="49"/>
  <c r="O3213" i="49"/>
  <c r="O3214" i="49"/>
  <c r="O3215" i="49"/>
  <c r="O3216" i="49"/>
  <c r="O3217" i="49"/>
  <c r="O3218" i="49"/>
  <c r="O3219" i="49"/>
  <c r="O3220" i="49"/>
  <c r="O3221" i="49"/>
  <c r="O3222" i="49"/>
  <c r="O3223" i="49"/>
  <c r="O3224" i="49"/>
  <c r="O3225" i="49"/>
  <c r="O3226" i="49"/>
  <c r="O3227" i="49"/>
  <c r="O3228" i="49"/>
  <c r="O3229" i="49"/>
  <c r="O3230" i="49"/>
  <c r="O3231" i="49"/>
  <c r="O3232" i="49"/>
  <c r="O3233" i="49"/>
  <c r="O3234" i="49"/>
  <c r="O3235" i="49"/>
  <c r="O3236" i="49"/>
  <c r="O3237" i="49"/>
  <c r="O3238" i="49"/>
  <c r="O3239" i="49"/>
  <c r="O3240" i="49"/>
  <c r="O3241" i="49"/>
  <c r="O3242" i="49"/>
  <c r="O3243" i="49"/>
  <c r="O3244" i="49"/>
  <c r="O3245" i="49"/>
  <c r="O3246" i="49"/>
  <c r="O3247" i="49"/>
  <c r="O3248" i="49"/>
  <c r="O3249" i="49"/>
  <c r="O3250" i="49"/>
  <c r="O3251" i="49"/>
  <c r="O3252" i="49"/>
  <c r="O3253" i="49"/>
  <c r="O3254" i="49"/>
  <c r="O4" i="49"/>
  <c r="D103" i="18" l="1"/>
  <c r="D107" i="18" s="1"/>
  <c r="D109" i="18" s="1"/>
  <c r="D111" i="18" s="1"/>
  <c r="D113" i="18" s="1"/>
  <c r="D115" i="18" s="1"/>
  <c r="D117" i="18" s="1"/>
  <c r="D119" i="18" s="1"/>
  <c r="D121" i="18" s="1"/>
  <c r="D123" i="18" s="1"/>
  <c r="D125" i="18" s="1"/>
  <c r="C97" i="18"/>
  <c r="C99" i="18" s="1"/>
  <c r="C101" i="18" s="1"/>
  <c r="C103" i="18" s="1"/>
  <c r="C105" i="18" s="1"/>
  <c r="C107" i="18" s="1"/>
  <c r="C109" i="18" s="1"/>
  <c r="C111" i="18" s="1"/>
  <c r="C113" i="18" s="1"/>
  <c r="C115" i="18" s="1"/>
  <c r="C117" i="18" s="1"/>
  <c r="C119" i="18" s="1"/>
  <c r="C121" i="18" s="1"/>
  <c r="C123" i="18" s="1"/>
  <c r="C125" i="18" s="1"/>
  <c r="B99" i="18"/>
  <c r="B101" i="18" s="1"/>
  <c r="B103" i="18" s="1"/>
  <c r="B105" i="18" s="1"/>
  <c r="B107" i="18" s="1"/>
  <c r="B109" i="18" s="1"/>
  <c r="B111" i="18" s="1"/>
  <c r="B113" i="18" s="1"/>
  <c r="B115" i="18" s="1"/>
  <c r="B117" i="18" s="1"/>
  <c r="B119" i="18" s="1"/>
  <c r="B121" i="18" s="1"/>
  <c r="B123" i="18" s="1"/>
  <c r="B125" i="18" s="1"/>
  <c r="AB1173" i="49" l="1"/>
  <c r="AB1174" i="49"/>
  <c r="AB1175" i="49"/>
  <c r="AB1176" i="49"/>
  <c r="AB1177" i="49"/>
  <c r="AB1178" i="49"/>
  <c r="AB1179" i="49"/>
  <c r="AB1180" i="49"/>
  <c r="AB1181" i="49"/>
  <c r="AB1182" i="49"/>
  <c r="AB1183" i="49"/>
  <c r="AB1172" i="49"/>
  <c r="AA1173" i="49"/>
  <c r="AA1174" i="49"/>
  <c r="AA1175" i="49"/>
  <c r="AA1176" i="49"/>
  <c r="AA1177" i="49"/>
  <c r="AA1178" i="49"/>
  <c r="AA1179" i="49"/>
  <c r="AA1180" i="49"/>
  <c r="AA1181" i="49"/>
  <c r="AA1182" i="49"/>
  <c r="AA1183" i="49"/>
  <c r="AA1172" i="49"/>
  <c r="AB1158" i="49"/>
  <c r="AB1159" i="49"/>
  <c r="AB1160" i="49"/>
  <c r="AB1161" i="49"/>
  <c r="AB1162" i="49"/>
  <c r="AB1163" i="49"/>
  <c r="AB1164" i="49"/>
  <c r="AB1165" i="49"/>
  <c r="AB1166" i="49"/>
  <c r="AB1167" i="49"/>
  <c r="AB1168" i="49"/>
  <c r="AB1157" i="49"/>
  <c r="AA1158" i="49"/>
  <c r="AA1159" i="49"/>
  <c r="AA1160" i="49"/>
  <c r="AA1161" i="49"/>
  <c r="AA1162" i="49"/>
  <c r="AA1163" i="49"/>
  <c r="AA1164" i="49"/>
  <c r="AA1165" i="49"/>
  <c r="AA1166" i="49"/>
  <c r="AA1167" i="49"/>
  <c r="AA1168" i="49"/>
  <c r="AA1157" i="49"/>
  <c r="AD33" i="18"/>
  <c r="I33" i="18" s="1"/>
  <c r="AE33" i="18"/>
  <c r="J33" i="18" s="1"/>
  <c r="AD35" i="18"/>
  <c r="I35" i="18" s="1"/>
  <c r="AE35" i="18"/>
  <c r="J35" i="18" s="1"/>
  <c r="AD37" i="18"/>
  <c r="I37" i="18" s="1"/>
  <c r="AE37" i="18"/>
  <c r="J37" i="18" s="1"/>
  <c r="AD39" i="18"/>
  <c r="I39" i="18" s="1"/>
  <c r="AE39" i="18"/>
  <c r="J39" i="18" s="1"/>
  <c r="AD41" i="18"/>
  <c r="I41" i="18" s="1"/>
  <c r="AE41" i="18"/>
  <c r="J41" i="18" s="1"/>
  <c r="AD43" i="18"/>
  <c r="I43" i="18" s="1"/>
  <c r="AE43" i="18"/>
  <c r="J43" i="18" s="1"/>
  <c r="AD45" i="18"/>
  <c r="I45" i="18" s="1"/>
  <c r="AE45" i="18"/>
  <c r="J45" i="18" s="1"/>
  <c r="AD47" i="18"/>
  <c r="I47" i="18" s="1"/>
  <c r="AE47" i="18"/>
  <c r="J47" i="18" s="1"/>
  <c r="AD49" i="18"/>
  <c r="I49" i="18" s="1"/>
  <c r="AE49" i="18"/>
  <c r="J49" i="18" s="1"/>
  <c r="AD51" i="18"/>
  <c r="I51" i="18" s="1"/>
  <c r="AE51" i="18"/>
  <c r="J51" i="18" s="1"/>
  <c r="AD53" i="18"/>
  <c r="I53" i="18" s="1"/>
  <c r="AE53" i="18"/>
  <c r="J53" i="18" s="1"/>
  <c r="AD55" i="18"/>
  <c r="I55" i="18" s="1"/>
  <c r="AE55" i="18"/>
  <c r="J55" i="18" s="1"/>
  <c r="AD57" i="18"/>
  <c r="I57" i="18" s="1"/>
  <c r="AE57" i="18"/>
  <c r="J57" i="18" s="1"/>
  <c r="AD59" i="18"/>
  <c r="I59" i="18" s="1"/>
  <c r="AE59" i="18"/>
  <c r="J59" i="18" s="1"/>
  <c r="AD61" i="18"/>
  <c r="I61" i="18" s="1"/>
  <c r="AE61" i="18"/>
  <c r="J61" i="18" s="1"/>
  <c r="K354" i="49"/>
  <c r="AB343" i="49"/>
  <c r="AB344" i="49"/>
  <c r="AB345" i="49"/>
  <c r="AB346" i="49"/>
  <c r="AB347" i="49"/>
  <c r="AB348" i="49"/>
  <c r="AB349" i="49"/>
  <c r="AB350" i="49"/>
  <c r="AB351" i="49"/>
  <c r="AB352" i="49"/>
  <c r="AB353" i="49"/>
  <c r="AB342" i="49"/>
  <c r="H354" i="49"/>
  <c r="AA343" i="49"/>
  <c r="AA344" i="49"/>
  <c r="AA345" i="49"/>
  <c r="AA346" i="49"/>
  <c r="AA347" i="49"/>
  <c r="AA348" i="49"/>
  <c r="AA349" i="49"/>
  <c r="AA350" i="49"/>
  <c r="AA351" i="49"/>
  <c r="AA352" i="49"/>
  <c r="AA353" i="49"/>
  <c r="AA342" i="49"/>
  <c r="C355" i="49"/>
  <c r="C356" i="49" s="1"/>
  <c r="C357" i="49" s="1"/>
  <c r="C358" i="49" s="1"/>
  <c r="C359" i="49" s="1"/>
  <c r="C360" i="49" s="1"/>
  <c r="C361" i="49" s="1"/>
  <c r="C362" i="49" s="1"/>
  <c r="C363" i="49" s="1"/>
  <c r="C364" i="49" s="1"/>
  <c r="C365" i="49" s="1"/>
  <c r="C366" i="49" s="1"/>
  <c r="C367" i="49" s="1"/>
  <c r="C368" i="49" s="1"/>
  <c r="C369" i="49" s="1"/>
  <c r="C370" i="49" s="1"/>
  <c r="C371" i="49" s="1"/>
  <c r="C372" i="49" s="1"/>
  <c r="C373" i="49" s="1"/>
  <c r="C374" i="49" s="1"/>
  <c r="C375" i="49" s="1"/>
  <c r="C376" i="49" s="1"/>
  <c r="C377" i="49" s="1"/>
  <c r="E354" i="49"/>
  <c r="E355" i="49" s="1"/>
  <c r="E356" i="49" s="1"/>
  <c r="E357" i="49" s="1"/>
  <c r="E358" i="49" s="1"/>
  <c r="E359" i="49" s="1"/>
  <c r="E360" i="49" s="1"/>
  <c r="E361" i="49" s="1"/>
  <c r="E362" i="49" s="1"/>
  <c r="E363" i="49" s="1"/>
  <c r="E364" i="49" s="1"/>
  <c r="E365" i="49" s="1"/>
  <c r="E366" i="49" s="1"/>
  <c r="E367" i="49" s="1"/>
  <c r="E368" i="49" s="1"/>
  <c r="E369" i="49" s="1"/>
  <c r="E370" i="49" s="1"/>
  <c r="E371" i="49" s="1"/>
  <c r="E372" i="49" s="1"/>
  <c r="E373" i="49" s="1"/>
  <c r="E374" i="49" s="1"/>
  <c r="E375" i="49" s="1"/>
  <c r="E376" i="49" s="1"/>
  <c r="E377" i="49" s="1"/>
  <c r="K315" i="49"/>
  <c r="AB304" i="49"/>
  <c r="AB305" i="49"/>
  <c r="AB306" i="49"/>
  <c r="AB307" i="49"/>
  <c r="AB308" i="49"/>
  <c r="AB309" i="49"/>
  <c r="AB310" i="49"/>
  <c r="AB311" i="49"/>
  <c r="AB312" i="49"/>
  <c r="AB313" i="49"/>
  <c r="AB314" i="49"/>
  <c r="AB303" i="49"/>
  <c r="H315" i="49"/>
  <c r="AA304" i="49"/>
  <c r="AA305" i="49"/>
  <c r="AA306" i="49"/>
  <c r="AA307" i="49"/>
  <c r="AA308" i="49"/>
  <c r="AA309" i="49"/>
  <c r="AA310" i="49"/>
  <c r="AA311" i="49"/>
  <c r="AA312" i="49"/>
  <c r="AA313" i="49"/>
  <c r="AA314" i="49"/>
  <c r="AA303" i="49"/>
  <c r="C316" i="49"/>
  <c r="C317" i="49" s="1"/>
  <c r="C318" i="49" s="1"/>
  <c r="C319" i="49" s="1"/>
  <c r="C320" i="49" s="1"/>
  <c r="C321" i="49" s="1"/>
  <c r="C322" i="49" s="1"/>
  <c r="C323" i="49" s="1"/>
  <c r="C324" i="49" s="1"/>
  <c r="C325" i="49" s="1"/>
  <c r="C326" i="49" s="1"/>
  <c r="C327" i="49" s="1"/>
  <c r="C328" i="49" s="1"/>
  <c r="C329" i="49" s="1"/>
  <c r="C330" i="49" s="1"/>
  <c r="C331" i="49" s="1"/>
  <c r="C332" i="49" s="1"/>
  <c r="C333" i="49" s="1"/>
  <c r="C334" i="49" s="1"/>
  <c r="C335" i="49" s="1"/>
  <c r="C336" i="49" s="1"/>
  <c r="C337" i="49" s="1"/>
  <c r="C338" i="49" s="1"/>
  <c r="E315" i="49"/>
  <c r="E316" i="49" s="1"/>
  <c r="E317" i="49" s="1"/>
  <c r="E318" i="49" s="1"/>
  <c r="E319" i="49" s="1"/>
  <c r="E320" i="49" s="1"/>
  <c r="E321" i="49" s="1"/>
  <c r="E322" i="49" s="1"/>
  <c r="E323" i="49" s="1"/>
  <c r="E324" i="49" s="1"/>
  <c r="E325" i="49" s="1"/>
  <c r="E326" i="49" s="1"/>
  <c r="E327" i="49" s="1"/>
  <c r="E328" i="49" s="1"/>
  <c r="E329" i="49" s="1"/>
  <c r="E330" i="49" s="1"/>
  <c r="E331" i="49" s="1"/>
  <c r="E332" i="49" s="1"/>
  <c r="E333" i="49" s="1"/>
  <c r="E334" i="49" s="1"/>
  <c r="E335" i="49" s="1"/>
  <c r="E336" i="49" s="1"/>
  <c r="E337" i="49" s="1"/>
  <c r="E338" i="49" s="1"/>
  <c r="W15" i="48"/>
  <c r="W16" i="48"/>
  <c r="W17" i="48"/>
  <c r="W18" i="48"/>
  <c r="W19" i="48"/>
  <c r="W20" i="48"/>
  <c r="W21" i="48"/>
  <c r="W22" i="48"/>
  <c r="W23" i="48"/>
  <c r="W24" i="48"/>
  <c r="W25" i="48"/>
  <c r="W26" i="48"/>
  <c r="W27" i="48"/>
  <c r="W28" i="48"/>
  <c r="W29" i="48"/>
  <c r="W30" i="48"/>
  <c r="W31" i="48"/>
  <c r="W32" i="48"/>
  <c r="W33" i="48"/>
  <c r="W34" i="48"/>
  <c r="W35" i="48"/>
  <c r="W36" i="48"/>
  <c r="W37" i="48"/>
  <c r="W38" i="48"/>
  <c r="W39" i="48"/>
  <c r="W40" i="48"/>
  <c r="W41" i="48"/>
  <c r="W42" i="48"/>
  <c r="W43" i="48"/>
  <c r="W44" i="48"/>
  <c r="W5" i="48"/>
  <c r="W6" i="48"/>
  <c r="W7" i="48"/>
  <c r="W8" i="48"/>
  <c r="W9" i="48"/>
  <c r="W10" i="48"/>
  <c r="W11" i="48"/>
  <c r="W12" i="48"/>
  <c r="W13" i="48"/>
  <c r="W14" i="48"/>
  <c r="W4" i="48"/>
  <c r="AB1143" i="49"/>
  <c r="AB1144" i="49"/>
  <c r="AB1145" i="49"/>
  <c r="AB1146" i="49"/>
  <c r="AB1147" i="49"/>
  <c r="AB1148" i="49"/>
  <c r="AB1149" i="49"/>
  <c r="AB1150" i="49"/>
  <c r="AB1151" i="49"/>
  <c r="AB1152" i="49"/>
  <c r="AB1153" i="49"/>
  <c r="AB1142" i="49"/>
  <c r="AA1143" i="49"/>
  <c r="AA1144" i="49"/>
  <c r="AA1145" i="49"/>
  <c r="AA1146" i="49"/>
  <c r="AA1147" i="49"/>
  <c r="AA1148" i="49"/>
  <c r="AA1149" i="49"/>
  <c r="AA1150" i="49"/>
  <c r="AA1151" i="49"/>
  <c r="AA1152" i="49"/>
  <c r="AA1153" i="49"/>
  <c r="AA1142" i="49"/>
  <c r="AB1128" i="49"/>
  <c r="AB1129" i="49"/>
  <c r="AB1130" i="49"/>
  <c r="AB1131" i="49"/>
  <c r="AB1132" i="49"/>
  <c r="AB1133" i="49"/>
  <c r="AB1134" i="49"/>
  <c r="AB1135" i="49"/>
  <c r="AB1136" i="49"/>
  <c r="AB1137" i="49"/>
  <c r="AB1138" i="49"/>
  <c r="AB1127" i="49"/>
  <c r="AA1128" i="49"/>
  <c r="AA1129" i="49"/>
  <c r="AA1130" i="49"/>
  <c r="AA1131" i="49"/>
  <c r="AA1132" i="49"/>
  <c r="AA1133" i="49"/>
  <c r="AA1134" i="49"/>
  <c r="AA1135" i="49"/>
  <c r="AA1136" i="49"/>
  <c r="AA1137" i="49"/>
  <c r="AA1138" i="49"/>
  <c r="AA1127" i="49"/>
  <c r="AB1113" i="49"/>
  <c r="AB1114" i="49"/>
  <c r="AB1115" i="49"/>
  <c r="AB1116" i="49"/>
  <c r="AB1117" i="49"/>
  <c r="AB1118" i="49"/>
  <c r="AB1119" i="49"/>
  <c r="AB1120" i="49"/>
  <c r="AB1121" i="49"/>
  <c r="AB1122" i="49"/>
  <c r="AB1123" i="49"/>
  <c r="AB1112" i="49"/>
  <c r="AA1113" i="49"/>
  <c r="AA1114" i="49"/>
  <c r="AA1115" i="49"/>
  <c r="AA1116" i="49"/>
  <c r="AA1117" i="49"/>
  <c r="AA1118" i="49"/>
  <c r="AA1119" i="49"/>
  <c r="AA1120" i="49"/>
  <c r="AA1121" i="49"/>
  <c r="AA1122" i="49"/>
  <c r="AA1123" i="49"/>
  <c r="AA1112" i="49"/>
  <c r="K276" i="49"/>
  <c r="AB265" i="49"/>
  <c r="AB266" i="49"/>
  <c r="AB267" i="49"/>
  <c r="AB268" i="49"/>
  <c r="AB269" i="49"/>
  <c r="AB270" i="49"/>
  <c r="AB271" i="49"/>
  <c r="AB272" i="49"/>
  <c r="AB273" i="49"/>
  <c r="AB274" i="49"/>
  <c r="AB275" i="49"/>
  <c r="AB264" i="49"/>
  <c r="H276" i="49"/>
  <c r="AA265" i="49"/>
  <c r="AA266" i="49"/>
  <c r="AA267" i="49"/>
  <c r="AA268" i="49"/>
  <c r="AA269" i="49"/>
  <c r="AA270" i="49"/>
  <c r="AA271" i="49"/>
  <c r="AA272" i="49"/>
  <c r="AA273" i="49"/>
  <c r="AA274" i="49"/>
  <c r="AA275" i="49"/>
  <c r="AA264" i="49"/>
  <c r="C277" i="49"/>
  <c r="C278" i="49" s="1"/>
  <c r="C279" i="49" s="1"/>
  <c r="C280" i="49" s="1"/>
  <c r="C281" i="49" s="1"/>
  <c r="C282" i="49" s="1"/>
  <c r="C283" i="49" s="1"/>
  <c r="C284" i="49" s="1"/>
  <c r="C285" i="49" s="1"/>
  <c r="C286" i="49" s="1"/>
  <c r="C287" i="49" s="1"/>
  <c r="C288" i="49" s="1"/>
  <c r="C289" i="49" s="1"/>
  <c r="C290" i="49" s="1"/>
  <c r="C291" i="49" s="1"/>
  <c r="C292" i="49" s="1"/>
  <c r="C293" i="49" s="1"/>
  <c r="C294" i="49" s="1"/>
  <c r="C295" i="49" s="1"/>
  <c r="C296" i="49" s="1"/>
  <c r="C297" i="49" s="1"/>
  <c r="C298" i="49" s="1"/>
  <c r="C299" i="49" s="1"/>
  <c r="E276" i="49"/>
  <c r="E277" i="49" s="1"/>
  <c r="E278" i="49" s="1"/>
  <c r="E279" i="49" s="1"/>
  <c r="E280" i="49" s="1"/>
  <c r="E281" i="49" s="1"/>
  <c r="E282" i="49" s="1"/>
  <c r="E283" i="49" s="1"/>
  <c r="E284" i="49" s="1"/>
  <c r="E285" i="49" s="1"/>
  <c r="E286" i="49" s="1"/>
  <c r="E287" i="49" s="1"/>
  <c r="E288" i="49" s="1"/>
  <c r="E289" i="49" s="1"/>
  <c r="E290" i="49" s="1"/>
  <c r="E291" i="49" s="1"/>
  <c r="E292" i="49" s="1"/>
  <c r="E293" i="49" s="1"/>
  <c r="E294" i="49" s="1"/>
  <c r="E295" i="49" s="1"/>
  <c r="E296" i="49" s="1"/>
  <c r="E297" i="49" s="1"/>
  <c r="E298" i="49" s="1"/>
  <c r="E299" i="49" s="1"/>
  <c r="K236" i="49"/>
  <c r="AB225" i="49"/>
  <c r="AB226" i="49"/>
  <c r="AB227" i="49"/>
  <c r="AB228" i="49"/>
  <c r="AB229" i="49"/>
  <c r="AB230" i="49"/>
  <c r="AB231" i="49"/>
  <c r="AB232" i="49"/>
  <c r="AB233" i="49"/>
  <c r="AB234" i="49"/>
  <c r="AB235" i="49"/>
  <c r="AB224" i="49"/>
  <c r="H236" i="49"/>
  <c r="AA225" i="49"/>
  <c r="AA226" i="49"/>
  <c r="AA227" i="49"/>
  <c r="AA228" i="49"/>
  <c r="AA229" i="49"/>
  <c r="AA230" i="49"/>
  <c r="AA231" i="49"/>
  <c r="AA232" i="49"/>
  <c r="AA233" i="49"/>
  <c r="AA234" i="49"/>
  <c r="AA235" i="49"/>
  <c r="AA224" i="49"/>
  <c r="C237" i="49"/>
  <c r="C238" i="49" s="1"/>
  <c r="C239" i="49" s="1"/>
  <c r="C240" i="49" s="1"/>
  <c r="C241" i="49" s="1"/>
  <c r="C242" i="49" s="1"/>
  <c r="C243" i="49" s="1"/>
  <c r="C244" i="49" s="1"/>
  <c r="C245" i="49" s="1"/>
  <c r="C246" i="49" s="1"/>
  <c r="C247" i="49" s="1"/>
  <c r="C248" i="49" s="1"/>
  <c r="C249" i="49" s="1"/>
  <c r="C250" i="49" s="1"/>
  <c r="C251" i="49" s="1"/>
  <c r="C252" i="49" s="1"/>
  <c r="C253" i="49" s="1"/>
  <c r="C254" i="49" s="1"/>
  <c r="C255" i="49" s="1"/>
  <c r="C256" i="49" s="1"/>
  <c r="C257" i="49" s="1"/>
  <c r="C258" i="49" s="1"/>
  <c r="C259" i="49" s="1"/>
  <c r="E236" i="49"/>
  <c r="E237" i="49" s="1"/>
  <c r="E238" i="49" s="1"/>
  <c r="E239" i="49" s="1"/>
  <c r="E240" i="49" s="1"/>
  <c r="E241" i="49" s="1"/>
  <c r="E242" i="49" s="1"/>
  <c r="E243" i="49" s="1"/>
  <c r="E244" i="49" s="1"/>
  <c r="E245" i="49" s="1"/>
  <c r="E246" i="49" s="1"/>
  <c r="E247" i="49" s="1"/>
  <c r="E248" i="49" s="1"/>
  <c r="E249" i="49" s="1"/>
  <c r="E250" i="49" s="1"/>
  <c r="E251" i="49" s="1"/>
  <c r="E252" i="49" s="1"/>
  <c r="E253" i="49" s="1"/>
  <c r="E254" i="49" s="1"/>
  <c r="E255" i="49" s="1"/>
  <c r="E256" i="49" s="1"/>
  <c r="E257" i="49" s="1"/>
  <c r="E258" i="49" s="1"/>
  <c r="E259" i="49" s="1"/>
  <c r="AC61" i="18"/>
  <c r="H61" i="18" s="1"/>
  <c r="AB61" i="18"/>
  <c r="G61" i="18" s="1"/>
  <c r="AA61" i="18"/>
  <c r="F61" i="18" s="1"/>
  <c r="AC59" i="18"/>
  <c r="H59" i="18" s="1"/>
  <c r="AB59" i="18"/>
  <c r="G59" i="18" s="1"/>
  <c r="AA59" i="18"/>
  <c r="F59" i="18" s="1"/>
  <c r="AC57" i="18"/>
  <c r="H57" i="18" s="1"/>
  <c r="AB57" i="18"/>
  <c r="G57" i="18" s="1"/>
  <c r="AA57" i="18"/>
  <c r="F57" i="18" s="1"/>
  <c r="AC55" i="18"/>
  <c r="H55" i="18" s="1"/>
  <c r="AB55" i="18"/>
  <c r="G55" i="18" s="1"/>
  <c r="AA55" i="18"/>
  <c r="F55" i="18" s="1"/>
  <c r="AC53" i="18"/>
  <c r="H53" i="18" s="1"/>
  <c r="AB53" i="18"/>
  <c r="G53" i="18" s="1"/>
  <c r="AA53" i="18"/>
  <c r="F53" i="18" s="1"/>
  <c r="AC51" i="18"/>
  <c r="H51" i="18" s="1"/>
  <c r="AB51" i="18"/>
  <c r="G51" i="18" s="1"/>
  <c r="AA51" i="18"/>
  <c r="F51" i="18" s="1"/>
  <c r="AC49" i="18"/>
  <c r="H49" i="18" s="1"/>
  <c r="AB49" i="18"/>
  <c r="G49" i="18" s="1"/>
  <c r="AA49" i="18"/>
  <c r="F49" i="18" s="1"/>
  <c r="AC47" i="18"/>
  <c r="H47" i="18" s="1"/>
  <c r="AB47" i="18"/>
  <c r="G47" i="18" s="1"/>
  <c r="AA47" i="18"/>
  <c r="F47" i="18" s="1"/>
  <c r="AC45" i="18"/>
  <c r="H45" i="18" s="1"/>
  <c r="AB45" i="18"/>
  <c r="G45" i="18" s="1"/>
  <c r="AA45" i="18"/>
  <c r="F45" i="18" s="1"/>
  <c r="AC43" i="18"/>
  <c r="H43" i="18" s="1"/>
  <c r="AB43" i="18"/>
  <c r="G43" i="18" s="1"/>
  <c r="AA43" i="18"/>
  <c r="F43" i="18" s="1"/>
  <c r="AC41" i="18"/>
  <c r="H41" i="18" s="1"/>
  <c r="AB41" i="18"/>
  <c r="G41" i="18" s="1"/>
  <c r="AA41" i="18"/>
  <c r="F41" i="18" s="1"/>
  <c r="AC39" i="18"/>
  <c r="H39" i="18" s="1"/>
  <c r="AB39" i="18"/>
  <c r="G39" i="18" s="1"/>
  <c r="AA39" i="18"/>
  <c r="F39" i="18" s="1"/>
  <c r="AC37" i="18"/>
  <c r="H37" i="18" s="1"/>
  <c r="AB37" i="18"/>
  <c r="G37" i="18" s="1"/>
  <c r="AA37" i="18"/>
  <c r="F37" i="18" s="1"/>
  <c r="AC35" i="18"/>
  <c r="H35" i="18" s="1"/>
  <c r="AB35" i="18"/>
  <c r="G35" i="18" s="1"/>
  <c r="AA35" i="18"/>
  <c r="F35" i="18" s="1"/>
  <c r="D62" i="18"/>
  <c r="D60" i="18"/>
  <c r="D58" i="18"/>
  <c r="D56" i="18"/>
  <c r="D54" i="18"/>
  <c r="D52" i="18"/>
  <c r="D50" i="18"/>
  <c r="D48" i="18"/>
  <c r="D46" i="18"/>
  <c r="D44" i="18"/>
  <c r="D42" i="18"/>
  <c r="D40" i="18"/>
  <c r="D38" i="18"/>
  <c r="AC33" i="18"/>
  <c r="H33" i="18" s="1"/>
  <c r="AB33" i="18"/>
  <c r="G33" i="18" s="1"/>
  <c r="AA33" i="18"/>
  <c r="F33" i="18" s="1"/>
  <c r="D36" i="18"/>
  <c r="K196" i="49"/>
  <c r="AB185" i="49"/>
  <c r="AB186" i="49"/>
  <c r="AB187" i="49"/>
  <c r="AB188" i="49"/>
  <c r="AB189" i="49"/>
  <c r="AB190" i="49"/>
  <c r="AB191" i="49"/>
  <c r="AB192" i="49"/>
  <c r="AB193" i="49"/>
  <c r="AB194" i="49"/>
  <c r="AB195" i="49"/>
  <c r="AB184" i="49"/>
  <c r="H196" i="49"/>
  <c r="AA185" i="49"/>
  <c r="AA186" i="49"/>
  <c r="AA187" i="49"/>
  <c r="AA188" i="49"/>
  <c r="AA189" i="49"/>
  <c r="AA190" i="49"/>
  <c r="AA191" i="49"/>
  <c r="AA192" i="49"/>
  <c r="AA193" i="49"/>
  <c r="AA194" i="49"/>
  <c r="AA195" i="49"/>
  <c r="AA184" i="49"/>
  <c r="E196" i="49"/>
  <c r="E197" i="49" s="1"/>
  <c r="E198" i="49" s="1"/>
  <c r="E199" i="49" s="1"/>
  <c r="E200" i="49" s="1"/>
  <c r="E201" i="49" s="1"/>
  <c r="E202" i="49" s="1"/>
  <c r="E203" i="49" s="1"/>
  <c r="E204" i="49" s="1"/>
  <c r="E205" i="49" s="1"/>
  <c r="E206" i="49" s="1"/>
  <c r="E207" i="49" s="1"/>
  <c r="E208" i="49" s="1"/>
  <c r="E209" i="49" s="1"/>
  <c r="E210" i="49" s="1"/>
  <c r="E211" i="49" s="1"/>
  <c r="E212" i="49" s="1"/>
  <c r="E213" i="49" s="1"/>
  <c r="E214" i="49" s="1"/>
  <c r="E215" i="49" s="1"/>
  <c r="E216" i="49" s="1"/>
  <c r="E217" i="49" s="1"/>
  <c r="E218" i="49" s="1"/>
  <c r="E219" i="49" s="1"/>
  <c r="C197" i="49"/>
  <c r="C198" i="49" s="1"/>
  <c r="C199" i="49" s="1"/>
  <c r="C200" i="49" s="1"/>
  <c r="C201" i="49" s="1"/>
  <c r="C202" i="49" s="1"/>
  <c r="C203" i="49" s="1"/>
  <c r="C204" i="49" s="1"/>
  <c r="C205" i="49" s="1"/>
  <c r="C206" i="49" s="1"/>
  <c r="C207" i="49" s="1"/>
  <c r="C208" i="49" s="1"/>
  <c r="C209" i="49" s="1"/>
  <c r="C210" i="49" s="1"/>
  <c r="C211" i="49" s="1"/>
  <c r="C212" i="49" s="1"/>
  <c r="C213" i="49" s="1"/>
  <c r="C214" i="49" s="1"/>
  <c r="C215" i="49" s="1"/>
  <c r="C216" i="49" s="1"/>
  <c r="C217" i="49" s="1"/>
  <c r="C218" i="49" s="1"/>
  <c r="C219" i="49" s="1"/>
  <c r="D34" i="18"/>
  <c r="H197" i="49" l="1"/>
  <c r="I196" i="49"/>
  <c r="J196" i="49"/>
  <c r="H316" i="49"/>
  <c r="AD36" i="18" s="1"/>
  <c r="I36" i="18" s="1"/>
  <c r="I315" i="49"/>
  <c r="J315" i="49"/>
  <c r="AE34" i="18"/>
  <c r="J34" i="18" s="1"/>
  <c r="I354" i="49"/>
  <c r="J354" i="49"/>
  <c r="H237" i="49"/>
  <c r="I236" i="49"/>
  <c r="J236" i="49"/>
  <c r="H277" i="49"/>
  <c r="I276" i="49"/>
  <c r="J276" i="49"/>
  <c r="K316" i="49"/>
  <c r="I97" i="18"/>
  <c r="K355" i="49"/>
  <c r="J97" i="18"/>
  <c r="K237" i="49"/>
  <c r="G97" i="18"/>
  <c r="K277" i="49"/>
  <c r="H97" i="18"/>
  <c r="K197" i="49"/>
  <c r="F97" i="18"/>
  <c r="H355" i="49"/>
  <c r="AE36" i="18" s="1"/>
  <c r="J36" i="18" s="1"/>
  <c r="AD34" i="18"/>
  <c r="I34" i="18" s="1"/>
  <c r="AB34" i="18"/>
  <c r="G34" i="18" s="1"/>
  <c r="AC34" i="18"/>
  <c r="H34" i="18" s="1"/>
  <c r="AC36" i="18"/>
  <c r="H36" i="18" s="1"/>
  <c r="AA34" i="18"/>
  <c r="F34" i="18" s="1"/>
  <c r="AB36" i="18"/>
  <c r="G36" i="18" s="1"/>
  <c r="H238" i="49"/>
  <c r="H198" i="49"/>
  <c r="G29" i="51"/>
  <c r="H29" i="51"/>
  <c r="G30" i="51"/>
  <c r="H30" i="51"/>
  <c r="H28" i="51"/>
  <c r="I238" i="49" l="1"/>
  <c r="J238" i="49"/>
  <c r="H199" i="49"/>
  <c r="I198" i="49"/>
  <c r="J198" i="49"/>
  <c r="H356" i="49"/>
  <c r="I355" i="49"/>
  <c r="J355" i="49"/>
  <c r="J237" i="49"/>
  <c r="I237" i="49"/>
  <c r="H278" i="49"/>
  <c r="I277" i="49"/>
  <c r="J277" i="49"/>
  <c r="H317" i="49"/>
  <c r="J316" i="49"/>
  <c r="I316" i="49"/>
  <c r="AA36" i="18"/>
  <c r="F36" i="18" s="1"/>
  <c r="I197" i="49"/>
  <c r="J197" i="49"/>
  <c r="K278" i="49"/>
  <c r="H99" i="18"/>
  <c r="K356" i="49"/>
  <c r="J99" i="18"/>
  <c r="K198" i="49"/>
  <c r="F99" i="18"/>
  <c r="K238" i="49"/>
  <c r="G99" i="18"/>
  <c r="K317" i="49"/>
  <c r="I99" i="18"/>
  <c r="AE38" i="18"/>
  <c r="J38" i="18" s="1"/>
  <c r="AA38" i="18"/>
  <c r="F38" i="18" s="1"/>
  <c r="AA40" i="18"/>
  <c r="F40" i="18" s="1"/>
  <c r="H239" i="49"/>
  <c r="AB38" i="18"/>
  <c r="G38" i="18" s="1"/>
  <c r="T3127" i="49"/>
  <c r="U3127" i="49"/>
  <c r="T3128" i="49"/>
  <c r="U3128" i="49"/>
  <c r="T3129" i="49"/>
  <c r="U3129" i="49"/>
  <c r="U3126" i="49"/>
  <c r="T3126" i="49"/>
  <c r="Q3252" i="49"/>
  <c r="R3252" i="49"/>
  <c r="R3253" i="49"/>
  <c r="R3254" i="49"/>
  <c r="R3251" i="49"/>
  <c r="J278" i="49" l="1"/>
  <c r="I278" i="49"/>
  <c r="H279" i="49"/>
  <c r="AC38" i="18"/>
  <c r="H38" i="18" s="1"/>
  <c r="I239" i="49"/>
  <c r="J239" i="49"/>
  <c r="H318" i="49"/>
  <c r="I317" i="49"/>
  <c r="J317" i="49"/>
  <c r="AD38" i="18"/>
  <c r="I38" i="18" s="1"/>
  <c r="H357" i="49"/>
  <c r="I356" i="49"/>
  <c r="J356" i="49"/>
  <c r="H200" i="49"/>
  <c r="J199" i="49"/>
  <c r="I199" i="49"/>
  <c r="K318" i="49"/>
  <c r="I101" i="18"/>
  <c r="K199" i="49"/>
  <c r="F101" i="18"/>
  <c r="K357" i="49"/>
  <c r="J101" i="18"/>
  <c r="K239" i="49"/>
  <c r="G101" i="18"/>
  <c r="K279" i="49"/>
  <c r="H101" i="18"/>
  <c r="H240" i="49"/>
  <c r="AB40" i="18"/>
  <c r="G40" i="18" s="1"/>
  <c r="K11" i="51"/>
  <c r="K9" i="51"/>
  <c r="J9" i="51"/>
  <c r="F12" i="51"/>
  <c r="G12" i="51" s="1"/>
  <c r="F10" i="51"/>
  <c r="H11" i="51"/>
  <c r="I11" i="51"/>
  <c r="J11" i="51"/>
  <c r="G11" i="51"/>
  <c r="H9" i="51"/>
  <c r="I9" i="51"/>
  <c r="G9" i="51"/>
  <c r="H358" i="49" l="1"/>
  <c r="J357" i="49"/>
  <c r="I357" i="49"/>
  <c r="AE40" i="18"/>
  <c r="J40" i="18" s="1"/>
  <c r="H319" i="49"/>
  <c r="J318" i="49"/>
  <c r="I318" i="49"/>
  <c r="AD40" i="18"/>
  <c r="I40" i="18" s="1"/>
  <c r="H280" i="49"/>
  <c r="J279" i="49"/>
  <c r="I279" i="49"/>
  <c r="AC40" i="18"/>
  <c r="H40" i="18" s="1"/>
  <c r="H201" i="49"/>
  <c r="I200" i="49"/>
  <c r="J200" i="49"/>
  <c r="AA42" i="18"/>
  <c r="F42" i="18" s="1"/>
  <c r="I240" i="49"/>
  <c r="J240" i="49"/>
  <c r="K280" i="49"/>
  <c r="H103" i="18"/>
  <c r="K240" i="49"/>
  <c r="G103" i="18"/>
  <c r="K200" i="49"/>
  <c r="F103" i="18"/>
  <c r="K358" i="49"/>
  <c r="J103" i="18"/>
  <c r="K319" i="49"/>
  <c r="I103" i="18"/>
  <c r="H241" i="49"/>
  <c r="AB42" i="18"/>
  <c r="G42" i="18" s="1"/>
  <c r="G10" i="51"/>
  <c r="J10" i="51"/>
  <c r="H10" i="51"/>
  <c r="I10" i="51"/>
  <c r="H12" i="51"/>
  <c r="I12" i="51"/>
  <c r="J12" i="51"/>
  <c r="J241" i="49" l="1"/>
  <c r="I241" i="49"/>
  <c r="H202" i="49"/>
  <c r="J201" i="49"/>
  <c r="I201" i="49"/>
  <c r="AA44" i="18"/>
  <c r="F44" i="18" s="1"/>
  <c r="H281" i="49"/>
  <c r="J280" i="49"/>
  <c r="I280" i="49"/>
  <c r="AC42" i="18"/>
  <c r="H42" i="18" s="1"/>
  <c r="H320" i="49"/>
  <c r="I319" i="49"/>
  <c r="J319" i="49"/>
  <c r="AD42" i="18"/>
  <c r="I42" i="18" s="1"/>
  <c r="H359" i="49"/>
  <c r="I358" i="49"/>
  <c r="J358" i="49"/>
  <c r="AE42" i="18"/>
  <c r="J42" i="18" s="1"/>
  <c r="K320" i="49"/>
  <c r="I105" i="18"/>
  <c r="K241" i="49"/>
  <c r="G105" i="18"/>
  <c r="K359" i="49"/>
  <c r="J105" i="18"/>
  <c r="K201" i="49"/>
  <c r="F105" i="18"/>
  <c r="K281" i="49"/>
  <c r="H105" i="18"/>
  <c r="H242" i="49"/>
  <c r="AB44" i="18"/>
  <c r="G44" i="18" s="1"/>
  <c r="Q2755" i="49"/>
  <c r="H360" i="49" l="1"/>
  <c r="J359" i="49"/>
  <c r="I359" i="49"/>
  <c r="AE44" i="18"/>
  <c r="J44" i="18" s="1"/>
  <c r="H321" i="49"/>
  <c r="I320" i="49"/>
  <c r="J320" i="49"/>
  <c r="AD44" i="18"/>
  <c r="I44" i="18" s="1"/>
  <c r="H282" i="49"/>
  <c r="I281" i="49"/>
  <c r="J281" i="49"/>
  <c r="AC44" i="18"/>
  <c r="H44" i="18" s="1"/>
  <c r="H203" i="49"/>
  <c r="I202" i="49"/>
  <c r="J202" i="49"/>
  <c r="H243" i="49"/>
  <c r="H244" i="49" s="1"/>
  <c r="I242" i="49"/>
  <c r="J242" i="49"/>
  <c r="K282" i="49"/>
  <c r="K283" i="49" s="1"/>
  <c r="H107" i="18"/>
  <c r="K360" i="49"/>
  <c r="K361" i="49" s="1"/>
  <c r="J107" i="18"/>
  <c r="K202" i="49"/>
  <c r="K203" i="49" s="1"/>
  <c r="F107" i="18"/>
  <c r="K242" i="49"/>
  <c r="K243" i="49" s="1"/>
  <c r="G107" i="18"/>
  <c r="K321" i="49"/>
  <c r="K322" i="49" s="1"/>
  <c r="I107" i="18"/>
  <c r="AA7" i="30"/>
  <c r="AB7" i="30"/>
  <c r="AC7" i="30"/>
  <c r="AD7" i="30"/>
  <c r="AE7" i="30"/>
  <c r="AF7" i="30"/>
  <c r="AG7" i="30"/>
  <c r="AH7" i="30"/>
  <c r="AI7" i="30"/>
  <c r="AJ7" i="30"/>
  <c r="AK7" i="30"/>
  <c r="AL7" i="30"/>
  <c r="AA8" i="30"/>
  <c r="AB8" i="30"/>
  <c r="AC8" i="30"/>
  <c r="AD8" i="30"/>
  <c r="AE8" i="30"/>
  <c r="AF8" i="30"/>
  <c r="AG8" i="30"/>
  <c r="AH8" i="30"/>
  <c r="AI8" i="30"/>
  <c r="AJ8" i="30"/>
  <c r="AK8" i="30"/>
  <c r="AL8" i="30"/>
  <c r="AA9" i="30"/>
  <c r="AB9" i="30"/>
  <c r="AC9" i="30"/>
  <c r="AD9" i="30"/>
  <c r="AE9" i="30"/>
  <c r="AF9" i="30"/>
  <c r="AG9" i="30"/>
  <c r="AH9" i="30"/>
  <c r="AI9" i="30"/>
  <c r="AJ9" i="30"/>
  <c r="AK9" i="30"/>
  <c r="AL9" i="30"/>
  <c r="AA10" i="30"/>
  <c r="AB10" i="30"/>
  <c r="AC10" i="30"/>
  <c r="AD10" i="30"/>
  <c r="AE10" i="30"/>
  <c r="AF10" i="30"/>
  <c r="AG10" i="30"/>
  <c r="AH10" i="30"/>
  <c r="AI10" i="30"/>
  <c r="AJ10" i="30"/>
  <c r="AK10" i="30"/>
  <c r="AL10" i="30"/>
  <c r="AA11" i="30"/>
  <c r="AB11" i="30"/>
  <c r="AC11" i="30"/>
  <c r="AD11" i="30"/>
  <c r="AE11" i="30"/>
  <c r="AF11" i="30"/>
  <c r="AG11" i="30"/>
  <c r="AH11" i="30"/>
  <c r="AI11" i="30"/>
  <c r="AJ11" i="30"/>
  <c r="AK11" i="30"/>
  <c r="AL11" i="30"/>
  <c r="AA12" i="30"/>
  <c r="AB12" i="30"/>
  <c r="AC12" i="30"/>
  <c r="AD12" i="30"/>
  <c r="AE12" i="30"/>
  <c r="AF12" i="30"/>
  <c r="AG12" i="30"/>
  <c r="AH12" i="30"/>
  <c r="AI12" i="30"/>
  <c r="AJ12" i="30"/>
  <c r="AK12" i="30"/>
  <c r="AL12" i="30"/>
  <c r="AA13" i="30"/>
  <c r="AB13" i="30"/>
  <c r="AC13" i="30"/>
  <c r="AD13" i="30"/>
  <c r="AE13" i="30"/>
  <c r="AF13" i="30"/>
  <c r="AG13" i="30"/>
  <c r="AH13" i="30"/>
  <c r="AI13" i="30"/>
  <c r="AJ13" i="30"/>
  <c r="AK13" i="30"/>
  <c r="AL13" i="30"/>
  <c r="AA14" i="30"/>
  <c r="AB14" i="30"/>
  <c r="AC14" i="30"/>
  <c r="AD14" i="30"/>
  <c r="AE14" i="30"/>
  <c r="AF14" i="30"/>
  <c r="AG14" i="30"/>
  <c r="AH14" i="30"/>
  <c r="AI14" i="30"/>
  <c r="AJ14" i="30"/>
  <c r="AK14" i="30"/>
  <c r="AL14" i="30"/>
  <c r="AA15" i="30"/>
  <c r="AB15" i="30"/>
  <c r="AC15" i="30"/>
  <c r="AD15" i="30"/>
  <c r="AE15" i="30"/>
  <c r="AF15" i="30"/>
  <c r="AG15" i="30"/>
  <c r="AH15" i="30"/>
  <c r="AI15" i="30"/>
  <c r="AJ15" i="30"/>
  <c r="AK15" i="30"/>
  <c r="AL15" i="30"/>
  <c r="AA16" i="30"/>
  <c r="AB16" i="30"/>
  <c r="AC16" i="30"/>
  <c r="AD16" i="30"/>
  <c r="AE16" i="30"/>
  <c r="AF16" i="30"/>
  <c r="AG16" i="30"/>
  <c r="AH16" i="30"/>
  <c r="AI16" i="30"/>
  <c r="AJ16" i="30"/>
  <c r="AK16" i="30"/>
  <c r="AL16" i="30"/>
  <c r="AA17" i="30"/>
  <c r="AB17" i="30"/>
  <c r="AC17" i="30"/>
  <c r="AD17" i="30"/>
  <c r="AE17" i="30"/>
  <c r="AF17" i="30"/>
  <c r="AG17" i="30"/>
  <c r="AH17" i="30"/>
  <c r="AI17" i="30"/>
  <c r="AJ17" i="30"/>
  <c r="AK17" i="30"/>
  <c r="AL17" i="30"/>
  <c r="AA18" i="30"/>
  <c r="AB18" i="30"/>
  <c r="AC18" i="30"/>
  <c r="AD18" i="30"/>
  <c r="AE18" i="30"/>
  <c r="AF18" i="30"/>
  <c r="AG18" i="30"/>
  <c r="AH18" i="30"/>
  <c r="AI18" i="30"/>
  <c r="AJ18" i="30"/>
  <c r="AK18" i="30"/>
  <c r="AL18" i="30"/>
  <c r="AA19" i="30"/>
  <c r="AB19" i="30"/>
  <c r="AC19" i="30"/>
  <c r="AD19" i="30"/>
  <c r="AE19" i="30"/>
  <c r="AF19" i="30"/>
  <c r="AG19" i="30"/>
  <c r="AH19" i="30"/>
  <c r="AI19" i="30"/>
  <c r="AJ19" i="30"/>
  <c r="AK19" i="30"/>
  <c r="AL19" i="30"/>
  <c r="AA20" i="30"/>
  <c r="AB20" i="30"/>
  <c r="AC20" i="30"/>
  <c r="AD20" i="30"/>
  <c r="AE20" i="30"/>
  <c r="AF20" i="30"/>
  <c r="AG20" i="30"/>
  <c r="AH20" i="30"/>
  <c r="AI20" i="30"/>
  <c r="AJ20" i="30"/>
  <c r="AK20" i="30"/>
  <c r="AL20" i="30"/>
  <c r="AA21" i="30"/>
  <c r="AB21" i="30"/>
  <c r="AC21" i="30"/>
  <c r="AD21" i="30"/>
  <c r="AE21" i="30"/>
  <c r="AF21" i="30"/>
  <c r="AG21" i="30"/>
  <c r="AH21" i="30"/>
  <c r="AI21" i="30"/>
  <c r="AJ21" i="30"/>
  <c r="AK21" i="30"/>
  <c r="AL21" i="30"/>
  <c r="AA22" i="30"/>
  <c r="AB22" i="30"/>
  <c r="AC22" i="30"/>
  <c r="AD22" i="30"/>
  <c r="AE22" i="30"/>
  <c r="AF22" i="30"/>
  <c r="AG22" i="30"/>
  <c r="AH22" i="30"/>
  <c r="AI22" i="30"/>
  <c r="AJ22" i="30"/>
  <c r="AK22" i="30"/>
  <c r="AL22" i="30"/>
  <c r="AA23" i="30"/>
  <c r="AB23" i="30"/>
  <c r="AC23" i="30"/>
  <c r="AD23" i="30"/>
  <c r="AE23" i="30"/>
  <c r="AF23" i="30"/>
  <c r="AG23" i="30"/>
  <c r="AH23" i="30"/>
  <c r="AI23" i="30"/>
  <c r="AJ23" i="30"/>
  <c r="AK23" i="30"/>
  <c r="AL23" i="30"/>
  <c r="AA24" i="30"/>
  <c r="AB24" i="30"/>
  <c r="AC24" i="30"/>
  <c r="AD24" i="30"/>
  <c r="AE24" i="30"/>
  <c r="AF24" i="30"/>
  <c r="AG24" i="30"/>
  <c r="AH24" i="30"/>
  <c r="AI24" i="30"/>
  <c r="AJ24" i="30"/>
  <c r="AK24" i="30"/>
  <c r="AL24" i="30"/>
  <c r="AA25" i="30"/>
  <c r="AB25" i="30"/>
  <c r="AC25" i="30"/>
  <c r="AD25" i="30"/>
  <c r="AE25" i="30"/>
  <c r="AF25" i="30"/>
  <c r="AG25" i="30"/>
  <c r="AH25" i="30"/>
  <c r="AI25" i="30"/>
  <c r="AJ25" i="30"/>
  <c r="AK25" i="30"/>
  <c r="AL25" i="30"/>
  <c r="AA26" i="30"/>
  <c r="AB26" i="30"/>
  <c r="AC26" i="30"/>
  <c r="AD26" i="30"/>
  <c r="AE26" i="30"/>
  <c r="AF26" i="30"/>
  <c r="AG26" i="30"/>
  <c r="AH26" i="30"/>
  <c r="AI26" i="30"/>
  <c r="AJ26" i="30"/>
  <c r="AK26" i="30"/>
  <c r="AL26" i="30"/>
  <c r="AA27" i="30"/>
  <c r="AB27" i="30"/>
  <c r="AC27" i="30"/>
  <c r="AD27" i="30"/>
  <c r="AE27" i="30"/>
  <c r="AF27" i="30"/>
  <c r="AG27" i="30"/>
  <c r="AH27" i="30"/>
  <c r="AI27" i="30"/>
  <c r="AJ27" i="30"/>
  <c r="AK27" i="30"/>
  <c r="AL27" i="30"/>
  <c r="AA28" i="30"/>
  <c r="AB28" i="30"/>
  <c r="AC28" i="30"/>
  <c r="AD28" i="30"/>
  <c r="AE28" i="30"/>
  <c r="AF28" i="30"/>
  <c r="AG28" i="30"/>
  <c r="AH28" i="30"/>
  <c r="AI28" i="30"/>
  <c r="AJ28" i="30"/>
  <c r="AK28" i="30"/>
  <c r="AL28" i="30"/>
  <c r="AA29" i="30"/>
  <c r="AB29" i="30"/>
  <c r="AC29" i="30"/>
  <c r="AD29" i="30"/>
  <c r="AE29" i="30"/>
  <c r="AF29" i="30"/>
  <c r="AG29" i="30"/>
  <c r="AH29" i="30"/>
  <c r="AI29" i="30"/>
  <c r="AJ29" i="30"/>
  <c r="AK29" i="30"/>
  <c r="AL29" i="30"/>
  <c r="AA30" i="30"/>
  <c r="AB30" i="30"/>
  <c r="AC30" i="30"/>
  <c r="AD30" i="30"/>
  <c r="AE30" i="30"/>
  <c r="AF30" i="30"/>
  <c r="AG30" i="30"/>
  <c r="AH30" i="30"/>
  <c r="AI30" i="30"/>
  <c r="AJ30" i="30"/>
  <c r="AK30" i="30"/>
  <c r="AL30" i="30"/>
  <c r="AA31" i="30"/>
  <c r="AB31" i="30"/>
  <c r="AC31" i="30"/>
  <c r="AD31" i="30"/>
  <c r="AE31" i="30"/>
  <c r="AF31" i="30"/>
  <c r="AG31" i="30"/>
  <c r="AH31" i="30"/>
  <c r="AI31" i="30"/>
  <c r="AJ31" i="30"/>
  <c r="AK31" i="30"/>
  <c r="AL31" i="30"/>
  <c r="AA32" i="30"/>
  <c r="AB32" i="30"/>
  <c r="AC32" i="30"/>
  <c r="AD32" i="30"/>
  <c r="AE32" i="30"/>
  <c r="AF32" i="30"/>
  <c r="AG32" i="30"/>
  <c r="AH32" i="30"/>
  <c r="AI32" i="30"/>
  <c r="AJ32" i="30"/>
  <c r="AK32" i="30"/>
  <c r="AL32" i="30"/>
  <c r="AB46" i="18" l="1"/>
  <c r="G46" i="18" s="1"/>
  <c r="H245" i="49"/>
  <c r="H246" i="49" s="1"/>
  <c r="I244" i="49"/>
  <c r="J244" i="49"/>
  <c r="J243" i="49"/>
  <c r="I243" i="49"/>
  <c r="H204" i="49"/>
  <c r="J203" i="49"/>
  <c r="I203" i="49"/>
  <c r="AA46" i="18"/>
  <c r="F46" i="18" s="1"/>
  <c r="H283" i="49"/>
  <c r="J282" i="49"/>
  <c r="I282" i="49"/>
  <c r="H322" i="49"/>
  <c r="I321" i="49"/>
  <c r="J321" i="49"/>
  <c r="H361" i="49"/>
  <c r="I360" i="49"/>
  <c r="J360" i="49"/>
  <c r="K323" i="49"/>
  <c r="K324" i="49" s="1"/>
  <c r="I109" i="18"/>
  <c r="K204" i="49"/>
  <c r="K205" i="49" s="1"/>
  <c r="F109" i="18"/>
  <c r="K362" i="49"/>
  <c r="K363" i="49" s="1"/>
  <c r="J109" i="18"/>
  <c r="K244" i="49"/>
  <c r="K245" i="49" s="1"/>
  <c r="G109" i="18"/>
  <c r="K284" i="49"/>
  <c r="K285" i="49" s="1"/>
  <c r="H109" i="18"/>
  <c r="AB48" i="18"/>
  <c r="G48" i="18" s="1"/>
  <c r="AA11" i="39"/>
  <c r="AB11" i="39"/>
  <c r="AC11" i="39"/>
  <c r="AD11" i="39"/>
  <c r="AE11" i="39"/>
  <c r="AF11" i="39"/>
  <c r="AG11" i="39"/>
  <c r="AH11" i="39"/>
  <c r="AA12" i="39"/>
  <c r="AB12" i="39"/>
  <c r="AC12" i="39"/>
  <c r="AD12" i="39"/>
  <c r="AE12" i="39"/>
  <c r="AF12" i="39"/>
  <c r="AG12" i="39"/>
  <c r="AH12" i="39"/>
  <c r="AA13" i="39"/>
  <c r="AB13" i="39"/>
  <c r="AC13" i="39"/>
  <c r="AD13" i="39"/>
  <c r="AA14" i="39"/>
  <c r="AB14" i="39"/>
  <c r="AC14" i="39"/>
  <c r="AD14" i="39"/>
  <c r="AB10" i="39"/>
  <c r="AC10" i="39"/>
  <c r="AD10" i="39"/>
  <c r="AE10" i="39"/>
  <c r="AF10" i="39"/>
  <c r="AG10" i="39"/>
  <c r="AH10" i="39"/>
  <c r="AB9" i="39"/>
  <c r="AC9" i="39"/>
  <c r="AD9" i="39"/>
  <c r="AE9" i="39"/>
  <c r="AF9" i="39"/>
  <c r="AG9" i="39"/>
  <c r="AH9" i="39"/>
  <c r="AA9" i="39"/>
  <c r="AA10" i="39"/>
  <c r="AA9" i="38"/>
  <c r="AB9" i="38"/>
  <c r="AC9" i="38"/>
  <c r="AD9" i="38"/>
  <c r="AE9" i="38"/>
  <c r="AF9" i="38"/>
  <c r="AG9" i="38"/>
  <c r="AH9" i="38"/>
  <c r="AA10" i="38"/>
  <c r="AB10" i="38"/>
  <c r="AC10" i="38"/>
  <c r="AD10" i="38"/>
  <c r="AE10" i="38"/>
  <c r="AF10" i="38"/>
  <c r="AG10" i="38"/>
  <c r="AH10" i="38"/>
  <c r="AA11" i="38"/>
  <c r="AB11" i="38"/>
  <c r="AC11" i="38"/>
  <c r="AD11" i="38"/>
  <c r="AE11" i="38"/>
  <c r="AF11" i="38"/>
  <c r="AG11" i="38"/>
  <c r="AH11" i="38"/>
  <c r="AA12" i="38"/>
  <c r="AB12" i="38"/>
  <c r="AC12" i="38"/>
  <c r="AD12" i="38"/>
  <c r="AE12" i="38"/>
  <c r="AF12" i="38"/>
  <c r="AG12" i="38"/>
  <c r="AH12" i="38"/>
  <c r="AA13" i="38"/>
  <c r="AB13" i="38"/>
  <c r="AC13" i="38"/>
  <c r="AD13" i="38"/>
  <c r="AE13" i="38"/>
  <c r="AF13" i="38"/>
  <c r="AG13" i="38"/>
  <c r="AH13" i="38"/>
  <c r="AA14" i="38"/>
  <c r="AB14" i="38"/>
  <c r="AC14" i="38"/>
  <c r="AD14" i="38"/>
  <c r="AE14" i="38"/>
  <c r="AF14" i="38"/>
  <c r="AG14" i="38"/>
  <c r="AH14" i="38"/>
  <c r="AA15" i="38"/>
  <c r="AB15" i="38"/>
  <c r="AC15" i="38"/>
  <c r="AD15" i="38"/>
  <c r="AA16" i="38"/>
  <c r="AB16" i="38"/>
  <c r="AC16" i="38"/>
  <c r="AD16" i="38"/>
  <c r="AA17" i="38"/>
  <c r="AB17" i="38"/>
  <c r="AC17" i="38"/>
  <c r="AD17" i="38"/>
  <c r="AA18" i="38"/>
  <c r="AB18" i="38"/>
  <c r="AC18" i="38"/>
  <c r="AD18" i="38"/>
  <c r="AF8" i="38"/>
  <c r="AG8" i="38"/>
  <c r="AH8" i="38"/>
  <c r="AE8" i="38"/>
  <c r="AB8" i="38"/>
  <c r="AC8" i="38"/>
  <c r="AD8" i="38"/>
  <c r="AA8" i="38"/>
  <c r="AF7" i="38"/>
  <c r="AG7" i="38"/>
  <c r="AH7" i="38"/>
  <c r="AE7" i="38"/>
  <c r="AB7" i="38"/>
  <c r="AC7" i="38"/>
  <c r="AD7" i="38"/>
  <c r="AA7" i="38"/>
  <c r="AA9" i="44"/>
  <c r="AB9" i="44"/>
  <c r="AC9" i="44"/>
  <c r="AD9" i="44"/>
  <c r="AE9" i="44"/>
  <c r="AF9" i="44"/>
  <c r="AG9" i="44"/>
  <c r="AH9" i="44"/>
  <c r="AA10" i="44"/>
  <c r="AB10" i="44"/>
  <c r="AC10" i="44"/>
  <c r="AD10" i="44"/>
  <c r="AE10" i="44"/>
  <c r="AF10" i="44"/>
  <c r="AG10" i="44"/>
  <c r="AH10" i="44"/>
  <c r="AA11" i="44"/>
  <c r="AB11" i="44"/>
  <c r="AC11" i="44"/>
  <c r="AD11" i="44"/>
  <c r="AE11" i="44"/>
  <c r="AF11" i="44"/>
  <c r="AG11" i="44"/>
  <c r="AH11" i="44"/>
  <c r="AA12" i="44"/>
  <c r="AB12" i="44"/>
  <c r="AC12" i="44"/>
  <c r="AD12" i="44"/>
  <c r="AE12" i="44"/>
  <c r="AF12" i="44"/>
  <c r="AG12" i="44"/>
  <c r="AH12" i="44"/>
  <c r="AA13" i="44"/>
  <c r="AB13" i="44"/>
  <c r="AC13" i="44"/>
  <c r="AD13" i="44"/>
  <c r="AE13" i="44"/>
  <c r="AF13" i="44"/>
  <c r="AG13" i="44"/>
  <c r="AH13" i="44"/>
  <c r="AA14" i="44"/>
  <c r="AB14" i="44"/>
  <c r="AC14" i="44"/>
  <c r="AD14" i="44"/>
  <c r="AE14" i="44"/>
  <c r="AF14" i="44"/>
  <c r="AG14" i="44"/>
  <c r="AH14" i="44"/>
  <c r="AA15" i="44"/>
  <c r="AB15" i="44"/>
  <c r="AC15" i="44"/>
  <c r="AD15" i="44"/>
  <c r="AA16" i="44"/>
  <c r="AB16" i="44"/>
  <c r="AC16" i="44"/>
  <c r="AD16" i="44"/>
  <c r="AA17" i="44"/>
  <c r="AB17" i="44"/>
  <c r="AC17" i="44"/>
  <c r="AD17" i="44"/>
  <c r="AA18" i="44"/>
  <c r="AB18" i="44"/>
  <c r="AC18" i="44"/>
  <c r="AD18" i="44"/>
  <c r="AF8" i="44"/>
  <c r="AG8" i="44"/>
  <c r="AH8" i="44"/>
  <c r="AE8" i="44"/>
  <c r="AB8" i="44"/>
  <c r="AC8" i="44"/>
  <c r="AD8" i="44"/>
  <c r="AF7" i="44"/>
  <c r="AG7" i="44"/>
  <c r="AH7" i="44"/>
  <c r="AE7" i="44"/>
  <c r="AB7" i="44"/>
  <c r="AC7" i="44"/>
  <c r="AD7" i="44"/>
  <c r="AA8" i="44"/>
  <c r="AA7" i="44"/>
  <c r="H247" i="49" l="1"/>
  <c r="H248" i="49" s="1"/>
  <c r="I246" i="49"/>
  <c r="J246" i="49"/>
  <c r="H284" i="49"/>
  <c r="I283" i="49"/>
  <c r="J283" i="49"/>
  <c r="AC46" i="18"/>
  <c r="H46" i="18" s="1"/>
  <c r="H323" i="49"/>
  <c r="J322" i="49"/>
  <c r="I322" i="49"/>
  <c r="AD46" i="18"/>
  <c r="I46" i="18" s="1"/>
  <c r="H205" i="49"/>
  <c r="I204" i="49"/>
  <c r="J204" i="49"/>
  <c r="I361" i="49"/>
  <c r="J361" i="49"/>
  <c r="H362" i="49"/>
  <c r="AE46" i="18"/>
  <c r="J46" i="18" s="1"/>
  <c r="I245" i="49"/>
  <c r="J245" i="49"/>
  <c r="K286" i="49"/>
  <c r="K287" i="49" s="1"/>
  <c r="H111" i="18"/>
  <c r="K206" i="49"/>
  <c r="K207" i="49" s="1"/>
  <c r="F111" i="18"/>
  <c r="K246" i="49"/>
  <c r="K247" i="49" s="1"/>
  <c r="G111" i="18"/>
  <c r="K364" i="49"/>
  <c r="K365" i="49" s="1"/>
  <c r="J111" i="18"/>
  <c r="K325" i="49"/>
  <c r="K326" i="49" s="1"/>
  <c r="I111" i="18"/>
  <c r="AB50" i="18"/>
  <c r="G50" i="18" s="1"/>
  <c r="AA9" i="34"/>
  <c r="AB9" i="34"/>
  <c r="AC9" i="34"/>
  <c r="AD9" i="34"/>
  <c r="AE9" i="34"/>
  <c r="AF9" i="34"/>
  <c r="AG9" i="34"/>
  <c r="AH9" i="34"/>
  <c r="AA10" i="34"/>
  <c r="AB10" i="34"/>
  <c r="AC10" i="34"/>
  <c r="AD10" i="34"/>
  <c r="AE10" i="34"/>
  <c r="AF10" i="34"/>
  <c r="AG10" i="34"/>
  <c r="AH10" i="34"/>
  <c r="AA11" i="34"/>
  <c r="AB11" i="34"/>
  <c r="AC11" i="34"/>
  <c r="AD11" i="34"/>
  <c r="AE11" i="34"/>
  <c r="AF11" i="34"/>
  <c r="AG11" i="34"/>
  <c r="AH11" i="34"/>
  <c r="AA12" i="34"/>
  <c r="AB12" i="34"/>
  <c r="AC12" i="34"/>
  <c r="AD12" i="34"/>
  <c r="AE12" i="34"/>
  <c r="AF12" i="34"/>
  <c r="AG12" i="34"/>
  <c r="AH12" i="34"/>
  <c r="AA13" i="34"/>
  <c r="AB13" i="34"/>
  <c r="AC13" i="34"/>
  <c r="AD13" i="34"/>
  <c r="AE13" i="34"/>
  <c r="AF13" i="34"/>
  <c r="AG13" i="34"/>
  <c r="AH13" i="34"/>
  <c r="AA14" i="34"/>
  <c r="AB14" i="34"/>
  <c r="AC14" i="34"/>
  <c r="AD14" i="34"/>
  <c r="AE14" i="34"/>
  <c r="AF14" i="34"/>
  <c r="AG14" i="34"/>
  <c r="AH14" i="34"/>
  <c r="AA15" i="34"/>
  <c r="AB15" i="34"/>
  <c r="AC15" i="34"/>
  <c r="AD15" i="34"/>
  <c r="AA16" i="34"/>
  <c r="AB16" i="34"/>
  <c r="AC16" i="34"/>
  <c r="AD16" i="34"/>
  <c r="AA17" i="34"/>
  <c r="AB17" i="34"/>
  <c r="AC17" i="34"/>
  <c r="AD17" i="34"/>
  <c r="AA18" i="34"/>
  <c r="AB18" i="34"/>
  <c r="AC18" i="34"/>
  <c r="AD18" i="34"/>
  <c r="AF7" i="34"/>
  <c r="AG7" i="34"/>
  <c r="AH7" i="34"/>
  <c r="AF8" i="34"/>
  <c r="AG8" i="34"/>
  <c r="AH8" i="34"/>
  <c r="AE8" i="34"/>
  <c r="AB8" i="34"/>
  <c r="AC8" i="34"/>
  <c r="AD8" i="34"/>
  <c r="AE7" i="34"/>
  <c r="AB7" i="34"/>
  <c r="AC7" i="34"/>
  <c r="AD7" i="34"/>
  <c r="AA8" i="34"/>
  <c r="AA7" i="34"/>
  <c r="AA9" i="33"/>
  <c r="AB9" i="33"/>
  <c r="AC9" i="33"/>
  <c r="AD9" i="33"/>
  <c r="AE9" i="33"/>
  <c r="AF9" i="33"/>
  <c r="AG9" i="33"/>
  <c r="AH9" i="33"/>
  <c r="AI9" i="33"/>
  <c r="AJ9" i="33"/>
  <c r="AK9" i="33"/>
  <c r="AL9" i="33"/>
  <c r="AA10" i="33"/>
  <c r="AB10" i="33"/>
  <c r="AC10" i="33"/>
  <c r="AD10" i="33"/>
  <c r="AE10" i="33"/>
  <c r="AF10" i="33"/>
  <c r="AG10" i="33"/>
  <c r="AH10" i="33"/>
  <c r="AI10" i="33"/>
  <c r="AJ10" i="33"/>
  <c r="AK10" i="33"/>
  <c r="AL10" i="33"/>
  <c r="AA11" i="33"/>
  <c r="AB11" i="33"/>
  <c r="AC11" i="33"/>
  <c r="AD11" i="33"/>
  <c r="AE11" i="33"/>
  <c r="AF11" i="33"/>
  <c r="AG11" i="33"/>
  <c r="AH11" i="33"/>
  <c r="AI11" i="33"/>
  <c r="AJ11" i="33"/>
  <c r="AK11" i="33"/>
  <c r="AA12" i="33"/>
  <c r="AB12" i="33"/>
  <c r="AC12" i="33"/>
  <c r="AD12" i="33"/>
  <c r="AE12" i="33"/>
  <c r="AF12" i="33"/>
  <c r="AG12" i="33"/>
  <c r="AH12" i="33"/>
  <c r="AI12" i="33"/>
  <c r="AJ12" i="33"/>
  <c r="AK12" i="33"/>
  <c r="AA13" i="33"/>
  <c r="AB13" i="33"/>
  <c r="AC13" i="33"/>
  <c r="AD13" i="33"/>
  <c r="AE13" i="33"/>
  <c r="AF13" i="33"/>
  <c r="AG13" i="33"/>
  <c r="AH13" i="33"/>
  <c r="AA14" i="33"/>
  <c r="AB14" i="33"/>
  <c r="AC14" i="33"/>
  <c r="AD14" i="33"/>
  <c r="AE14" i="33"/>
  <c r="AF14" i="33"/>
  <c r="AG14" i="33"/>
  <c r="AH14" i="33"/>
  <c r="AA15" i="33"/>
  <c r="AB15" i="33"/>
  <c r="AC15" i="33"/>
  <c r="AD15" i="33"/>
  <c r="AE15" i="33"/>
  <c r="AF15" i="33"/>
  <c r="AG15" i="33"/>
  <c r="AA16" i="33"/>
  <c r="AB16" i="33"/>
  <c r="AC16" i="33"/>
  <c r="AD16" i="33"/>
  <c r="AE16" i="33"/>
  <c r="AF16" i="33"/>
  <c r="AG16" i="33"/>
  <c r="AA17" i="33"/>
  <c r="AB17" i="33"/>
  <c r="AC17" i="33"/>
  <c r="AD17" i="33"/>
  <c r="AE17" i="33"/>
  <c r="AF17" i="33"/>
  <c r="AA18" i="33"/>
  <c r="AB18" i="33"/>
  <c r="AC18" i="33"/>
  <c r="AD18" i="33"/>
  <c r="AE18" i="33"/>
  <c r="AF18" i="33"/>
  <c r="AA19" i="33"/>
  <c r="AB19" i="33"/>
  <c r="AC19" i="33"/>
  <c r="AD19" i="33"/>
  <c r="AE19" i="33"/>
  <c r="AA20" i="33"/>
  <c r="AB20" i="33"/>
  <c r="AC20" i="33"/>
  <c r="AD20" i="33"/>
  <c r="AE20" i="33"/>
  <c r="AB8" i="33"/>
  <c r="AC8" i="33"/>
  <c r="AD8" i="33"/>
  <c r="AE8" i="33"/>
  <c r="AF8" i="33"/>
  <c r="AG8" i="33"/>
  <c r="AH8" i="33"/>
  <c r="AI8" i="33"/>
  <c r="AJ8" i="33"/>
  <c r="AK8" i="33"/>
  <c r="AL8" i="33"/>
  <c r="AA8" i="33"/>
  <c r="AB7" i="33"/>
  <c r="AC7" i="33"/>
  <c r="AD7" i="33"/>
  <c r="AE7" i="33"/>
  <c r="AF7" i="33"/>
  <c r="AG7" i="33"/>
  <c r="AH7" i="33"/>
  <c r="AI7" i="33"/>
  <c r="AJ7" i="33"/>
  <c r="AK7" i="33"/>
  <c r="AL7" i="33"/>
  <c r="AA7" i="33"/>
  <c r="AA9" i="32"/>
  <c r="AB9" i="32"/>
  <c r="AC9" i="32"/>
  <c r="AD9" i="32"/>
  <c r="AE9" i="32"/>
  <c r="AF9" i="32"/>
  <c r="AG9" i="32"/>
  <c r="AH9" i="32"/>
  <c r="AI9" i="32"/>
  <c r="AJ9" i="32"/>
  <c r="AK9" i="32"/>
  <c r="AL9" i="32"/>
  <c r="AA10" i="32"/>
  <c r="AB10" i="32"/>
  <c r="AC10" i="32"/>
  <c r="AD10" i="32"/>
  <c r="AE10" i="32"/>
  <c r="AF10" i="32"/>
  <c r="AG10" i="32"/>
  <c r="AH10" i="32"/>
  <c r="AI10" i="32"/>
  <c r="AJ10" i="32"/>
  <c r="AK10" i="32"/>
  <c r="AL10" i="32"/>
  <c r="AA11" i="32"/>
  <c r="AB11" i="32"/>
  <c r="AC11" i="32"/>
  <c r="AD11" i="32"/>
  <c r="AE11" i="32"/>
  <c r="AF11" i="32"/>
  <c r="AG11" i="32"/>
  <c r="AH11" i="32"/>
  <c r="AI11" i="32"/>
  <c r="AJ11" i="32"/>
  <c r="AK11" i="32"/>
  <c r="AA12" i="32"/>
  <c r="AB12" i="32"/>
  <c r="AC12" i="32"/>
  <c r="AD12" i="32"/>
  <c r="AE12" i="32"/>
  <c r="AF12" i="32"/>
  <c r="AG12" i="32"/>
  <c r="AH12" i="32"/>
  <c r="AI12" i="32"/>
  <c r="AJ12" i="32"/>
  <c r="AK12" i="32"/>
  <c r="AA13" i="32"/>
  <c r="AB13" i="32"/>
  <c r="AC13" i="32"/>
  <c r="AD13" i="32"/>
  <c r="AE13" i="32"/>
  <c r="AF13" i="32"/>
  <c r="AG13" i="32"/>
  <c r="AH13" i="32"/>
  <c r="AA14" i="32"/>
  <c r="AB14" i="32"/>
  <c r="AC14" i="32"/>
  <c r="AD14" i="32"/>
  <c r="AE14" i="32"/>
  <c r="AF14" i="32"/>
  <c r="AG14" i="32"/>
  <c r="AH14" i="32"/>
  <c r="AA15" i="32"/>
  <c r="AB15" i="32"/>
  <c r="AC15" i="32"/>
  <c r="AD15" i="32"/>
  <c r="AE15" i="32"/>
  <c r="AF15" i="32"/>
  <c r="AG15" i="32"/>
  <c r="AA16" i="32"/>
  <c r="AB16" i="32"/>
  <c r="AC16" i="32"/>
  <c r="AD16" i="32"/>
  <c r="AE16" i="32"/>
  <c r="AF16" i="32"/>
  <c r="AG16" i="32"/>
  <c r="AA17" i="32"/>
  <c r="AB17" i="32"/>
  <c r="AC17" i="32"/>
  <c r="AD17" i="32"/>
  <c r="AE17" i="32"/>
  <c r="AF17" i="32"/>
  <c r="AA18" i="32"/>
  <c r="AB18" i="32"/>
  <c r="AC18" i="32"/>
  <c r="AD18" i="32"/>
  <c r="AE18" i="32"/>
  <c r="AF18" i="32"/>
  <c r="AA19" i="32"/>
  <c r="AB19" i="32"/>
  <c r="AC19" i="32"/>
  <c r="AD19" i="32"/>
  <c r="AE19" i="32"/>
  <c r="AA20" i="32"/>
  <c r="AB20" i="32"/>
  <c r="AC20" i="32"/>
  <c r="AD20" i="32"/>
  <c r="AE20" i="32"/>
  <c r="AB8" i="32"/>
  <c r="AC8" i="32"/>
  <c r="AD8" i="32"/>
  <c r="AE8" i="32"/>
  <c r="AF8" i="32"/>
  <c r="AG8" i="32"/>
  <c r="AH8" i="32"/>
  <c r="AI8" i="32"/>
  <c r="AJ8" i="32"/>
  <c r="AK8" i="32"/>
  <c r="AL8" i="32"/>
  <c r="AA8" i="32"/>
  <c r="AB7" i="32"/>
  <c r="AC7" i="32"/>
  <c r="AD7" i="32"/>
  <c r="AE7" i="32"/>
  <c r="AF7" i="32"/>
  <c r="AG7" i="32"/>
  <c r="AH7" i="32"/>
  <c r="AI7" i="32"/>
  <c r="AJ7" i="32"/>
  <c r="AK7" i="32"/>
  <c r="AL7" i="32"/>
  <c r="AA7" i="32"/>
  <c r="AA9" i="31"/>
  <c r="AB9" i="31"/>
  <c r="AC9" i="31"/>
  <c r="AD9" i="31"/>
  <c r="AE9" i="31"/>
  <c r="AF9" i="31"/>
  <c r="AG9" i="31"/>
  <c r="AH9" i="31"/>
  <c r="AI9" i="31"/>
  <c r="AJ9" i="31"/>
  <c r="AK9" i="31"/>
  <c r="AL9" i="31"/>
  <c r="AA10" i="31"/>
  <c r="AB10" i="31"/>
  <c r="AC10" i="31"/>
  <c r="AD10" i="31"/>
  <c r="AE10" i="31"/>
  <c r="AF10" i="31"/>
  <c r="AG10" i="31"/>
  <c r="AH10" i="31"/>
  <c r="AI10" i="31"/>
  <c r="AJ10" i="31"/>
  <c r="AK10" i="31"/>
  <c r="AL10" i="31"/>
  <c r="AA11" i="31"/>
  <c r="AB11" i="31"/>
  <c r="AC11" i="31"/>
  <c r="AD11" i="31"/>
  <c r="AE11" i="31"/>
  <c r="AF11" i="31"/>
  <c r="AG11" i="31"/>
  <c r="AH11" i="31"/>
  <c r="AI11" i="31"/>
  <c r="AJ11" i="31"/>
  <c r="AK11" i="31"/>
  <c r="AL11" i="31"/>
  <c r="AA12" i="31"/>
  <c r="AB12" i="31"/>
  <c r="AC12" i="31"/>
  <c r="AD12" i="31"/>
  <c r="AE12" i="31"/>
  <c r="AF12" i="31"/>
  <c r="AG12" i="31"/>
  <c r="AH12" i="31"/>
  <c r="AI12" i="31"/>
  <c r="AJ12" i="31"/>
  <c r="AK12" i="31"/>
  <c r="AL12" i="31"/>
  <c r="AA13" i="31"/>
  <c r="AB13" i="31"/>
  <c r="AC13" i="31"/>
  <c r="AD13" i="31"/>
  <c r="AE13" i="31"/>
  <c r="AF13" i="31"/>
  <c r="AG13" i="31"/>
  <c r="AH13" i="31"/>
  <c r="AI13" i="31"/>
  <c r="AJ13" i="31"/>
  <c r="AK13" i="31"/>
  <c r="AL13" i="31"/>
  <c r="AA14" i="31"/>
  <c r="AB14" i="31"/>
  <c r="AC14" i="31"/>
  <c r="AD14" i="31"/>
  <c r="AE14" i="31"/>
  <c r="AF14" i="31"/>
  <c r="AG14" i="31"/>
  <c r="AH14" i="31"/>
  <c r="AI14" i="31"/>
  <c r="AJ14" i="31"/>
  <c r="AK14" i="31"/>
  <c r="AL14" i="31"/>
  <c r="AA15" i="31"/>
  <c r="AB15" i="31"/>
  <c r="AC15" i="31"/>
  <c r="AD15" i="31"/>
  <c r="AE15" i="31"/>
  <c r="AF15" i="31"/>
  <c r="AG15" i="31"/>
  <c r="AH15" i="31"/>
  <c r="AI15" i="31"/>
  <c r="AJ15" i="31"/>
  <c r="AK15" i="31"/>
  <c r="AL15" i="31"/>
  <c r="AA16" i="31"/>
  <c r="AB16" i="31"/>
  <c r="AC16" i="31"/>
  <c r="AD16" i="31"/>
  <c r="AE16" i="31"/>
  <c r="AF16" i="31"/>
  <c r="AG16" i="31"/>
  <c r="AH16" i="31"/>
  <c r="AI16" i="31"/>
  <c r="AJ16" i="31"/>
  <c r="AK16" i="31"/>
  <c r="AL16" i="31"/>
  <c r="AA17" i="31"/>
  <c r="AB17" i="31"/>
  <c r="AC17" i="31"/>
  <c r="AD17" i="31"/>
  <c r="AE17" i="31"/>
  <c r="AF17" i="31"/>
  <c r="AG17" i="31"/>
  <c r="AH17" i="31"/>
  <c r="AI17" i="31"/>
  <c r="AJ17" i="31"/>
  <c r="AK17" i="31"/>
  <c r="AL17" i="31"/>
  <c r="AA18" i="31"/>
  <c r="AB18" i="31"/>
  <c r="AC18" i="31"/>
  <c r="AD18" i="31"/>
  <c r="AE18" i="31"/>
  <c r="AF18" i="31"/>
  <c r="AG18" i="31"/>
  <c r="AH18" i="31"/>
  <c r="AI18" i="31"/>
  <c r="AJ18" i="31"/>
  <c r="AK18" i="31"/>
  <c r="AL18" i="31"/>
  <c r="AA19" i="31"/>
  <c r="AB19" i="31"/>
  <c r="AC19" i="31"/>
  <c r="AD19" i="31"/>
  <c r="AE19" i="31"/>
  <c r="AF19" i="31"/>
  <c r="AG19" i="31"/>
  <c r="AH19" i="31"/>
  <c r="AI19" i="31"/>
  <c r="AJ19" i="31"/>
  <c r="AK19" i="31"/>
  <c r="AL19" i="31"/>
  <c r="AA20" i="31"/>
  <c r="AB20" i="31"/>
  <c r="AC20" i="31"/>
  <c r="AD20" i="31"/>
  <c r="AE20" i="31"/>
  <c r="AF20" i="31"/>
  <c r="AG20" i="31"/>
  <c r="AH20" i="31"/>
  <c r="AI20" i="31"/>
  <c r="AJ20" i="31"/>
  <c r="AK20" i="31"/>
  <c r="AL20" i="31"/>
  <c r="AA21" i="31"/>
  <c r="AB21" i="31"/>
  <c r="AC21" i="31"/>
  <c r="AD21" i="31"/>
  <c r="AE21" i="31"/>
  <c r="AF21" i="31"/>
  <c r="AG21" i="31"/>
  <c r="AH21" i="31"/>
  <c r="AI21" i="31"/>
  <c r="AJ21" i="31"/>
  <c r="AK21" i="31"/>
  <c r="AL21" i="31"/>
  <c r="AA22" i="31"/>
  <c r="AB22" i="31"/>
  <c r="AC22" i="31"/>
  <c r="AD22" i="31"/>
  <c r="AE22" i="31"/>
  <c r="AF22" i="31"/>
  <c r="AG22" i="31"/>
  <c r="AH22" i="31"/>
  <c r="AI22" i="31"/>
  <c r="AJ22" i="31"/>
  <c r="AK22" i="31"/>
  <c r="AL22" i="31"/>
  <c r="AA23" i="31"/>
  <c r="AB23" i="31"/>
  <c r="AC23" i="31"/>
  <c r="AD23" i="31"/>
  <c r="AE23" i="31"/>
  <c r="AF23" i="31"/>
  <c r="AG23" i="31"/>
  <c r="AH23" i="31"/>
  <c r="AI23" i="31"/>
  <c r="AJ23" i="31"/>
  <c r="AK23" i="31"/>
  <c r="AL23" i="31"/>
  <c r="AA24" i="31"/>
  <c r="AB24" i="31"/>
  <c r="AC24" i="31"/>
  <c r="AD24" i="31"/>
  <c r="AE24" i="31"/>
  <c r="AF24" i="31"/>
  <c r="AG24" i="31"/>
  <c r="AH24" i="31"/>
  <c r="AI24" i="31"/>
  <c r="AJ24" i="31"/>
  <c r="AK24" i="31"/>
  <c r="AL24" i="31"/>
  <c r="AA25" i="31"/>
  <c r="AB25" i="31"/>
  <c r="AC25" i="31"/>
  <c r="AD25" i="31"/>
  <c r="AE25" i="31"/>
  <c r="AF25" i="31"/>
  <c r="AG25" i="31"/>
  <c r="AH25" i="31"/>
  <c r="AI25" i="31"/>
  <c r="AJ25" i="31"/>
  <c r="AK25" i="31"/>
  <c r="AL25" i="31"/>
  <c r="AA26" i="31"/>
  <c r="AB26" i="31"/>
  <c r="AC26" i="31"/>
  <c r="AD26" i="31"/>
  <c r="AE26" i="31"/>
  <c r="AF26" i="31"/>
  <c r="AG26" i="31"/>
  <c r="AH26" i="31"/>
  <c r="AI26" i="31"/>
  <c r="AJ26" i="31"/>
  <c r="AK26" i="31"/>
  <c r="AL26" i="31"/>
  <c r="AA27" i="31"/>
  <c r="AB27" i="31"/>
  <c r="AC27" i="31"/>
  <c r="AD27" i="31"/>
  <c r="AE27" i="31"/>
  <c r="AF27" i="31"/>
  <c r="AG27" i="31"/>
  <c r="AH27" i="31"/>
  <c r="AI27" i="31"/>
  <c r="AJ27" i="31"/>
  <c r="AK27" i="31"/>
  <c r="AL27" i="31"/>
  <c r="AA28" i="31"/>
  <c r="AB28" i="31"/>
  <c r="AC28" i="31"/>
  <c r="AD28" i="31"/>
  <c r="AE28" i="31"/>
  <c r="AF28" i="31"/>
  <c r="AG28" i="31"/>
  <c r="AH28" i="31"/>
  <c r="AI28" i="31"/>
  <c r="AJ28" i="31"/>
  <c r="AK28" i="31"/>
  <c r="AL28" i="31"/>
  <c r="AA29" i="31"/>
  <c r="AB29" i="31"/>
  <c r="AC29" i="31"/>
  <c r="AD29" i="31"/>
  <c r="AE29" i="31"/>
  <c r="AF29" i="31"/>
  <c r="AG29" i="31"/>
  <c r="AH29" i="31"/>
  <c r="AI29" i="31"/>
  <c r="AJ29" i="31"/>
  <c r="AK29" i="31"/>
  <c r="AL29" i="31"/>
  <c r="AA30" i="31"/>
  <c r="AB30" i="31"/>
  <c r="AC30" i="31"/>
  <c r="AD30" i="31"/>
  <c r="AE30" i="31"/>
  <c r="AF30" i="31"/>
  <c r="AG30" i="31"/>
  <c r="AH30" i="31"/>
  <c r="AI30" i="31"/>
  <c r="AJ30" i="31"/>
  <c r="AK30" i="31"/>
  <c r="AL30" i="31"/>
  <c r="AA31" i="31"/>
  <c r="AB31" i="31"/>
  <c r="AC31" i="31"/>
  <c r="AD31" i="31"/>
  <c r="AE31" i="31"/>
  <c r="AF31" i="31"/>
  <c r="AG31" i="31"/>
  <c r="AH31" i="31"/>
  <c r="AI31" i="31"/>
  <c r="AJ31" i="31"/>
  <c r="AK31" i="31"/>
  <c r="AL31" i="31"/>
  <c r="AA32" i="31"/>
  <c r="AB32" i="31"/>
  <c r="AC32" i="31"/>
  <c r="AD32" i="31"/>
  <c r="AE32" i="31"/>
  <c r="AF32" i="31"/>
  <c r="AG32" i="31"/>
  <c r="AH32" i="31"/>
  <c r="AI32" i="31"/>
  <c r="AJ32" i="31"/>
  <c r="AK32" i="31"/>
  <c r="AL32" i="31"/>
  <c r="AB8" i="31"/>
  <c r="AC8" i="31"/>
  <c r="AD8" i="31"/>
  <c r="AE8" i="31"/>
  <c r="AF8" i="31"/>
  <c r="AG8" i="31"/>
  <c r="AH8" i="31"/>
  <c r="AI8" i="31"/>
  <c r="AJ8" i="31"/>
  <c r="AK8" i="31"/>
  <c r="AL8" i="31"/>
  <c r="AA8" i="31"/>
  <c r="AB7" i="31"/>
  <c r="AC7" i="31"/>
  <c r="AD7" i="31"/>
  <c r="AE7" i="31"/>
  <c r="AF7" i="31"/>
  <c r="AG7" i="31"/>
  <c r="AH7" i="31"/>
  <c r="AI7" i="31"/>
  <c r="AJ7" i="31"/>
  <c r="AK7" i="31"/>
  <c r="AL7" i="31"/>
  <c r="AA7" i="31"/>
  <c r="AA19" i="29"/>
  <c r="AB19" i="29"/>
  <c r="AC19" i="29"/>
  <c r="AD19" i="29"/>
  <c r="AE19" i="29"/>
  <c r="AA20" i="29"/>
  <c r="AB20" i="29"/>
  <c r="AC20" i="29"/>
  <c r="AD20" i="29"/>
  <c r="AE20" i="29"/>
  <c r="AA17" i="29"/>
  <c r="AB17" i="29"/>
  <c r="AC17" i="29"/>
  <c r="AD17" i="29"/>
  <c r="AE17" i="29"/>
  <c r="AF17" i="29"/>
  <c r="AA18" i="29"/>
  <c r="AB18" i="29"/>
  <c r="AC18" i="29"/>
  <c r="AD18" i="29"/>
  <c r="AE18" i="29"/>
  <c r="AF18" i="29"/>
  <c r="AA15" i="29"/>
  <c r="AB15" i="29"/>
  <c r="AC15" i="29"/>
  <c r="AD15" i="29"/>
  <c r="AE15" i="29"/>
  <c r="AF15" i="29"/>
  <c r="AG15" i="29"/>
  <c r="AH15" i="29"/>
  <c r="AA16" i="29"/>
  <c r="AB16" i="29"/>
  <c r="AC16" i="29"/>
  <c r="AD16" i="29"/>
  <c r="AE16" i="29"/>
  <c r="AF16" i="29"/>
  <c r="AG16" i="29"/>
  <c r="AH16" i="29"/>
  <c r="AA9" i="29"/>
  <c r="AB9" i="29"/>
  <c r="AC9" i="29"/>
  <c r="AD9" i="29"/>
  <c r="AE9" i="29"/>
  <c r="AF9" i="29"/>
  <c r="AG9" i="29"/>
  <c r="AH9" i="29"/>
  <c r="AI9" i="29"/>
  <c r="AJ9" i="29"/>
  <c r="AA10" i="29"/>
  <c r="AB10" i="29"/>
  <c r="AC10" i="29"/>
  <c r="AD10" i="29"/>
  <c r="AE10" i="29"/>
  <c r="AF10" i="29"/>
  <c r="AG10" i="29"/>
  <c r="AH10" i="29"/>
  <c r="AI10" i="29"/>
  <c r="AJ10" i="29"/>
  <c r="AA11" i="29"/>
  <c r="AB11" i="29"/>
  <c r="AC11" i="29"/>
  <c r="AD11" i="29"/>
  <c r="AE11" i="29"/>
  <c r="AF11" i="29"/>
  <c r="AG11" i="29"/>
  <c r="AH11" i="29"/>
  <c r="AI11" i="29"/>
  <c r="AJ11" i="29"/>
  <c r="AA12" i="29"/>
  <c r="AB12" i="29"/>
  <c r="AC12" i="29"/>
  <c r="AD12" i="29"/>
  <c r="AE12" i="29"/>
  <c r="AF12" i="29"/>
  <c r="AG12" i="29"/>
  <c r="AH12" i="29"/>
  <c r="AI12" i="29"/>
  <c r="AJ12" i="29"/>
  <c r="AA13" i="29"/>
  <c r="AB13" i="29"/>
  <c r="AC13" i="29"/>
  <c r="AD13" i="29"/>
  <c r="AE13" i="29"/>
  <c r="AF13" i="29"/>
  <c r="AG13" i="29"/>
  <c r="AH13" i="29"/>
  <c r="AI13" i="29"/>
  <c r="AJ13" i="29"/>
  <c r="AA14" i="29"/>
  <c r="AB14" i="29"/>
  <c r="AC14" i="29"/>
  <c r="AD14" i="29"/>
  <c r="AE14" i="29"/>
  <c r="AF14" i="29"/>
  <c r="AG14" i="29"/>
  <c r="AH14" i="29"/>
  <c r="AI14" i="29"/>
  <c r="AJ14" i="29"/>
  <c r="AB8" i="29"/>
  <c r="AC8" i="29"/>
  <c r="AD8" i="29"/>
  <c r="AE8" i="29"/>
  <c r="AF8" i="29"/>
  <c r="AG8" i="29"/>
  <c r="AH8" i="29"/>
  <c r="AI8" i="29"/>
  <c r="AJ8" i="29"/>
  <c r="AA8" i="29"/>
  <c r="AB7" i="29"/>
  <c r="AC7" i="29"/>
  <c r="AD7" i="29"/>
  <c r="AE7" i="29"/>
  <c r="AF7" i="29"/>
  <c r="AG7" i="29"/>
  <c r="AH7" i="29"/>
  <c r="AI7" i="29"/>
  <c r="AJ7" i="29"/>
  <c r="AA7" i="29"/>
  <c r="H206" i="49" l="1"/>
  <c r="I205" i="49"/>
  <c r="J205" i="49"/>
  <c r="AA48" i="18"/>
  <c r="F48" i="18" s="1"/>
  <c r="H324" i="49"/>
  <c r="I323" i="49"/>
  <c r="J323" i="49"/>
  <c r="H285" i="49"/>
  <c r="J284" i="49"/>
  <c r="I284" i="49"/>
  <c r="H249" i="49"/>
  <c r="H250" i="49" s="1"/>
  <c r="I248" i="49"/>
  <c r="J248" i="49"/>
  <c r="H363" i="49"/>
  <c r="I362" i="49"/>
  <c r="J362" i="49"/>
  <c r="J247" i="49"/>
  <c r="I247" i="49"/>
  <c r="K327" i="49"/>
  <c r="K328" i="49" s="1"/>
  <c r="I113" i="18"/>
  <c r="K248" i="49"/>
  <c r="K249" i="49" s="1"/>
  <c r="G113" i="18"/>
  <c r="K366" i="49"/>
  <c r="K367" i="49" s="1"/>
  <c r="J113" i="18"/>
  <c r="K208" i="49"/>
  <c r="K209" i="49" s="1"/>
  <c r="F113" i="18"/>
  <c r="K288" i="49"/>
  <c r="K289" i="49" s="1"/>
  <c r="H113" i="18"/>
  <c r="AH15" i="27"/>
  <c r="AA19" i="27"/>
  <c r="AB19" i="27"/>
  <c r="AC19" i="27"/>
  <c r="AD19" i="27"/>
  <c r="AE19" i="27"/>
  <c r="AA20" i="27"/>
  <c r="AB20" i="27"/>
  <c r="AC20" i="27"/>
  <c r="AD20" i="27"/>
  <c r="AE20" i="27"/>
  <c r="AA17" i="27"/>
  <c r="AB17" i="27"/>
  <c r="AC17" i="27"/>
  <c r="AD17" i="27"/>
  <c r="AE17" i="27"/>
  <c r="AF17" i="27"/>
  <c r="AA18" i="27"/>
  <c r="AB18" i="27"/>
  <c r="AC18" i="27"/>
  <c r="AD18" i="27"/>
  <c r="AE18" i="27"/>
  <c r="AF18" i="27"/>
  <c r="AA15" i="27"/>
  <c r="AB15" i="27"/>
  <c r="AC15" i="27"/>
  <c r="AD15" i="27"/>
  <c r="AE15" i="27"/>
  <c r="AF15" i="27"/>
  <c r="AG15" i="27"/>
  <c r="AA16" i="27"/>
  <c r="AB16" i="27"/>
  <c r="AC16" i="27"/>
  <c r="AD16" i="27"/>
  <c r="AE16" i="27"/>
  <c r="AF16" i="27"/>
  <c r="AG16" i="27"/>
  <c r="AH16" i="27"/>
  <c r="AA13" i="27"/>
  <c r="AB13" i="27"/>
  <c r="AC13" i="27"/>
  <c r="AD13" i="27"/>
  <c r="AE13" i="27"/>
  <c r="AF13" i="27"/>
  <c r="AG13" i="27"/>
  <c r="AH13" i="27"/>
  <c r="AI13" i="27"/>
  <c r="AJ13" i="27"/>
  <c r="AA14" i="27"/>
  <c r="AB14" i="27"/>
  <c r="AC14" i="27"/>
  <c r="AD14" i="27"/>
  <c r="AE14" i="27"/>
  <c r="AF14" i="27"/>
  <c r="AG14" i="27"/>
  <c r="AH14" i="27"/>
  <c r="AI14" i="27"/>
  <c r="AJ14" i="27"/>
  <c r="AA11" i="27"/>
  <c r="AB11" i="27"/>
  <c r="AC11" i="27"/>
  <c r="AD11" i="27"/>
  <c r="AE11" i="27"/>
  <c r="AF11" i="27"/>
  <c r="AG11" i="27"/>
  <c r="AH11" i="27"/>
  <c r="AI11" i="27"/>
  <c r="AJ11" i="27"/>
  <c r="AK11" i="27"/>
  <c r="AA12" i="27"/>
  <c r="AB12" i="27"/>
  <c r="AC12" i="27"/>
  <c r="AD12" i="27"/>
  <c r="AE12" i="27"/>
  <c r="AF12" i="27"/>
  <c r="AG12" i="27"/>
  <c r="AH12" i="27"/>
  <c r="AI12" i="27"/>
  <c r="AJ12" i="27"/>
  <c r="AK12" i="27"/>
  <c r="AL10" i="27"/>
  <c r="AK10" i="27"/>
  <c r="AJ10" i="27"/>
  <c r="AI10" i="27"/>
  <c r="AH10" i="27"/>
  <c r="AG10" i="27"/>
  <c r="AF10" i="27"/>
  <c r="AE10" i="27"/>
  <c r="AD10" i="27"/>
  <c r="AC10" i="27"/>
  <c r="AB10" i="27"/>
  <c r="AA10" i="27"/>
  <c r="AL9" i="27"/>
  <c r="AK9" i="27"/>
  <c r="AJ9" i="27"/>
  <c r="AI9" i="27"/>
  <c r="AH9" i="27"/>
  <c r="AG9" i="27"/>
  <c r="AF9" i="27"/>
  <c r="AE9" i="27"/>
  <c r="AD9" i="27"/>
  <c r="AC9" i="27"/>
  <c r="AB9" i="27"/>
  <c r="AA9" i="27"/>
  <c r="AB8" i="27"/>
  <c r="AC8" i="27"/>
  <c r="AD8" i="27"/>
  <c r="AE8" i="27"/>
  <c r="AF8" i="27"/>
  <c r="AG8" i="27"/>
  <c r="AH8" i="27"/>
  <c r="AI8" i="27"/>
  <c r="AJ8" i="27"/>
  <c r="AK8" i="27"/>
  <c r="AL8" i="27"/>
  <c r="AA8" i="27"/>
  <c r="AB7" i="27"/>
  <c r="AC7" i="27"/>
  <c r="AD7" i="27"/>
  <c r="AE7" i="27"/>
  <c r="AF7" i="27"/>
  <c r="AG7" i="27"/>
  <c r="AH7" i="27"/>
  <c r="AI7" i="27"/>
  <c r="AJ7" i="27"/>
  <c r="AK7" i="27"/>
  <c r="AL7" i="27"/>
  <c r="AA7" i="27"/>
  <c r="AA27" i="47"/>
  <c r="AB27" i="47"/>
  <c r="AC27" i="47"/>
  <c r="AD27" i="47"/>
  <c r="AE27" i="47"/>
  <c r="AF27" i="47"/>
  <c r="AA28" i="47"/>
  <c r="AB28" i="47"/>
  <c r="AC28" i="47"/>
  <c r="AD28" i="47"/>
  <c r="AE28" i="47"/>
  <c r="AF28" i="47"/>
  <c r="AA29" i="47"/>
  <c r="AB29" i="47"/>
  <c r="AC29" i="47"/>
  <c r="AD29" i="47"/>
  <c r="AE29" i="47"/>
  <c r="AF29" i="47"/>
  <c r="AA30" i="47"/>
  <c r="AB30" i="47"/>
  <c r="AC30" i="47"/>
  <c r="AD30" i="47"/>
  <c r="AE30" i="47"/>
  <c r="AF30" i="47"/>
  <c r="AA23" i="47"/>
  <c r="AB23" i="47"/>
  <c r="AC23" i="47"/>
  <c r="AD23" i="47"/>
  <c r="AE23" i="47"/>
  <c r="AF23" i="47"/>
  <c r="AG23" i="47"/>
  <c r="AA24" i="47"/>
  <c r="AB24" i="47"/>
  <c r="AC24" i="47"/>
  <c r="AD24" i="47"/>
  <c r="AE24" i="47"/>
  <c r="AF24" i="47"/>
  <c r="AG24" i="47"/>
  <c r="AA25" i="47"/>
  <c r="AB25" i="47"/>
  <c r="AC25" i="47"/>
  <c r="AD25" i="47"/>
  <c r="AE25" i="47"/>
  <c r="AF25" i="47"/>
  <c r="AG25" i="47"/>
  <c r="AA26" i="47"/>
  <c r="AB26" i="47"/>
  <c r="AC26" i="47"/>
  <c r="AD26" i="47"/>
  <c r="AE26" i="47"/>
  <c r="AF26" i="47"/>
  <c r="AG26" i="47"/>
  <c r="AA19" i="47"/>
  <c r="AB19" i="47"/>
  <c r="AC19" i="47"/>
  <c r="AD19" i="47"/>
  <c r="AE19" i="47"/>
  <c r="AF19" i="47"/>
  <c r="AG19" i="47"/>
  <c r="AH19" i="47"/>
  <c r="AA20" i="47"/>
  <c r="AB20" i="47"/>
  <c r="AC20" i="47"/>
  <c r="AD20" i="47"/>
  <c r="AE20" i="47"/>
  <c r="AF20" i="47"/>
  <c r="AG20" i="47"/>
  <c r="AH20" i="47"/>
  <c r="AA21" i="47"/>
  <c r="AB21" i="47"/>
  <c r="AC21" i="47"/>
  <c r="AD21" i="47"/>
  <c r="AE21" i="47"/>
  <c r="AF21" i="47"/>
  <c r="AG21" i="47"/>
  <c r="AH21" i="47"/>
  <c r="AA22" i="47"/>
  <c r="AB22" i="47"/>
  <c r="AC22" i="47"/>
  <c r="AD22" i="47"/>
  <c r="AE22" i="47"/>
  <c r="AF22" i="47"/>
  <c r="AG22" i="47"/>
  <c r="AH22" i="47"/>
  <c r="AA13" i="47"/>
  <c r="AB13" i="47"/>
  <c r="AC13" i="47"/>
  <c r="AD13" i="47"/>
  <c r="AE13" i="47"/>
  <c r="AF13" i="47"/>
  <c r="AG13" i="47"/>
  <c r="AH13" i="47"/>
  <c r="AI13" i="47"/>
  <c r="AJ13" i="47"/>
  <c r="AA14" i="47"/>
  <c r="AB14" i="47"/>
  <c r="AC14" i="47"/>
  <c r="AD14" i="47"/>
  <c r="AE14" i="47"/>
  <c r="AF14" i="47"/>
  <c r="AG14" i="47"/>
  <c r="AH14" i="47"/>
  <c r="AI14" i="47"/>
  <c r="AJ14" i="47"/>
  <c r="AA15" i="47"/>
  <c r="AB15" i="47"/>
  <c r="AC15" i="47"/>
  <c r="AD15" i="47"/>
  <c r="AE15" i="47"/>
  <c r="AF15" i="47"/>
  <c r="AG15" i="47"/>
  <c r="AH15" i="47"/>
  <c r="AI15" i="47"/>
  <c r="AJ15" i="47"/>
  <c r="AA16" i="47"/>
  <c r="AB16" i="47"/>
  <c r="AC16" i="47"/>
  <c r="AD16" i="47"/>
  <c r="AE16" i="47"/>
  <c r="AF16" i="47"/>
  <c r="AG16" i="47"/>
  <c r="AH16" i="47"/>
  <c r="AI16" i="47"/>
  <c r="AJ16" i="47"/>
  <c r="AA17" i="47"/>
  <c r="AB17" i="47"/>
  <c r="AC17" i="47"/>
  <c r="AD17" i="47"/>
  <c r="AE17" i="47"/>
  <c r="AF17" i="47"/>
  <c r="AG17" i="47"/>
  <c r="AH17" i="47"/>
  <c r="AI17" i="47"/>
  <c r="AJ17" i="47"/>
  <c r="AA18" i="47"/>
  <c r="AB18" i="47"/>
  <c r="AC18" i="47"/>
  <c r="AD18" i="47"/>
  <c r="AE18" i="47"/>
  <c r="AF18" i="47"/>
  <c r="AG18" i="47"/>
  <c r="AH18" i="47"/>
  <c r="AI18" i="47"/>
  <c r="AJ18" i="47"/>
  <c r="AJ12" i="47"/>
  <c r="AI12" i="47"/>
  <c r="AH12" i="47"/>
  <c r="AG12" i="47"/>
  <c r="AF12" i="47"/>
  <c r="AE12" i="47"/>
  <c r="AD12" i="47"/>
  <c r="AC12" i="47"/>
  <c r="AB12" i="47"/>
  <c r="AA12" i="47"/>
  <c r="AJ11" i="47"/>
  <c r="AI11" i="47"/>
  <c r="AH11" i="47"/>
  <c r="AG11" i="47"/>
  <c r="AF11" i="47"/>
  <c r="AE11" i="47"/>
  <c r="AD11" i="47"/>
  <c r="AC11" i="47"/>
  <c r="AB11" i="47"/>
  <c r="AA11" i="47"/>
  <c r="AB9" i="47"/>
  <c r="AC9" i="47"/>
  <c r="AD9" i="47"/>
  <c r="AE9" i="47"/>
  <c r="AF9" i="47"/>
  <c r="AG9" i="47"/>
  <c r="AH9" i="47"/>
  <c r="AI9" i="47"/>
  <c r="AJ9" i="47"/>
  <c r="AB10" i="47"/>
  <c r="AC10" i="47"/>
  <c r="AD10" i="47"/>
  <c r="AE10" i="47"/>
  <c r="AF10" i="47"/>
  <c r="AG10" i="47"/>
  <c r="AH10" i="47"/>
  <c r="AI10" i="47"/>
  <c r="AJ10" i="47"/>
  <c r="AA10" i="47"/>
  <c r="AA9" i="47"/>
  <c r="AA27" i="46"/>
  <c r="AB27" i="46"/>
  <c r="AC27" i="46"/>
  <c r="AD27" i="46"/>
  <c r="AE27" i="46"/>
  <c r="AF27" i="46"/>
  <c r="AA28" i="46"/>
  <c r="AB28" i="46"/>
  <c r="AC28" i="46"/>
  <c r="AD28" i="46"/>
  <c r="AE28" i="46"/>
  <c r="AF28" i="46"/>
  <c r="AA29" i="46"/>
  <c r="AB29" i="46"/>
  <c r="AC29" i="46"/>
  <c r="AD29" i="46"/>
  <c r="AE29" i="46"/>
  <c r="AF29" i="46"/>
  <c r="AA30" i="46"/>
  <c r="AB30" i="46"/>
  <c r="AC30" i="46"/>
  <c r="AD30" i="46"/>
  <c r="AE30" i="46"/>
  <c r="AF30" i="46"/>
  <c r="AA23" i="46"/>
  <c r="AB23" i="46"/>
  <c r="AC23" i="46"/>
  <c r="AD23" i="46"/>
  <c r="AE23" i="46"/>
  <c r="AF23" i="46"/>
  <c r="AG23" i="46"/>
  <c r="AA24" i="46"/>
  <c r="AB24" i="46"/>
  <c r="AC24" i="46"/>
  <c r="AD24" i="46"/>
  <c r="AE24" i="46"/>
  <c r="AF24" i="46"/>
  <c r="AG24" i="46"/>
  <c r="AA25" i="46"/>
  <c r="AB25" i="46"/>
  <c r="AC25" i="46"/>
  <c r="AD25" i="46"/>
  <c r="AE25" i="46"/>
  <c r="AF25" i="46"/>
  <c r="AG25" i="46"/>
  <c r="AA26" i="46"/>
  <c r="AB26" i="46"/>
  <c r="AC26" i="46"/>
  <c r="AD26" i="46"/>
  <c r="AE26" i="46"/>
  <c r="AF26" i="46"/>
  <c r="AG26" i="46"/>
  <c r="AA19" i="46"/>
  <c r="AB19" i="46"/>
  <c r="AC19" i="46"/>
  <c r="AD19" i="46"/>
  <c r="AE19" i="46"/>
  <c r="AF19" i="46"/>
  <c r="AG19" i="46"/>
  <c r="AH19" i="46"/>
  <c r="AA20" i="46"/>
  <c r="AB20" i="46"/>
  <c r="AC20" i="46"/>
  <c r="AD20" i="46"/>
  <c r="AE20" i="46"/>
  <c r="AF20" i="46"/>
  <c r="AG20" i="46"/>
  <c r="AH20" i="46"/>
  <c r="AA21" i="46"/>
  <c r="AB21" i="46"/>
  <c r="AC21" i="46"/>
  <c r="AD21" i="46"/>
  <c r="AE21" i="46"/>
  <c r="AF21" i="46"/>
  <c r="AG21" i="46"/>
  <c r="AH21" i="46"/>
  <c r="AA22" i="46"/>
  <c r="AB22" i="46"/>
  <c r="AC22" i="46"/>
  <c r="AD22" i="46"/>
  <c r="AE22" i="46"/>
  <c r="AF22" i="46"/>
  <c r="AG22" i="46"/>
  <c r="AH22" i="46"/>
  <c r="AA13" i="46"/>
  <c r="AB13" i="46"/>
  <c r="AC13" i="46"/>
  <c r="AD13" i="46"/>
  <c r="AE13" i="46"/>
  <c r="AF13" i="46"/>
  <c r="AG13" i="46"/>
  <c r="AH13" i="46"/>
  <c r="AI13" i="46"/>
  <c r="AJ13" i="46"/>
  <c r="AA14" i="46"/>
  <c r="AB14" i="46"/>
  <c r="AC14" i="46"/>
  <c r="AD14" i="46"/>
  <c r="AE14" i="46"/>
  <c r="AF14" i="46"/>
  <c r="AG14" i="46"/>
  <c r="AH14" i="46"/>
  <c r="AI14" i="46"/>
  <c r="AJ14" i="46"/>
  <c r="AA15" i="46"/>
  <c r="AB15" i="46"/>
  <c r="AC15" i="46"/>
  <c r="AD15" i="46"/>
  <c r="AE15" i="46"/>
  <c r="AF15" i="46"/>
  <c r="AG15" i="46"/>
  <c r="AH15" i="46"/>
  <c r="AI15" i="46"/>
  <c r="AJ15" i="46"/>
  <c r="AA16" i="46"/>
  <c r="AB16" i="46"/>
  <c r="AC16" i="46"/>
  <c r="AD16" i="46"/>
  <c r="AE16" i="46"/>
  <c r="AF16" i="46"/>
  <c r="AG16" i="46"/>
  <c r="AH16" i="46"/>
  <c r="AI16" i="46"/>
  <c r="AJ16" i="46"/>
  <c r="AA17" i="46"/>
  <c r="AB17" i="46"/>
  <c r="AC17" i="46"/>
  <c r="AD17" i="46"/>
  <c r="AE17" i="46"/>
  <c r="AF17" i="46"/>
  <c r="AG17" i="46"/>
  <c r="AH17" i="46"/>
  <c r="AI17" i="46"/>
  <c r="AJ17" i="46"/>
  <c r="AA18" i="46"/>
  <c r="AB18" i="46"/>
  <c r="AC18" i="46"/>
  <c r="AD18" i="46"/>
  <c r="AE18" i="46"/>
  <c r="AF18" i="46"/>
  <c r="AG18" i="46"/>
  <c r="AH18" i="46"/>
  <c r="AI18" i="46"/>
  <c r="AJ18" i="46"/>
  <c r="AJ12" i="46"/>
  <c r="AI12" i="46"/>
  <c r="AH12" i="46"/>
  <c r="AG12" i="46"/>
  <c r="AF12" i="46"/>
  <c r="AE12" i="46"/>
  <c r="AD12" i="46"/>
  <c r="AC12" i="46"/>
  <c r="AB12" i="46"/>
  <c r="AA12" i="46"/>
  <c r="AJ11" i="46"/>
  <c r="AI11" i="46"/>
  <c r="AH11" i="46"/>
  <c r="AG11" i="46"/>
  <c r="AF11" i="46"/>
  <c r="AE11" i="46"/>
  <c r="AD11" i="46"/>
  <c r="AC11" i="46"/>
  <c r="AB11" i="46"/>
  <c r="AA11" i="46"/>
  <c r="AB9" i="46"/>
  <c r="AC9" i="46"/>
  <c r="AD9" i="46"/>
  <c r="AE9" i="46"/>
  <c r="AF9" i="46"/>
  <c r="AG9" i="46"/>
  <c r="AH9" i="46"/>
  <c r="AI9" i="46"/>
  <c r="AJ9" i="46"/>
  <c r="AB10" i="46"/>
  <c r="AC10" i="46"/>
  <c r="AD10" i="46"/>
  <c r="AE10" i="46"/>
  <c r="AF10" i="46"/>
  <c r="AG10" i="46"/>
  <c r="AH10" i="46"/>
  <c r="AI10" i="46"/>
  <c r="AJ10" i="46"/>
  <c r="AA10" i="46"/>
  <c r="AA9" i="46"/>
  <c r="AA11" i="22"/>
  <c r="AB11" i="22"/>
  <c r="AC11" i="22"/>
  <c r="AD11" i="22"/>
  <c r="AE11" i="22"/>
  <c r="AF11" i="22"/>
  <c r="AG11" i="22"/>
  <c r="AH11" i="22"/>
  <c r="AI11" i="22"/>
  <c r="AJ11" i="22"/>
  <c r="AK11" i="22"/>
  <c r="AL11" i="22"/>
  <c r="AA12" i="22"/>
  <c r="AB12" i="22"/>
  <c r="AC12" i="22"/>
  <c r="AD12" i="22"/>
  <c r="AE12" i="22"/>
  <c r="AF12" i="22"/>
  <c r="AG12" i="22"/>
  <c r="AH12" i="22"/>
  <c r="AI12" i="22"/>
  <c r="AJ12" i="22"/>
  <c r="AK12" i="22"/>
  <c r="AL12" i="22"/>
  <c r="AA13" i="22"/>
  <c r="AB13" i="22"/>
  <c r="AC13" i="22"/>
  <c r="AD13" i="22"/>
  <c r="AE13" i="22"/>
  <c r="AF13" i="22"/>
  <c r="AG13" i="22"/>
  <c r="AH13" i="22"/>
  <c r="AI13" i="22"/>
  <c r="AJ13" i="22"/>
  <c r="AK13" i="22"/>
  <c r="AL13" i="22"/>
  <c r="AA14" i="22"/>
  <c r="AB14" i="22"/>
  <c r="AC14" i="22"/>
  <c r="AD14" i="22"/>
  <c r="AE14" i="22"/>
  <c r="AF14" i="22"/>
  <c r="AG14" i="22"/>
  <c r="AH14" i="22"/>
  <c r="AI14" i="22"/>
  <c r="AJ14" i="22"/>
  <c r="AK14" i="22"/>
  <c r="AL14" i="22"/>
  <c r="AA15" i="22"/>
  <c r="AB15" i="22"/>
  <c r="AC15" i="22"/>
  <c r="AD15" i="22"/>
  <c r="AE15" i="22"/>
  <c r="AF15" i="22"/>
  <c r="AG15" i="22"/>
  <c r="AH15" i="22"/>
  <c r="AI15" i="22"/>
  <c r="AJ15" i="22"/>
  <c r="AK15" i="22"/>
  <c r="AL15" i="22"/>
  <c r="AA16" i="22"/>
  <c r="AB16" i="22"/>
  <c r="AC16" i="22"/>
  <c r="AD16" i="22"/>
  <c r="AE16" i="22"/>
  <c r="AF16" i="22"/>
  <c r="AG16" i="22"/>
  <c r="AH16" i="22"/>
  <c r="AI16" i="22"/>
  <c r="AJ16" i="22"/>
  <c r="AK16" i="22"/>
  <c r="AL16" i="22"/>
  <c r="AA17" i="22"/>
  <c r="AB17" i="22"/>
  <c r="AC17" i="22"/>
  <c r="AD17" i="22"/>
  <c r="AE17" i="22"/>
  <c r="AF17" i="22"/>
  <c r="AG17" i="22"/>
  <c r="AH17" i="22"/>
  <c r="AI17" i="22"/>
  <c r="AJ17" i="22"/>
  <c r="AK17" i="22"/>
  <c r="AL17" i="22"/>
  <c r="AA18" i="22"/>
  <c r="AB18" i="22"/>
  <c r="AC18" i="22"/>
  <c r="AD18" i="22"/>
  <c r="AE18" i="22"/>
  <c r="AF18" i="22"/>
  <c r="AG18" i="22"/>
  <c r="AH18" i="22"/>
  <c r="AI18" i="22"/>
  <c r="AJ18" i="22"/>
  <c r="AK18" i="22"/>
  <c r="AL18" i="22"/>
  <c r="AA19" i="22"/>
  <c r="AB19" i="22"/>
  <c r="AC19" i="22"/>
  <c r="AD19" i="22"/>
  <c r="AE19" i="22"/>
  <c r="AF19" i="22"/>
  <c r="AG19" i="22"/>
  <c r="AH19" i="22"/>
  <c r="AI19" i="22"/>
  <c r="AJ19" i="22"/>
  <c r="AK19" i="22"/>
  <c r="AL19" i="22"/>
  <c r="AA20" i="22"/>
  <c r="AB20" i="22"/>
  <c r="AC20" i="22"/>
  <c r="AD20" i="22"/>
  <c r="AE20" i="22"/>
  <c r="AF20" i="22"/>
  <c r="AG20" i="22"/>
  <c r="AH20" i="22"/>
  <c r="AI20" i="22"/>
  <c r="AJ20" i="22"/>
  <c r="AK20" i="22"/>
  <c r="AL20" i="22"/>
  <c r="AA21" i="22"/>
  <c r="AB21" i="22"/>
  <c r="AC21" i="22"/>
  <c r="AD21" i="22"/>
  <c r="AE21" i="22"/>
  <c r="AF21" i="22"/>
  <c r="AG21" i="22"/>
  <c r="AH21" i="22"/>
  <c r="AI21" i="22"/>
  <c r="AJ21" i="22"/>
  <c r="AK21" i="22"/>
  <c r="AL21" i="22"/>
  <c r="AA22" i="22"/>
  <c r="AB22" i="22"/>
  <c r="AC22" i="22"/>
  <c r="AD22" i="22"/>
  <c r="AE22" i="22"/>
  <c r="AF22" i="22"/>
  <c r="AG22" i="22"/>
  <c r="AH22" i="22"/>
  <c r="AI22" i="22"/>
  <c r="AJ22" i="22"/>
  <c r="AK22" i="22"/>
  <c r="AL22" i="22"/>
  <c r="AA23" i="22"/>
  <c r="AB23" i="22"/>
  <c r="AC23" i="22"/>
  <c r="AD23" i="22"/>
  <c r="AE23" i="22"/>
  <c r="AF23" i="22"/>
  <c r="AG23" i="22"/>
  <c r="AH23" i="22"/>
  <c r="AI23" i="22"/>
  <c r="AJ23" i="22"/>
  <c r="AK23" i="22"/>
  <c r="AL23" i="22"/>
  <c r="AA24" i="22"/>
  <c r="AB24" i="22"/>
  <c r="AC24" i="22"/>
  <c r="AD24" i="22"/>
  <c r="AE24" i="22"/>
  <c r="AF24" i="22"/>
  <c r="AG24" i="22"/>
  <c r="AH24" i="22"/>
  <c r="AI24" i="22"/>
  <c r="AJ24" i="22"/>
  <c r="AK24" i="22"/>
  <c r="AL24" i="22"/>
  <c r="AA25" i="22"/>
  <c r="AB25" i="22"/>
  <c r="AC25" i="22"/>
  <c r="AD25" i="22"/>
  <c r="AE25" i="22"/>
  <c r="AF25" i="22"/>
  <c r="AG25" i="22"/>
  <c r="AH25" i="22"/>
  <c r="AI25" i="22"/>
  <c r="AJ25" i="22"/>
  <c r="AK25" i="22"/>
  <c r="AL25" i="22"/>
  <c r="AA26" i="22"/>
  <c r="AB26" i="22"/>
  <c r="AC26" i="22"/>
  <c r="AD26" i="22"/>
  <c r="AE26" i="22"/>
  <c r="AF26" i="22"/>
  <c r="AG26" i="22"/>
  <c r="AH26" i="22"/>
  <c r="AI26" i="22"/>
  <c r="AJ26" i="22"/>
  <c r="AK26" i="22"/>
  <c r="AL26" i="22"/>
  <c r="AA27" i="22"/>
  <c r="AB27" i="22"/>
  <c r="AC27" i="22"/>
  <c r="AD27" i="22"/>
  <c r="AE27" i="22"/>
  <c r="AF27" i="22"/>
  <c r="AG27" i="22"/>
  <c r="AH27" i="22"/>
  <c r="AI27" i="22"/>
  <c r="AJ27" i="22"/>
  <c r="AK27" i="22"/>
  <c r="AL27" i="22"/>
  <c r="AA28" i="22"/>
  <c r="AB28" i="22"/>
  <c r="AC28" i="22"/>
  <c r="AD28" i="22"/>
  <c r="AE28" i="22"/>
  <c r="AF28" i="22"/>
  <c r="AG28" i="22"/>
  <c r="AH28" i="22"/>
  <c r="AI28" i="22"/>
  <c r="AJ28" i="22"/>
  <c r="AK28" i="22"/>
  <c r="AL28" i="22"/>
  <c r="AA29" i="22"/>
  <c r="AB29" i="22"/>
  <c r="AC29" i="22"/>
  <c r="AD29" i="22"/>
  <c r="AE29" i="22"/>
  <c r="AF29" i="22"/>
  <c r="AG29" i="22"/>
  <c r="AH29" i="22"/>
  <c r="AI29" i="22"/>
  <c r="AJ29" i="22"/>
  <c r="AK29" i="22"/>
  <c r="AL29" i="22"/>
  <c r="AA30" i="22"/>
  <c r="AB30" i="22"/>
  <c r="AC30" i="22"/>
  <c r="AD30" i="22"/>
  <c r="AE30" i="22"/>
  <c r="AF30" i="22"/>
  <c r="AG30" i="22"/>
  <c r="AH30" i="22"/>
  <c r="AI30" i="22"/>
  <c r="AJ30" i="22"/>
  <c r="AK30" i="22"/>
  <c r="AL30" i="22"/>
  <c r="AA31" i="22"/>
  <c r="AB31" i="22"/>
  <c r="AC31" i="22"/>
  <c r="AD31" i="22"/>
  <c r="AE31" i="22"/>
  <c r="AF31" i="22"/>
  <c r="AG31" i="22"/>
  <c r="AH31" i="22"/>
  <c r="AI31" i="22"/>
  <c r="AJ31" i="22"/>
  <c r="AK31" i="22"/>
  <c r="AL31" i="22"/>
  <c r="AA32" i="22"/>
  <c r="AB32" i="22"/>
  <c r="AC32" i="22"/>
  <c r="AD32" i="22"/>
  <c r="AE32" i="22"/>
  <c r="AF32" i="22"/>
  <c r="AG32" i="22"/>
  <c r="AH32" i="22"/>
  <c r="AI32" i="22"/>
  <c r="AJ32" i="22"/>
  <c r="AK32" i="22"/>
  <c r="AL32" i="22"/>
  <c r="AL10" i="22"/>
  <c r="AK10" i="22"/>
  <c r="AJ10" i="22"/>
  <c r="AI10" i="22"/>
  <c r="AH10" i="22"/>
  <c r="AG10" i="22"/>
  <c r="AF10" i="22"/>
  <c r="AE10" i="22"/>
  <c r="AD10" i="22"/>
  <c r="AC10" i="22"/>
  <c r="AB10" i="22"/>
  <c r="AA10" i="22"/>
  <c r="AL9" i="22"/>
  <c r="AK9" i="22"/>
  <c r="AJ9" i="22"/>
  <c r="AI9" i="22"/>
  <c r="AH9" i="22"/>
  <c r="AG9" i="22"/>
  <c r="AF9" i="22"/>
  <c r="AE9" i="22"/>
  <c r="AD9" i="22"/>
  <c r="AC9" i="22"/>
  <c r="AB9" i="22"/>
  <c r="AA9" i="22"/>
  <c r="AB7" i="22"/>
  <c r="AC7" i="22"/>
  <c r="AD7" i="22"/>
  <c r="AE7" i="22"/>
  <c r="AF7" i="22"/>
  <c r="AG7" i="22"/>
  <c r="AH7" i="22"/>
  <c r="AI7" i="22"/>
  <c r="AJ7" i="22"/>
  <c r="AK7" i="22"/>
  <c r="AL7" i="22"/>
  <c r="AB8" i="22"/>
  <c r="AC8" i="22"/>
  <c r="AD8" i="22"/>
  <c r="AE8" i="22"/>
  <c r="AF8" i="22"/>
  <c r="AG8" i="22"/>
  <c r="AH8" i="22"/>
  <c r="AI8" i="22"/>
  <c r="AJ8" i="22"/>
  <c r="AK8" i="22"/>
  <c r="AL8" i="22"/>
  <c r="AA8" i="22"/>
  <c r="AA7" i="22"/>
  <c r="AA11" i="21"/>
  <c r="AB11" i="21"/>
  <c r="AC11" i="21"/>
  <c r="AD11" i="21"/>
  <c r="AE11" i="21"/>
  <c r="AF11" i="21"/>
  <c r="AG11" i="21"/>
  <c r="AH11" i="21"/>
  <c r="AI11" i="21"/>
  <c r="AJ11" i="21"/>
  <c r="AK11" i="21"/>
  <c r="AL11" i="21"/>
  <c r="AM11" i="21"/>
  <c r="AN11" i="21"/>
  <c r="AO11" i="21"/>
  <c r="AA12" i="21"/>
  <c r="AB12" i="21"/>
  <c r="AC12" i="21"/>
  <c r="AD12" i="21"/>
  <c r="AE12" i="21"/>
  <c r="AF12" i="21"/>
  <c r="AG12" i="21"/>
  <c r="AH12" i="21"/>
  <c r="AI12" i="21"/>
  <c r="AJ12" i="21"/>
  <c r="AK12" i="21"/>
  <c r="AL12" i="21"/>
  <c r="AM12" i="21"/>
  <c r="AN12" i="21"/>
  <c r="AO12" i="21"/>
  <c r="AA13" i="21"/>
  <c r="AB13" i="21"/>
  <c r="AC13" i="21"/>
  <c r="AD13" i="21"/>
  <c r="AE13" i="21"/>
  <c r="AF13" i="21"/>
  <c r="AG13" i="21"/>
  <c r="AH13" i="21"/>
  <c r="AI13" i="21"/>
  <c r="AJ13" i="21"/>
  <c r="AK13" i="21"/>
  <c r="AL13" i="21"/>
  <c r="AM13" i="21"/>
  <c r="AN13" i="21"/>
  <c r="AO13" i="21"/>
  <c r="AA14" i="21"/>
  <c r="AB14" i="21"/>
  <c r="AC14" i="21"/>
  <c r="AD14" i="21"/>
  <c r="AE14" i="21"/>
  <c r="AF14" i="21"/>
  <c r="AG14" i="21"/>
  <c r="AH14" i="21"/>
  <c r="AI14" i="21"/>
  <c r="AJ14" i="21"/>
  <c r="AK14" i="21"/>
  <c r="AL14" i="21"/>
  <c r="AM14" i="21"/>
  <c r="AN14" i="21"/>
  <c r="AO14" i="21"/>
  <c r="AA15" i="21"/>
  <c r="AB15" i="21"/>
  <c r="AC15" i="21"/>
  <c r="AD15" i="21"/>
  <c r="AE15" i="21"/>
  <c r="AF15" i="21"/>
  <c r="AG15" i="21"/>
  <c r="AH15" i="21"/>
  <c r="AI15" i="21"/>
  <c r="AJ15" i="21"/>
  <c r="AK15" i="21"/>
  <c r="AL15" i="21"/>
  <c r="AM15" i="21"/>
  <c r="AN15" i="21"/>
  <c r="AO15" i="21"/>
  <c r="AA16" i="21"/>
  <c r="AB16" i="21"/>
  <c r="AC16" i="21"/>
  <c r="AD16" i="21"/>
  <c r="AE16" i="21"/>
  <c r="AF16" i="21"/>
  <c r="AG16" i="21"/>
  <c r="AH16" i="21"/>
  <c r="AI16" i="21"/>
  <c r="AJ16" i="21"/>
  <c r="AK16" i="21"/>
  <c r="AL16" i="21"/>
  <c r="AM16" i="21"/>
  <c r="AN16" i="21"/>
  <c r="AO16" i="21"/>
  <c r="AA17" i="21"/>
  <c r="AB17" i="21"/>
  <c r="AC17" i="21"/>
  <c r="AD17" i="21"/>
  <c r="AE17" i="21"/>
  <c r="AF17" i="21"/>
  <c r="AG17" i="21"/>
  <c r="AH17" i="21"/>
  <c r="AI17" i="21"/>
  <c r="AJ17" i="21"/>
  <c r="AK17" i="21"/>
  <c r="AL17" i="21"/>
  <c r="AM17" i="21"/>
  <c r="AN17" i="21"/>
  <c r="AO17" i="21"/>
  <c r="AA18" i="21"/>
  <c r="AB18" i="21"/>
  <c r="AC18" i="21"/>
  <c r="AD18" i="21"/>
  <c r="AE18" i="21"/>
  <c r="AF18" i="21"/>
  <c r="AG18" i="21"/>
  <c r="AH18" i="21"/>
  <c r="AI18" i="21"/>
  <c r="AJ18" i="21"/>
  <c r="AK18" i="21"/>
  <c r="AL18" i="21"/>
  <c r="AM18" i="21"/>
  <c r="AN18" i="21"/>
  <c r="AO18" i="21"/>
  <c r="AA19" i="21"/>
  <c r="AB19" i="21"/>
  <c r="AC19" i="21"/>
  <c r="AD19" i="21"/>
  <c r="AE19" i="21"/>
  <c r="AF19" i="21"/>
  <c r="AG19" i="21"/>
  <c r="AH19" i="21"/>
  <c r="AI19" i="21"/>
  <c r="AJ19" i="21"/>
  <c r="AK19" i="21"/>
  <c r="AL19" i="21"/>
  <c r="AM19" i="21"/>
  <c r="AN19" i="21"/>
  <c r="AO19" i="21"/>
  <c r="AA20" i="21"/>
  <c r="AB20" i="21"/>
  <c r="AC20" i="21"/>
  <c r="AD20" i="21"/>
  <c r="AE20" i="21"/>
  <c r="AF20" i="21"/>
  <c r="AG20" i="21"/>
  <c r="AH20" i="21"/>
  <c r="AI20" i="21"/>
  <c r="AJ20" i="21"/>
  <c r="AK20" i="21"/>
  <c r="AL20" i="21"/>
  <c r="AM20" i="21"/>
  <c r="AN20" i="21"/>
  <c r="AO20" i="21"/>
  <c r="AA21" i="21"/>
  <c r="AB21" i="21"/>
  <c r="AC21" i="21"/>
  <c r="AD21" i="21"/>
  <c r="AE21" i="21"/>
  <c r="AF21" i="21"/>
  <c r="AG21" i="21"/>
  <c r="AH21" i="21"/>
  <c r="AI21" i="21"/>
  <c r="AJ21" i="21"/>
  <c r="AK21" i="21"/>
  <c r="AL21" i="21"/>
  <c r="AM21" i="21"/>
  <c r="AN21" i="21"/>
  <c r="AO21" i="21"/>
  <c r="AA22" i="21"/>
  <c r="AB22" i="21"/>
  <c r="AC22" i="21"/>
  <c r="AD22" i="21"/>
  <c r="AE22" i="21"/>
  <c r="AF22" i="21"/>
  <c r="AG22" i="21"/>
  <c r="AH22" i="21"/>
  <c r="AI22" i="21"/>
  <c r="AJ22" i="21"/>
  <c r="AK22" i="21"/>
  <c r="AL22" i="21"/>
  <c r="AM22" i="21"/>
  <c r="AN22" i="21"/>
  <c r="AO22" i="21"/>
  <c r="AA23" i="21"/>
  <c r="AB23" i="21"/>
  <c r="AC23" i="21"/>
  <c r="AD23" i="21"/>
  <c r="AE23" i="21"/>
  <c r="AF23" i="21"/>
  <c r="AG23" i="21"/>
  <c r="AH23" i="21"/>
  <c r="AI23" i="21"/>
  <c r="AJ23" i="21"/>
  <c r="AK23" i="21"/>
  <c r="AL23" i="21"/>
  <c r="AM23" i="21"/>
  <c r="AN23" i="21"/>
  <c r="AO23" i="21"/>
  <c r="AA24" i="21"/>
  <c r="AB24" i="21"/>
  <c r="AC24" i="21"/>
  <c r="AD24" i="21"/>
  <c r="AE24" i="21"/>
  <c r="AF24" i="21"/>
  <c r="AG24" i="21"/>
  <c r="AH24" i="21"/>
  <c r="AI24" i="21"/>
  <c r="AJ24" i="21"/>
  <c r="AK24" i="21"/>
  <c r="AL24" i="21"/>
  <c r="AM24" i="21"/>
  <c r="AN24" i="21"/>
  <c r="AO24" i="21"/>
  <c r="AA25" i="21"/>
  <c r="AB25" i="21"/>
  <c r="AC25" i="21"/>
  <c r="AD25" i="21"/>
  <c r="AE25" i="21"/>
  <c r="AF25" i="21"/>
  <c r="AG25" i="21"/>
  <c r="AH25" i="21"/>
  <c r="AI25" i="21"/>
  <c r="AJ25" i="21"/>
  <c r="AK25" i="21"/>
  <c r="AL25" i="21"/>
  <c r="AM25" i="21"/>
  <c r="AN25" i="21"/>
  <c r="AO25" i="21"/>
  <c r="AA26" i="21"/>
  <c r="AB26" i="21"/>
  <c r="AC26" i="21"/>
  <c r="AD26" i="21"/>
  <c r="AE26" i="21"/>
  <c r="AF26" i="21"/>
  <c r="AG26" i="21"/>
  <c r="AH26" i="21"/>
  <c r="AI26" i="21"/>
  <c r="AJ26" i="21"/>
  <c r="AK26" i="21"/>
  <c r="AL26" i="21"/>
  <c r="AM26" i="21"/>
  <c r="AN26" i="21"/>
  <c r="AO26" i="21"/>
  <c r="AA27" i="21"/>
  <c r="AB27" i="21"/>
  <c r="AC27" i="21"/>
  <c r="AD27" i="21"/>
  <c r="AE27" i="21"/>
  <c r="AF27" i="21"/>
  <c r="AG27" i="21"/>
  <c r="AH27" i="21"/>
  <c r="AI27" i="21"/>
  <c r="AJ27" i="21"/>
  <c r="AK27" i="21"/>
  <c r="AL27" i="21"/>
  <c r="AM27" i="21"/>
  <c r="AN27" i="21"/>
  <c r="AO27" i="21"/>
  <c r="AA28" i="21"/>
  <c r="AB28" i="21"/>
  <c r="AC28" i="21"/>
  <c r="AD28" i="21"/>
  <c r="AE28" i="21"/>
  <c r="AF28" i="21"/>
  <c r="AG28" i="21"/>
  <c r="AH28" i="21"/>
  <c r="AI28" i="21"/>
  <c r="AJ28" i="21"/>
  <c r="AK28" i="21"/>
  <c r="AL28" i="21"/>
  <c r="AM28" i="21"/>
  <c r="AN28" i="21"/>
  <c r="AO28" i="21"/>
  <c r="AA29" i="21"/>
  <c r="AB29" i="21"/>
  <c r="AC29" i="21"/>
  <c r="AD29" i="21"/>
  <c r="AE29" i="21"/>
  <c r="AF29" i="21"/>
  <c r="AG29" i="21"/>
  <c r="AH29" i="21"/>
  <c r="AI29" i="21"/>
  <c r="AJ29" i="21"/>
  <c r="AK29" i="21"/>
  <c r="AL29" i="21"/>
  <c r="AM29" i="21"/>
  <c r="AN29" i="21"/>
  <c r="AO29" i="21"/>
  <c r="AA30" i="21"/>
  <c r="AB30" i="21"/>
  <c r="AC30" i="21"/>
  <c r="AD30" i="21"/>
  <c r="AE30" i="21"/>
  <c r="AF30" i="21"/>
  <c r="AG30" i="21"/>
  <c r="AH30" i="21"/>
  <c r="AI30" i="21"/>
  <c r="AJ30" i="21"/>
  <c r="AK30" i="21"/>
  <c r="AL30" i="21"/>
  <c r="AM30" i="21"/>
  <c r="AN30" i="21"/>
  <c r="AO30" i="21"/>
  <c r="AA31" i="21"/>
  <c r="AB31" i="21"/>
  <c r="AC31" i="21"/>
  <c r="AD31" i="21"/>
  <c r="AE31" i="21"/>
  <c r="AF31" i="21"/>
  <c r="AG31" i="21"/>
  <c r="AH31" i="21"/>
  <c r="AI31" i="21"/>
  <c r="AJ31" i="21"/>
  <c r="AK31" i="21"/>
  <c r="AL31" i="21"/>
  <c r="AM31" i="21"/>
  <c r="AN31" i="21"/>
  <c r="AO31" i="21"/>
  <c r="AA32" i="21"/>
  <c r="AB32" i="21"/>
  <c r="AC32" i="21"/>
  <c r="AD32" i="21"/>
  <c r="AE32" i="21"/>
  <c r="AF32" i="21"/>
  <c r="AG32" i="21"/>
  <c r="AH32" i="21"/>
  <c r="AI32" i="21"/>
  <c r="AJ32" i="21"/>
  <c r="AK32" i="21"/>
  <c r="AL32" i="21"/>
  <c r="AM32" i="21"/>
  <c r="AN32" i="21"/>
  <c r="AO32" i="21"/>
  <c r="AO10" i="21"/>
  <c r="AN10" i="21"/>
  <c r="AM10" i="21"/>
  <c r="AL10" i="21"/>
  <c r="AK10" i="21"/>
  <c r="AJ10" i="21"/>
  <c r="AI10" i="21"/>
  <c r="AH10" i="21"/>
  <c r="AG10" i="21"/>
  <c r="AF10" i="21"/>
  <c r="AE10" i="21"/>
  <c r="AD10" i="21"/>
  <c r="AC10" i="21"/>
  <c r="AB10" i="21"/>
  <c r="AA10" i="21"/>
  <c r="AO9" i="21"/>
  <c r="AN9" i="21"/>
  <c r="AM9" i="21"/>
  <c r="AL9" i="21"/>
  <c r="AK9" i="21"/>
  <c r="AJ9" i="21"/>
  <c r="AI9" i="21"/>
  <c r="AH9" i="21"/>
  <c r="AG9" i="21"/>
  <c r="AF9" i="21"/>
  <c r="AE9" i="21"/>
  <c r="AD9" i="21"/>
  <c r="AC9" i="21"/>
  <c r="AB9" i="21"/>
  <c r="AA9" i="21"/>
  <c r="AB8" i="21"/>
  <c r="AC8" i="21"/>
  <c r="AD8" i="21"/>
  <c r="AE8" i="21"/>
  <c r="AF8" i="21"/>
  <c r="AG8" i="21"/>
  <c r="AH8" i="21"/>
  <c r="AI8" i="21"/>
  <c r="AJ8" i="21"/>
  <c r="AK8" i="21"/>
  <c r="AL8" i="21"/>
  <c r="AM8" i="21"/>
  <c r="AN8" i="21"/>
  <c r="AO8" i="21"/>
  <c r="AB7" i="21"/>
  <c r="AC7" i="21"/>
  <c r="AD7" i="21"/>
  <c r="AE7" i="21"/>
  <c r="AF7" i="21"/>
  <c r="AG7" i="21"/>
  <c r="AH7" i="21"/>
  <c r="AI7" i="21"/>
  <c r="AJ7" i="21"/>
  <c r="AK7" i="21"/>
  <c r="AL7" i="21"/>
  <c r="AM7" i="21"/>
  <c r="AN7" i="21"/>
  <c r="AO7" i="21"/>
  <c r="AA8" i="21"/>
  <c r="AA7" i="21"/>
  <c r="AL32" i="26"/>
  <c r="AK32" i="26"/>
  <c r="AJ32" i="26"/>
  <c r="AI32" i="26"/>
  <c r="AH32" i="26"/>
  <c r="AG32" i="26"/>
  <c r="AF32" i="26"/>
  <c r="AE32" i="26"/>
  <c r="AD32" i="26"/>
  <c r="AC32" i="26"/>
  <c r="AB32" i="26"/>
  <c r="AA32" i="26"/>
  <c r="AL31" i="26"/>
  <c r="AK31" i="26"/>
  <c r="AJ31" i="26"/>
  <c r="AI31" i="26"/>
  <c r="AH31" i="26"/>
  <c r="AG31" i="26"/>
  <c r="AF31" i="26"/>
  <c r="AE31" i="26"/>
  <c r="AD31" i="26"/>
  <c r="AC31" i="26"/>
  <c r="AB31" i="26"/>
  <c r="AA31" i="26"/>
  <c r="AL30" i="26"/>
  <c r="AK30" i="26"/>
  <c r="AJ30" i="26"/>
  <c r="AI30" i="26"/>
  <c r="AH30" i="26"/>
  <c r="AG30" i="26"/>
  <c r="AF30" i="26"/>
  <c r="AE30" i="26"/>
  <c r="AD30" i="26"/>
  <c r="AC30" i="26"/>
  <c r="AB30" i="26"/>
  <c r="AA30" i="26"/>
  <c r="AL29" i="26"/>
  <c r="AK29" i="26"/>
  <c r="AJ29" i="26"/>
  <c r="AI29" i="26"/>
  <c r="AH29" i="26"/>
  <c r="AG29" i="26"/>
  <c r="AF29" i="26"/>
  <c r="AE29" i="26"/>
  <c r="AD29" i="26"/>
  <c r="AC29" i="26"/>
  <c r="AB29" i="26"/>
  <c r="AA29" i="26"/>
  <c r="AL28" i="26"/>
  <c r="AK28" i="26"/>
  <c r="AJ28" i="26"/>
  <c r="AI28" i="26"/>
  <c r="AH28" i="26"/>
  <c r="AG28" i="26"/>
  <c r="AF28" i="26"/>
  <c r="AE28" i="26"/>
  <c r="AD28" i="26"/>
  <c r="AC28" i="26"/>
  <c r="AB28" i="26"/>
  <c r="AA28" i="26"/>
  <c r="AL27" i="26"/>
  <c r="AK27" i="26"/>
  <c r="AJ27" i="26"/>
  <c r="AI27" i="26"/>
  <c r="AH27" i="26"/>
  <c r="AG27" i="26"/>
  <c r="AF27" i="26"/>
  <c r="AE27" i="26"/>
  <c r="AD27" i="26"/>
  <c r="AC27" i="26"/>
  <c r="AB27" i="26"/>
  <c r="AA27" i="26"/>
  <c r="AL26" i="26"/>
  <c r="AK26" i="26"/>
  <c r="AJ26" i="26"/>
  <c r="AI26" i="26"/>
  <c r="AH26" i="26"/>
  <c r="AG26" i="26"/>
  <c r="AF26" i="26"/>
  <c r="AE26" i="26"/>
  <c r="AD26" i="26"/>
  <c r="AC26" i="26"/>
  <c r="AB26" i="26"/>
  <c r="AA26" i="26"/>
  <c r="AL25" i="26"/>
  <c r="AK25" i="26"/>
  <c r="AJ25" i="26"/>
  <c r="AI25" i="26"/>
  <c r="AH25" i="26"/>
  <c r="AG25" i="26"/>
  <c r="AF25" i="26"/>
  <c r="AE25" i="26"/>
  <c r="AD25" i="26"/>
  <c r="AC25" i="26"/>
  <c r="AB25" i="26"/>
  <c r="AA25" i="26"/>
  <c r="AL24" i="26"/>
  <c r="AK24" i="26"/>
  <c r="AJ24" i="26"/>
  <c r="AI24" i="26"/>
  <c r="AH24" i="26"/>
  <c r="AG24" i="26"/>
  <c r="AF24" i="26"/>
  <c r="AE24" i="26"/>
  <c r="AD24" i="26"/>
  <c r="AC24" i="26"/>
  <c r="AB24" i="26"/>
  <c r="AA24" i="26"/>
  <c r="AL23" i="26"/>
  <c r="AK23" i="26"/>
  <c r="AJ23" i="26"/>
  <c r="AI23" i="26"/>
  <c r="AH23" i="26"/>
  <c r="AG23" i="26"/>
  <c r="AF23" i="26"/>
  <c r="AE23" i="26"/>
  <c r="AD23" i="26"/>
  <c r="AC23" i="26"/>
  <c r="AB23" i="26"/>
  <c r="AA23" i="26"/>
  <c r="AL22" i="26"/>
  <c r="AK22" i="26"/>
  <c r="AJ22" i="26"/>
  <c r="AI22" i="26"/>
  <c r="AH22" i="26"/>
  <c r="AG22" i="26"/>
  <c r="AF22" i="26"/>
  <c r="AE22" i="26"/>
  <c r="AD22" i="26"/>
  <c r="AC22" i="26"/>
  <c r="AB22" i="26"/>
  <c r="AA22" i="26"/>
  <c r="AL21" i="26"/>
  <c r="AK21" i="26"/>
  <c r="AJ21" i="26"/>
  <c r="AI21" i="26"/>
  <c r="AH21" i="26"/>
  <c r="AG21" i="26"/>
  <c r="AF21" i="26"/>
  <c r="AE21" i="26"/>
  <c r="AD21" i="26"/>
  <c r="AC21" i="26"/>
  <c r="AB21" i="26"/>
  <c r="AA21" i="26"/>
  <c r="AL20" i="26"/>
  <c r="AK20" i="26"/>
  <c r="AJ20" i="26"/>
  <c r="AI20" i="26"/>
  <c r="AH20" i="26"/>
  <c r="AG20" i="26"/>
  <c r="AF20" i="26"/>
  <c r="AE20" i="26"/>
  <c r="AD20" i="26"/>
  <c r="AC20" i="26"/>
  <c r="AB20" i="26"/>
  <c r="AA20" i="26"/>
  <c r="AL19" i="26"/>
  <c r="AK19" i="26"/>
  <c r="AJ19" i="26"/>
  <c r="AI19" i="26"/>
  <c r="AH19" i="26"/>
  <c r="AG19" i="26"/>
  <c r="AF19" i="26"/>
  <c r="AE19" i="26"/>
  <c r="AD19" i="26"/>
  <c r="AC19" i="26"/>
  <c r="AB19" i="26"/>
  <c r="AA19" i="26"/>
  <c r="AL18" i="26"/>
  <c r="AK18" i="26"/>
  <c r="AJ18" i="26"/>
  <c r="AI18" i="26"/>
  <c r="AH18" i="26"/>
  <c r="AG18" i="26"/>
  <c r="AF18" i="26"/>
  <c r="AE18" i="26"/>
  <c r="AD18" i="26"/>
  <c r="AC18" i="26"/>
  <c r="AB18" i="26"/>
  <c r="AA18" i="26"/>
  <c r="AL17" i="26"/>
  <c r="AK17" i="26"/>
  <c r="AJ17" i="26"/>
  <c r="AI17" i="26"/>
  <c r="AH17" i="26"/>
  <c r="AG17" i="26"/>
  <c r="AF17" i="26"/>
  <c r="AE17" i="26"/>
  <c r="AD17" i="26"/>
  <c r="AC17" i="26"/>
  <c r="AB17" i="26"/>
  <c r="AA17" i="26"/>
  <c r="AL16" i="26"/>
  <c r="AK16" i="26"/>
  <c r="AJ16" i="26"/>
  <c r="AI16" i="26"/>
  <c r="AH16" i="26"/>
  <c r="AG16" i="26"/>
  <c r="AF16" i="26"/>
  <c r="AE16" i="26"/>
  <c r="AD16" i="26"/>
  <c r="AC16" i="26"/>
  <c r="AB16" i="26"/>
  <c r="AA16" i="26"/>
  <c r="AL15" i="26"/>
  <c r="AK15" i="26"/>
  <c r="AJ15" i="26"/>
  <c r="AI15" i="26"/>
  <c r="AH15" i="26"/>
  <c r="AG15" i="26"/>
  <c r="AF15" i="26"/>
  <c r="AE15" i="26"/>
  <c r="AD15" i="26"/>
  <c r="AC15" i="26"/>
  <c r="AB15" i="26"/>
  <c r="AA15" i="26"/>
  <c r="AL14" i="26"/>
  <c r="AK14" i="26"/>
  <c r="AJ14" i="26"/>
  <c r="AI14" i="26"/>
  <c r="AH14" i="26"/>
  <c r="AG14" i="26"/>
  <c r="AF14" i="26"/>
  <c r="AE14" i="26"/>
  <c r="AD14" i="26"/>
  <c r="AC14" i="26"/>
  <c r="AB14" i="26"/>
  <c r="AA14" i="26"/>
  <c r="AL13" i="26"/>
  <c r="AK13" i="26"/>
  <c r="AJ13" i="26"/>
  <c r="AI13" i="26"/>
  <c r="AH13" i="26"/>
  <c r="AG13" i="26"/>
  <c r="AF13" i="26"/>
  <c r="AE13" i="26"/>
  <c r="AD13" i="26"/>
  <c r="AC13" i="26"/>
  <c r="AB13" i="26"/>
  <c r="AA13" i="26"/>
  <c r="AL12" i="26"/>
  <c r="AK12" i="26"/>
  <c r="AJ12" i="26"/>
  <c r="AI12" i="26"/>
  <c r="AH12" i="26"/>
  <c r="AG12" i="26"/>
  <c r="AF12" i="26"/>
  <c r="AE12" i="26"/>
  <c r="AD12" i="26"/>
  <c r="AC12" i="26"/>
  <c r="AB12" i="26"/>
  <c r="AA12" i="26"/>
  <c r="AL11" i="26"/>
  <c r="AK11" i="26"/>
  <c r="AJ11" i="26"/>
  <c r="AI11" i="26"/>
  <c r="AH11" i="26"/>
  <c r="AG11" i="26"/>
  <c r="AF11" i="26"/>
  <c r="AE11" i="26"/>
  <c r="AD11" i="26"/>
  <c r="AC11" i="26"/>
  <c r="AB11" i="26"/>
  <c r="AA11" i="26"/>
  <c r="AL10" i="26"/>
  <c r="AK10" i="26"/>
  <c r="AJ10" i="26"/>
  <c r="AI10" i="26"/>
  <c r="AH10" i="26"/>
  <c r="AG10" i="26"/>
  <c r="AF10" i="26"/>
  <c r="AE10" i="26"/>
  <c r="AD10" i="26"/>
  <c r="AC10" i="26"/>
  <c r="AB10" i="26"/>
  <c r="AA10" i="26"/>
  <c r="AL9" i="26"/>
  <c r="AK9" i="26"/>
  <c r="AJ9" i="26"/>
  <c r="AI9" i="26"/>
  <c r="AH9" i="26"/>
  <c r="AG9" i="26"/>
  <c r="AF9" i="26"/>
  <c r="AE9" i="26"/>
  <c r="AD9" i="26"/>
  <c r="AC9" i="26"/>
  <c r="AB9" i="26"/>
  <c r="AA9" i="26"/>
  <c r="AB52" i="18" l="1"/>
  <c r="G52" i="18" s="1"/>
  <c r="J249" i="49"/>
  <c r="I249" i="49"/>
  <c r="J363" i="49"/>
  <c r="I363" i="49"/>
  <c r="AE48" i="18"/>
  <c r="J48" i="18" s="1"/>
  <c r="H364" i="49"/>
  <c r="I250" i="49"/>
  <c r="J250" i="49"/>
  <c r="H325" i="49"/>
  <c r="J324" i="49"/>
  <c r="I324" i="49"/>
  <c r="AD48" i="18"/>
  <c r="I48" i="18" s="1"/>
  <c r="H286" i="49"/>
  <c r="J285" i="49"/>
  <c r="I285" i="49"/>
  <c r="AC48" i="18"/>
  <c r="H48" i="18" s="1"/>
  <c r="H207" i="49"/>
  <c r="I206" i="49"/>
  <c r="J206" i="49"/>
  <c r="K290" i="49"/>
  <c r="K291" i="49" s="1"/>
  <c r="H115" i="18"/>
  <c r="K368" i="49"/>
  <c r="K369" i="49" s="1"/>
  <c r="J115" i="18"/>
  <c r="K250" i="49"/>
  <c r="K251" i="49" s="1"/>
  <c r="G115" i="18"/>
  <c r="K210" i="49"/>
  <c r="K211" i="49" s="1"/>
  <c r="F115" i="18"/>
  <c r="K329" i="49"/>
  <c r="K330" i="49" s="1"/>
  <c r="I115" i="18"/>
  <c r="H251" i="49"/>
  <c r="AA7" i="26"/>
  <c r="AB8" i="26"/>
  <c r="AC8" i="26"/>
  <c r="AD8" i="26"/>
  <c r="AE8" i="26"/>
  <c r="AF8" i="26"/>
  <c r="AG8" i="26"/>
  <c r="AH8" i="26"/>
  <c r="AI8" i="26"/>
  <c r="AJ8" i="26"/>
  <c r="AK8" i="26"/>
  <c r="AL8" i="26"/>
  <c r="AA8" i="26"/>
  <c r="AB7" i="26"/>
  <c r="AC7" i="26"/>
  <c r="AD7" i="26"/>
  <c r="AE7" i="26"/>
  <c r="AF7" i="26"/>
  <c r="AG7" i="26"/>
  <c r="AH7" i="26"/>
  <c r="AI7" i="26"/>
  <c r="AJ7" i="26"/>
  <c r="AK7" i="26"/>
  <c r="AL7" i="26"/>
  <c r="AO32" i="25"/>
  <c r="AN32" i="25"/>
  <c r="AM32" i="25"/>
  <c r="AL32" i="25"/>
  <c r="AK32" i="25"/>
  <c r="AJ32" i="25"/>
  <c r="AI32" i="25"/>
  <c r="AH32" i="25"/>
  <c r="AG32" i="25"/>
  <c r="AF32" i="25"/>
  <c r="AE32" i="25"/>
  <c r="AD32" i="25"/>
  <c r="AC32" i="25"/>
  <c r="AB32" i="25"/>
  <c r="AA32" i="25"/>
  <c r="AO31" i="25"/>
  <c r="AN31" i="25"/>
  <c r="AM31" i="25"/>
  <c r="AL31" i="25"/>
  <c r="AK31" i="25"/>
  <c r="AJ31" i="25"/>
  <c r="AI31" i="25"/>
  <c r="AH31" i="25"/>
  <c r="AG31" i="25"/>
  <c r="AF31" i="25"/>
  <c r="AE31" i="25"/>
  <c r="AD31" i="25"/>
  <c r="AC31" i="25"/>
  <c r="AB31" i="25"/>
  <c r="AA31" i="25"/>
  <c r="AO30" i="25"/>
  <c r="AN30" i="25"/>
  <c r="AM30" i="25"/>
  <c r="AL30" i="25"/>
  <c r="AK30" i="25"/>
  <c r="AJ30" i="25"/>
  <c r="AI30" i="25"/>
  <c r="AH30" i="25"/>
  <c r="AG30" i="25"/>
  <c r="AF30" i="25"/>
  <c r="AE30" i="25"/>
  <c r="AD30" i="25"/>
  <c r="AC30" i="25"/>
  <c r="AB30" i="25"/>
  <c r="AA30" i="25"/>
  <c r="AO29" i="25"/>
  <c r="AN29" i="25"/>
  <c r="AM29" i="25"/>
  <c r="AL29" i="25"/>
  <c r="AK29" i="25"/>
  <c r="AJ29" i="25"/>
  <c r="AI29" i="25"/>
  <c r="AH29" i="25"/>
  <c r="AG29" i="25"/>
  <c r="AF29" i="25"/>
  <c r="AE29" i="25"/>
  <c r="AD29" i="25"/>
  <c r="AC29" i="25"/>
  <c r="AB29" i="25"/>
  <c r="AA29" i="25"/>
  <c r="AO28" i="25"/>
  <c r="AN28" i="25"/>
  <c r="AM28" i="25"/>
  <c r="AL28" i="25"/>
  <c r="AK28" i="25"/>
  <c r="AJ28" i="25"/>
  <c r="AI28" i="25"/>
  <c r="AH28" i="25"/>
  <c r="AG28" i="25"/>
  <c r="AF28" i="25"/>
  <c r="AE28" i="25"/>
  <c r="AD28" i="25"/>
  <c r="AC28" i="25"/>
  <c r="AB28" i="25"/>
  <c r="AA28" i="25"/>
  <c r="AO27" i="25"/>
  <c r="AN27" i="25"/>
  <c r="AM27" i="25"/>
  <c r="AL27" i="25"/>
  <c r="AK27" i="25"/>
  <c r="AJ27" i="25"/>
  <c r="AI27" i="25"/>
  <c r="AH27" i="25"/>
  <c r="AG27" i="25"/>
  <c r="AF27" i="25"/>
  <c r="AE27" i="25"/>
  <c r="AD27" i="25"/>
  <c r="AC27" i="25"/>
  <c r="AB27" i="25"/>
  <c r="AA27" i="25"/>
  <c r="AO26" i="25"/>
  <c r="AN26" i="25"/>
  <c r="AM26" i="25"/>
  <c r="AL26" i="25"/>
  <c r="AK26" i="25"/>
  <c r="AJ26" i="25"/>
  <c r="AI26" i="25"/>
  <c r="AH26" i="25"/>
  <c r="AG26" i="25"/>
  <c r="AF26" i="25"/>
  <c r="AE26" i="25"/>
  <c r="AD26" i="25"/>
  <c r="AC26" i="25"/>
  <c r="AB26" i="25"/>
  <c r="AA26" i="25"/>
  <c r="AO25" i="25"/>
  <c r="AN25" i="25"/>
  <c r="AM25" i="25"/>
  <c r="AL25" i="25"/>
  <c r="AK25" i="25"/>
  <c r="AJ25" i="25"/>
  <c r="AI25" i="25"/>
  <c r="AH25" i="25"/>
  <c r="AG25" i="25"/>
  <c r="AF25" i="25"/>
  <c r="AE25" i="25"/>
  <c r="AD25" i="25"/>
  <c r="AC25" i="25"/>
  <c r="AB25" i="25"/>
  <c r="AA25" i="25"/>
  <c r="AO24" i="25"/>
  <c r="AN24" i="25"/>
  <c r="AM24" i="25"/>
  <c r="AL24" i="25"/>
  <c r="AK24" i="25"/>
  <c r="AJ24" i="25"/>
  <c r="AI24" i="25"/>
  <c r="AH24" i="25"/>
  <c r="AG24" i="25"/>
  <c r="AF24" i="25"/>
  <c r="AE24" i="25"/>
  <c r="AD24" i="25"/>
  <c r="AC24" i="25"/>
  <c r="AB24" i="25"/>
  <c r="AA24" i="25"/>
  <c r="AO23" i="25"/>
  <c r="AN23" i="25"/>
  <c r="AM23" i="25"/>
  <c r="AL23" i="25"/>
  <c r="AK23" i="25"/>
  <c r="AJ23" i="25"/>
  <c r="AI23" i="25"/>
  <c r="AH23" i="25"/>
  <c r="AG23" i="25"/>
  <c r="AF23" i="25"/>
  <c r="AE23" i="25"/>
  <c r="AD23" i="25"/>
  <c r="AC23" i="25"/>
  <c r="AB23" i="25"/>
  <c r="AA23" i="25"/>
  <c r="AO22" i="25"/>
  <c r="AN22" i="25"/>
  <c r="AM22" i="25"/>
  <c r="AL22" i="25"/>
  <c r="AK22" i="25"/>
  <c r="AJ22" i="25"/>
  <c r="AI22" i="25"/>
  <c r="AH22" i="25"/>
  <c r="AG22" i="25"/>
  <c r="AF22" i="25"/>
  <c r="AE22" i="25"/>
  <c r="AD22" i="25"/>
  <c r="AC22" i="25"/>
  <c r="AB22" i="25"/>
  <c r="AA22" i="25"/>
  <c r="AO21" i="25"/>
  <c r="AN21" i="25"/>
  <c r="AM21" i="25"/>
  <c r="AL21" i="25"/>
  <c r="AK21" i="25"/>
  <c r="AJ21" i="25"/>
  <c r="AI21" i="25"/>
  <c r="AH21" i="25"/>
  <c r="AG21" i="25"/>
  <c r="AF21" i="25"/>
  <c r="AE21" i="25"/>
  <c r="AD21" i="25"/>
  <c r="AC21" i="25"/>
  <c r="AB21" i="25"/>
  <c r="AA21" i="25"/>
  <c r="AO20" i="25"/>
  <c r="AN20" i="25"/>
  <c r="AM20" i="25"/>
  <c r="AL20" i="25"/>
  <c r="AK20" i="25"/>
  <c r="AJ20" i="25"/>
  <c r="AI20" i="25"/>
  <c r="AH20" i="25"/>
  <c r="AG20" i="25"/>
  <c r="AF20" i="25"/>
  <c r="AE20" i="25"/>
  <c r="AD20" i="25"/>
  <c r="AC20" i="25"/>
  <c r="AB20" i="25"/>
  <c r="AA20" i="25"/>
  <c r="AO19" i="25"/>
  <c r="AN19" i="25"/>
  <c r="AM19" i="25"/>
  <c r="AL19" i="25"/>
  <c r="AK19" i="25"/>
  <c r="AJ19" i="25"/>
  <c r="AI19" i="25"/>
  <c r="AH19" i="25"/>
  <c r="AG19" i="25"/>
  <c r="AF19" i="25"/>
  <c r="AE19" i="25"/>
  <c r="AD19" i="25"/>
  <c r="AC19" i="25"/>
  <c r="AB19" i="25"/>
  <c r="AA19" i="25"/>
  <c r="AO18" i="25"/>
  <c r="AN18" i="25"/>
  <c r="AM18" i="25"/>
  <c r="AL18" i="25"/>
  <c r="AK18" i="25"/>
  <c r="AJ18" i="25"/>
  <c r="AI18" i="25"/>
  <c r="AH18" i="25"/>
  <c r="AG18" i="25"/>
  <c r="AF18" i="25"/>
  <c r="AE18" i="25"/>
  <c r="AD18" i="25"/>
  <c r="AC18" i="25"/>
  <c r="AB18" i="25"/>
  <c r="AA18" i="25"/>
  <c r="AO17" i="25"/>
  <c r="AN17" i="25"/>
  <c r="AM17" i="25"/>
  <c r="AL17" i="25"/>
  <c r="AK17" i="25"/>
  <c r="AJ17" i="25"/>
  <c r="AI17" i="25"/>
  <c r="AH17" i="25"/>
  <c r="AG17" i="25"/>
  <c r="AF17" i="25"/>
  <c r="AE17" i="25"/>
  <c r="AD17" i="25"/>
  <c r="AC17" i="25"/>
  <c r="AB17" i="25"/>
  <c r="AA17" i="25"/>
  <c r="AO16" i="25"/>
  <c r="AN16" i="25"/>
  <c r="AM16" i="25"/>
  <c r="AL16" i="25"/>
  <c r="AK16" i="25"/>
  <c r="AJ16" i="25"/>
  <c r="AI16" i="25"/>
  <c r="AH16" i="25"/>
  <c r="AG16" i="25"/>
  <c r="AF16" i="25"/>
  <c r="AE16" i="25"/>
  <c r="AD16" i="25"/>
  <c r="AC16" i="25"/>
  <c r="AB16" i="25"/>
  <c r="AA16" i="25"/>
  <c r="AO15" i="25"/>
  <c r="AN15" i="25"/>
  <c r="AM15" i="25"/>
  <c r="AL15" i="25"/>
  <c r="AK15" i="25"/>
  <c r="AJ15" i="25"/>
  <c r="AI15" i="25"/>
  <c r="AH15" i="25"/>
  <c r="AG15" i="25"/>
  <c r="AF15" i="25"/>
  <c r="AE15" i="25"/>
  <c r="AD15" i="25"/>
  <c r="AC15" i="25"/>
  <c r="AB15" i="25"/>
  <c r="AA15" i="25"/>
  <c r="AO14" i="25"/>
  <c r="AN14" i="25"/>
  <c r="AM14" i="25"/>
  <c r="AL14" i="25"/>
  <c r="AK14" i="25"/>
  <c r="AJ14" i="25"/>
  <c r="AI14" i="25"/>
  <c r="AH14" i="25"/>
  <c r="AG14" i="25"/>
  <c r="AF14" i="25"/>
  <c r="AE14" i="25"/>
  <c r="AD14" i="25"/>
  <c r="AC14" i="25"/>
  <c r="AB14" i="25"/>
  <c r="AA14" i="25"/>
  <c r="AO13" i="25"/>
  <c r="AN13" i="25"/>
  <c r="AM13" i="25"/>
  <c r="AL13" i="25"/>
  <c r="AK13" i="25"/>
  <c r="AJ13" i="25"/>
  <c r="AI13" i="25"/>
  <c r="AH13" i="25"/>
  <c r="AG13" i="25"/>
  <c r="AF13" i="25"/>
  <c r="AE13" i="25"/>
  <c r="AD13" i="25"/>
  <c r="AC13" i="25"/>
  <c r="AB13" i="25"/>
  <c r="AA13" i="25"/>
  <c r="AO12" i="25"/>
  <c r="AN12" i="25"/>
  <c r="AM12" i="25"/>
  <c r="AL12" i="25"/>
  <c r="AK12" i="25"/>
  <c r="AJ12" i="25"/>
  <c r="AI12" i="25"/>
  <c r="AH12" i="25"/>
  <c r="AG12" i="25"/>
  <c r="AF12" i="25"/>
  <c r="AE12" i="25"/>
  <c r="AD12" i="25"/>
  <c r="AC12" i="25"/>
  <c r="AB12" i="25"/>
  <c r="AA12" i="25"/>
  <c r="AO11" i="25"/>
  <c r="AN11" i="25"/>
  <c r="AM11" i="25"/>
  <c r="AL11" i="25"/>
  <c r="AK11" i="25"/>
  <c r="AJ11" i="25"/>
  <c r="AI11" i="25"/>
  <c r="AH11" i="25"/>
  <c r="AG11" i="25"/>
  <c r="AF11" i="25"/>
  <c r="AE11" i="25"/>
  <c r="AD11" i="25"/>
  <c r="AC11" i="25"/>
  <c r="AB11" i="25"/>
  <c r="AA11" i="25"/>
  <c r="AO10" i="25"/>
  <c r="AN10" i="25"/>
  <c r="AM10" i="25"/>
  <c r="AL10" i="25"/>
  <c r="AK10" i="25"/>
  <c r="AJ10" i="25"/>
  <c r="AI10" i="25"/>
  <c r="AH10" i="25"/>
  <c r="AG10" i="25"/>
  <c r="AF10" i="25"/>
  <c r="AE10" i="25"/>
  <c r="AD10" i="25"/>
  <c r="AC10" i="25"/>
  <c r="AB10" i="25"/>
  <c r="AA10" i="25"/>
  <c r="AO9" i="25"/>
  <c r="AN9" i="25"/>
  <c r="AM9" i="25"/>
  <c r="AL9" i="25"/>
  <c r="AK9" i="25"/>
  <c r="AJ9" i="25"/>
  <c r="AI9" i="25"/>
  <c r="AH9" i="25"/>
  <c r="AG9" i="25"/>
  <c r="AF9" i="25"/>
  <c r="AE9" i="25"/>
  <c r="AD9" i="25"/>
  <c r="AC9" i="25"/>
  <c r="AB9" i="25"/>
  <c r="AA9" i="25"/>
  <c r="AB8" i="25"/>
  <c r="AC8" i="25"/>
  <c r="AD8" i="25"/>
  <c r="AE8" i="25"/>
  <c r="AF8" i="25"/>
  <c r="AG8" i="25"/>
  <c r="AH8" i="25"/>
  <c r="AI8" i="25"/>
  <c r="AJ8" i="25"/>
  <c r="AK8" i="25"/>
  <c r="AL8" i="25"/>
  <c r="AM8" i="25"/>
  <c r="AN8" i="25"/>
  <c r="AO8" i="25"/>
  <c r="AB7" i="25"/>
  <c r="AC7" i="25"/>
  <c r="AD7" i="25"/>
  <c r="AE7" i="25"/>
  <c r="AF7" i="25"/>
  <c r="AG7" i="25"/>
  <c r="AH7" i="25"/>
  <c r="AI7" i="25"/>
  <c r="AJ7" i="25"/>
  <c r="AK7" i="25"/>
  <c r="AL7" i="25"/>
  <c r="AM7" i="25"/>
  <c r="AN7" i="25"/>
  <c r="AO7" i="25"/>
  <c r="AA8" i="25"/>
  <c r="AA7" i="25"/>
  <c r="AI7" i="24"/>
  <c r="AL32" i="24"/>
  <c r="AK32" i="24"/>
  <c r="AJ32" i="24"/>
  <c r="AI32" i="24"/>
  <c r="AH32" i="24"/>
  <c r="AG32" i="24"/>
  <c r="AF32" i="24"/>
  <c r="AE32" i="24"/>
  <c r="AD32" i="24"/>
  <c r="AC32" i="24"/>
  <c r="AB32" i="24"/>
  <c r="AA32" i="24"/>
  <c r="AL31" i="24"/>
  <c r="AK31" i="24"/>
  <c r="AJ31" i="24"/>
  <c r="AI31" i="24"/>
  <c r="AH31" i="24"/>
  <c r="AG31" i="24"/>
  <c r="AF31" i="24"/>
  <c r="AE31" i="24"/>
  <c r="AD31" i="24"/>
  <c r="AC31" i="24"/>
  <c r="AB31" i="24"/>
  <c r="AA31" i="24"/>
  <c r="AL30" i="24"/>
  <c r="AK30" i="24"/>
  <c r="AJ30" i="24"/>
  <c r="AI30" i="24"/>
  <c r="AH30" i="24"/>
  <c r="AG30" i="24"/>
  <c r="AF30" i="24"/>
  <c r="AE30" i="24"/>
  <c r="AD30" i="24"/>
  <c r="AC30" i="24"/>
  <c r="AB30" i="24"/>
  <c r="AA30" i="24"/>
  <c r="AL29" i="24"/>
  <c r="AK29" i="24"/>
  <c r="AJ29" i="24"/>
  <c r="AI29" i="24"/>
  <c r="AH29" i="24"/>
  <c r="AG29" i="24"/>
  <c r="AF29" i="24"/>
  <c r="AE29" i="24"/>
  <c r="AD29" i="24"/>
  <c r="AC29" i="24"/>
  <c r="AB29" i="24"/>
  <c r="AA29" i="24"/>
  <c r="AL28" i="24"/>
  <c r="AK28" i="24"/>
  <c r="AJ28" i="24"/>
  <c r="AI28" i="24"/>
  <c r="AH28" i="24"/>
  <c r="AG28" i="24"/>
  <c r="AF28" i="24"/>
  <c r="AE28" i="24"/>
  <c r="AD28" i="24"/>
  <c r="AC28" i="24"/>
  <c r="AB28" i="24"/>
  <c r="AA28" i="24"/>
  <c r="AL27" i="24"/>
  <c r="AK27" i="24"/>
  <c r="AJ27" i="24"/>
  <c r="AI27" i="24"/>
  <c r="AH27" i="24"/>
  <c r="AG27" i="24"/>
  <c r="AF27" i="24"/>
  <c r="AE27" i="24"/>
  <c r="AD27" i="24"/>
  <c r="AC27" i="24"/>
  <c r="AB27" i="24"/>
  <c r="AA27" i="24"/>
  <c r="AL26" i="24"/>
  <c r="AK26" i="24"/>
  <c r="AJ26" i="24"/>
  <c r="AI26" i="24"/>
  <c r="AH26" i="24"/>
  <c r="AG26" i="24"/>
  <c r="AF26" i="24"/>
  <c r="AE26" i="24"/>
  <c r="AD26" i="24"/>
  <c r="AC26" i="24"/>
  <c r="AB26" i="24"/>
  <c r="AA26" i="24"/>
  <c r="AL25" i="24"/>
  <c r="AK25" i="24"/>
  <c r="AJ25" i="24"/>
  <c r="AI25" i="24"/>
  <c r="AH25" i="24"/>
  <c r="AG25" i="24"/>
  <c r="AF25" i="24"/>
  <c r="AE25" i="24"/>
  <c r="AD25" i="24"/>
  <c r="AC25" i="24"/>
  <c r="AB25" i="24"/>
  <c r="AA25" i="24"/>
  <c r="AL24" i="24"/>
  <c r="AK24" i="24"/>
  <c r="AJ24" i="24"/>
  <c r="AI24" i="24"/>
  <c r="AH24" i="24"/>
  <c r="AG24" i="24"/>
  <c r="AF24" i="24"/>
  <c r="AE24" i="24"/>
  <c r="AD24" i="24"/>
  <c r="AC24" i="24"/>
  <c r="AB24" i="24"/>
  <c r="AA24" i="24"/>
  <c r="AL23" i="24"/>
  <c r="AK23" i="24"/>
  <c r="AJ23" i="24"/>
  <c r="AI23" i="24"/>
  <c r="AH23" i="24"/>
  <c r="AG23" i="24"/>
  <c r="AF23" i="24"/>
  <c r="AE23" i="24"/>
  <c r="AD23" i="24"/>
  <c r="AC23" i="24"/>
  <c r="AB23" i="24"/>
  <c r="AA23" i="24"/>
  <c r="AL22" i="24"/>
  <c r="AK22" i="24"/>
  <c r="AJ22" i="24"/>
  <c r="AI22" i="24"/>
  <c r="AH22" i="24"/>
  <c r="AG22" i="24"/>
  <c r="AF22" i="24"/>
  <c r="AE22" i="24"/>
  <c r="AD22" i="24"/>
  <c r="AC22" i="24"/>
  <c r="AB22" i="24"/>
  <c r="AA22" i="24"/>
  <c r="AL21" i="24"/>
  <c r="AK21" i="24"/>
  <c r="AJ21" i="24"/>
  <c r="AI21" i="24"/>
  <c r="AH21" i="24"/>
  <c r="AG21" i="24"/>
  <c r="AF21" i="24"/>
  <c r="AE21" i="24"/>
  <c r="AD21" i="24"/>
  <c r="AC21" i="24"/>
  <c r="AB21" i="24"/>
  <c r="AA21" i="24"/>
  <c r="AL20" i="24"/>
  <c r="AK20" i="24"/>
  <c r="AJ20" i="24"/>
  <c r="AI20" i="24"/>
  <c r="AH20" i="24"/>
  <c r="AG20" i="24"/>
  <c r="AF20" i="24"/>
  <c r="AE20" i="24"/>
  <c r="AD20" i="24"/>
  <c r="AC20" i="24"/>
  <c r="AB20" i="24"/>
  <c r="AA20" i="24"/>
  <c r="AL19" i="24"/>
  <c r="AK19" i="24"/>
  <c r="AJ19" i="24"/>
  <c r="AI19" i="24"/>
  <c r="AH19" i="24"/>
  <c r="AG19" i="24"/>
  <c r="AF19" i="24"/>
  <c r="AE19" i="24"/>
  <c r="AD19" i="24"/>
  <c r="AC19" i="24"/>
  <c r="AB19" i="24"/>
  <c r="AA19" i="24"/>
  <c r="AL18" i="24"/>
  <c r="AK18" i="24"/>
  <c r="AJ18" i="24"/>
  <c r="AI18" i="24"/>
  <c r="AH18" i="24"/>
  <c r="AG18" i="24"/>
  <c r="AF18" i="24"/>
  <c r="AE18" i="24"/>
  <c r="AD18" i="24"/>
  <c r="AC18" i="24"/>
  <c r="AB18" i="24"/>
  <c r="AA18" i="24"/>
  <c r="AL17" i="24"/>
  <c r="AK17" i="24"/>
  <c r="AJ17" i="24"/>
  <c r="AI17" i="24"/>
  <c r="AH17" i="24"/>
  <c r="AG17" i="24"/>
  <c r="AF17" i="24"/>
  <c r="AE17" i="24"/>
  <c r="AD17" i="24"/>
  <c r="AC17" i="24"/>
  <c r="AB17" i="24"/>
  <c r="AA17" i="24"/>
  <c r="AL16" i="24"/>
  <c r="AK16" i="24"/>
  <c r="AJ16" i="24"/>
  <c r="AI16" i="24"/>
  <c r="AH16" i="24"/>
  <c r="AG16" i="24"/>
  <c r="AF16" i="24"/>
  <c r="AE16" i="24"/>
  <c r="AD16" i="24"/>
  <c r="AC16" i="24"/>
  <c r="AB16" i="24"/>
  <c r="AA16" i="24"/>
  <c r="AL15" i="24"/>
  <c r="AK15" i="24"/>
  <c r="AJ15" i="24"/>
  <c r="AI15" i="24"/>
  <c r="AH15" i="24"/>
  <c r="AG15" i="24"/>
  <c r="AF15" i="24"/>
  <c r="AE15" i="24"/>
  <c r="AD15" i="24"/>
  <c r="AC15" i="24"/>
  <c r="AB15" i="24"/>
  <c r="AA15" i="24"/>
  <c r="AL14" i="24"/>
  <c r="AK14" i="24"/>
  <c r="AJ14" i="24"/>
  <c r="AI14" i="24"/>
  <c r="AH14" i="24"/>
  <c r="AG14" i="24"/>
  <c r="AF14" i="24"/>
  <c r="AE14" i="24"/>
  <c r="AD14" i="24"/>
  <c r="AC14" i="24"/>
  <c r="AB14" i="24"/>
  <c r="AA14" i="24"/>
  <c r="AL13" i="24"/>
  <c r="AK13" i="24"/>
  <c r="AJ13" i="24"/>
  <c r="AI13" i="24"/>
  <c r="AH13" i="24"/>
  <c r="AG13" i="24"/>
  <c r="AF13" i="24"/>
  <c r="AE13" i="24"/>
  <c r="AD13" i="24"/>
  <c r="AC13" i="24"/>
  <c r="AB13" i="24"/>
  <c r="AA13" i="24"/>
  <c r="AL12" i="24"/>
  <c r="AK12" i="24"/>
  <c r="AJ12" i="24"/>
  <c r="AI12" i="24"/>
  <c r="AH12" i="24"/>
  <c r="AG12" i="24"/>
  <c r="AF12" i="24"/>
  <c r="AE12" i="24"/>
  <c r="AD12" i="24"/>
  <c r="AC12" i="24"/>
  <c r="AB12" i="24"/>
  <c r="AA12" i="24"/>
  <c r="AL11" i="24"/>
  <c r="AK11" i="24"/>
  <c r="AJ11" i="24"/>
  <c r="AI11" i="24"/>
  <c r="AH11" i="24"/>
  <c r="AG11" i="24"/>
  <c r="AF11" i="24"/>
  <c r="AE11" i="24"/>
  <c r="AD11" i="24"/>
  <c r="AC11" i="24"/>
  <c r="AB11" i="24"/>
  <c r="AA11" i="24"/>
  <c r="AL10" i="24"/>
  <c r="AK10" i="24"/>
  <c r="AJ10" i="24"/>
  <c r="AI10" i="24"/>
  <c r="AH10" i="24"/>
  <c r="AG10" i="24"/>
  <c r="AF10" i="24"/>
  <c r="AE10" i="24"/>
  <c r="AD10" i="24"/>
  <c r="AC10" i="24"/>
  <c r="AB10" i="24"/>
  <c r="AA10" i="24"/>
  <c r="AL9" i="24"/>
  <c r="AK9" i="24"/>
  <c r="AJ9" i="24"/>
  <c r="AI9" i="24"/>
  <c r="AH9" i="24"/>
  <c r="AG9" i="24"/>
  <c r="AF9" i="24"/>
  <c r="AE9" i="24"/>
  <c r="AD9" i="24"/>
  <c r="AC9" i="24"/>
  <c r="AB9" i="24"/>
  <c r="AA9" i="24"/>
  <c r="AB8" i="24"/>
  <c r="AC8" i="24"/>
  <c r="AD8" i="24"/>
  <c r="AE8" i="24"/>
  <c r="AF8" i="24"/>
  <c r="AG8" i="24"/>
  <c r="AH8" i="24"/>
  <c r="AI8" i="24"/>
  <c r="AJ8" i="24"/>
  <c r="AK8" i="24"/>
  <c r="AL8" i="24"/>
  <c r="AA8" i="24"/>
  <c r="AB7" i="24"/>
  <c r="AC7" i="24"/>
  <c r="AD7" i="24"/>
  <c r="AE7" i="24"/>
  <c r="AF7" i="24"/>
  <c r="AG7" i="24"/>
  <c r="AH7" i="24"/>
  <c r="AJ7" i="24"/>
  <c r="AK7" i="24"/>
  <c r="AL7" i="24"/>
  <c r="AA7" i="24"/>
  <c r="AO32" i="23"/>
  <c r="AN32" i="23"/>
  <c r="AM32" i="23"/>
  <c r="AL32" i="23"/>
  <c r="AK32" i="23"/>
  <c r="AJ32" i="23"/>
  <c r="AI32" i="23"/>
  <c r="AH32" i="23"/>
  <c r="AG32" i="23"/>
  <c r="AF32" i="23"/>
  <c r="AE32" i="23"/>
  <c r="AD32" i="23"/>
  <c r="AC32" i="23"/>
  <c r="AB32" i="23"/>
  <c r="AA32" i="23"/>
  <c r="AO31" i="23"/>
  <c r="AN31" i="23"/>
  <c r="AM31" i="23"/>
  <c r="AL31" i="23"/>
  <c r="AK31" i="23"/>
  <c r="AJ31" i="23"/>
  <c r="AI31" i="23"/>
  <c r="AH31" i="23"/>
  <c r="AG31" i="23"/>
  <c r="AF31" i="23"/>
  <c r="AE31" i="23"/>
  <c r="AD31" i="23"/>
  <c r="AC31" i="23"/>
  <c r="AB31" i="23"/>
  <c r="AA31" i="23"/>
  <c r="AO30" i="23"/>
  <c r="AN30" i="23"/>
  <c r="AM30" i="23"/>
  <c r="AL30" i="23"/>
  <c r="AK30" i="23"/>
  <c r="AJ30" i="23"/>
  <c r="AI30" i="23"/>
  <c r="AH30" i="23"/>
  <c r="AG30" i="23"/>
  <c r="AF30" i="23"/>
  <c r="AE30" i="23"/>
  <c r="AD30" i="23"/>
  <c r="AC30" i="23"/>
  <c r="AB30" i="23"/>
  <c r="AA30" i="23"/>
  <c r="AO29" i="23"/>
  <c r="AN29" i="23"/>
  <c r="AM29" i="23"/>
  <c r="AL29" i="23"/>
  <c r="AK29" i="23"/>
  <c r="AJ29" i="23"/>
  <c r="AI29" i="23"/>
  <c r="AH29" i="23"/>
  <c r="AG29" i="23"/>
  <c r="AF29" i="23"/>
  <c r="AE29" i="23"/>
  <c r="AD29" i="23"/>
  <c r="AC29" i="23"/>
  <c r="AB29" i="23"/>
  <c r="AA29" i="23"/>
  <c r="AO28" i="23"/>
  <c r="AN28" i="23"/>
  <c r="AM28" i="23"/>
  <c r="AL28" i="23"/>
  <c r="AK28" i="23"/>
  <c r="AJ28" i="23"/>
  <c r="AI28" i="23"/>
  <c r="AH28" i="23"/>
  <c r="AG28" i="23"/>
  <c r="AF28" i="23"/>
  <c r="AE28" i="23"/>
  <c r="AD28" i="23"/>
  <c r="AC28" i="23"/>
  <c r="AB28" i="23"/>
  <c r="AA28" i="23"/>
  <c r="AO27" i="23"/>
  <c r="AN27" i="23"/>
  <c r="AM27" i="23"/>
  <c r="AL27" i="23"/>
  <c r="AK27" i="23"/>
  <c r="AJ27" i="23"/>
  <c r="AI27" i="23"/>
  <c r="AH27" i="23"/>
  <c r="AG27" i="23"/>
  <c r="AF27" i="23"/>
  <c r="AE27" i="23"/>
  <c r="AD27" i="23"/>
  <c r="AC27" i="23"/>
  <c r="AB27" i="23"/>
  <c r="AA27" i="23"/>
  <c r="AO26" i="23"/>
  <c r="AN26" i="23"/>
  <c r="AM26" i="23"/>
  <c r="AL26" i="23"/>
  <c r="AK26" i="23"/>
  <c r="AJ26" i="23"/>
  <c r="AI26" i="23"/>
  <c r="AH26" i="23"/>
  <c r="AG26" i="23"/>
  <c r="AF26" i="23"/>
  <c r="AE26" i="23"/>
  <c r="AD26" i="23"/>
  <c r="AC26" i="23"/>
  <c r="AB26" i="23"/>
  <c r="AA26" i="23"/>
  <c r="AO25" i="23"/>
  <c r="AN25" i="23"/>
  <c r="AM25" i="23"/>
  <c r="AL25" i="23"/>
  <c r="AK25" i="23"/>
  <c r="AJ25" i="23"/>
  <c r="AI25" i="23"/>
  <c r="AH25" i="23"/>
  <c r="AG25" i="23"/>
  <c r="AF25" i="23"/>
  <c r="AE25" i="23"/>
  <c r="AD25" i="23"/>
  <c r="AC25" i="23"/>
  <c r="AB25" i="23"/>
  <c r="AA25" i="23"/>
  <c r="AO24" i="23"/>
  <c r="AN24" i="23"/>
  <c r="AM24" i="23"/>
  <c r="AL24" i="23"/>
  <c r="AK24" i="23"/>
  <c r="AJ24" i="23"/>
  <c r="AI24" i="23"/>
  <c r="AH24" i="23"/>
  <c r="AG24" i="23"/>
  <c r="AF24" i="23"/>
  <c r="AE24" i="23"/>
  <c r="AD24" i="23"/>
  <c r="AC24" i="23"/>
  <c r="AB24" i="23"/>
  <c r="AA24" i="23"/>
  <c r="AO23" i="23"/>
  <c r="AN23" i="23"/>
  <c r="AM23" i="23"/>
  <c r="AL23" i="23"/>
  <c r="AK23" i="23"/>
  <c r="AJ23" i="23"/>
  <c r="AI23" i="23"/>
  <c r="AH23" i="23"/>
  <c r="AG23" i="23"/>
  <c r="AF23" i="23"/>
  <c r="AE23" i="23"/>
  <c r="AD23" i="23"/>
  <c r="AC23" i="23"/>
  <c r="AB23" i="23"/>
  <c r="AA23" i="23"/>
  <c r="AO22" i="23"/>
  <c r="AN22" i="23"/>
  <c r="AM22" i="23"/>
  <c r="AL22" i="23"/>
  <c r="AK22" i="23"/>
  <c r="AJ22" i="23"/>
  <c r="AI22" i="23"/>
  <c r="AH22" i="23"/>
  <c r="AG22" i="23"/>
  <c r="AF22" i="23"/>
  <c r="AE22" i="23"/>
  <c r="AD22" i="23"/>
  <c r="AC22" i="23"/>
  <c r="AB22" i="23"/>
  <c r="AA22" i="23"/>
  <c r="AO21" i="23"/>
  <c r="AN21" i="23"/>
  <c r="AM21" i="23"/>
  <c r="AL21" i="23"/>
  <c r="AK21" i="23"/>
  <c r="AJ21" i="23"/>
  <c r="AI21" i="23"/>
  <c r="AH21" i="23"/>
  <c r="AG21" i="23"/>
  <c r="AF21" i="23"/>
  <c r="AE21" i="23"/>
  <c r="AD21" i="23"/>
  <c r="AC21" i="23"/>
  <c r="AB21" i="23"/>
  <c r="AA21" i="23"/>
  <c r="AO20" i="23"/>
  <c r="AN20" i="23"/>
  <c r="AM20" i="23"/>
  <c r="AL20" i="23"/>
  <c r="AK20" i="23"/>
  <c r="AJ20" i="23"/>
  <c r="AI20" i="23"/>
  <c r="AH20" i="23"/>
  <c r="AG20" i="23"/>
  <c r="AF20" i="23"/>
  <c r="AE20" i="23"/>
  <c r="AD20" i="23"/>
  <c r="AC20" i="23"/>
  <c r="AB20" i="23"/>
  <c r="AA20" i="23"/>
  <c r="AO19" i="23"/>
  <c r="AN19" i="23"/>
  <c r="AM19" i="23"/>
  <c r="AL19" i="23"/>
  <c r="AK19" i="23"/>
  <c r="AJ19" i="23"/>
  <c r="AI19" i="23"/>
  <c r="AH19" i="23"/>
  <c r="AG19" i="23"/>
  <c r="AF19" i="23"/>
  <c r="AE19" i="23"/>
  <c r="AD19" i="23"/>
  <c r="AC19" i="23"/>
  <c r="AB19" i="23"/>
  <c r="AA19" i="23"/>
  <c r="AO18" i="23"/>
  <c r="AN18" i="23"/>
  <c r="AM18" i="23"/>
  <c r="AL18" i="23"/>
  <c r="AK18" i="23"/>
  <c r="AJ18" i="23"/>
  <c r="AI18" i="23"/>
  <c r="AH18" i="23"/>
  <c r="AG18" i="23"/>
  <c r="AF18" i="23"/>
  <c r="AE18" i="23"/>
  <c r="AD18" i="23"/>
  <c r="AC18" i="23"/>
  <c r="AB18" i="23"/>
  <c r="AA18" i="23"/>
  <c r="AO17" i="23"/>
  <c r="AN17" i="23"/>
  <c r="AM17" i="23"/>
  <c r="AL17" i="23"/>
  <c r="AK17" i="23"/>
  <c r="AJ17" i="23"/>
  <c r="AI17" i="23"/>
  <c r="AH17" i="23"/>
  <c r="AG17" i="23"/>
  <c r="AF17" i="23"/>
  <c r="AE17" i="23"/>
  <c r="AD17" i="23"/>
  <c r="AC17" i="23"/>
  <c r="AB17" i="23"/>
  <c r="AA17" i="23"/>
  <c r="AO16" i="23"/>
  <c r="AN16" i="23"/>
  <c r="AM16" i="23"/>
  <c r="AL16" i="23"/>
  <c r="AK16" i="23"/>
  <c r="AJ16" i="23"/>
  <c r="AI16" i="23"/>
  <c r="AH16" i="23"/>
  <c r="AG16" i="23"/>
  <c r="AF16" i="23"/>
  <c r="AE16" i="23"/>
  <c r="AD16" i="23"/>
  <c r="AC16" i="23"/>
  <c r="AB16" i="23"/>
  <c r="AA16" i="23"/>
  <c r="AO15" i="23"/>
  <c r="AN15" i="23"/>
  <c r="AM15" i="23"/>
  <c r="AL15" i="23"/>
  <c r="AK15" i="23"/>
  <c r="AJ15" i="23"/>
  <c r="AI15" i="23"/>
  <c r="AH15" i="23"/>
  <c r="AG15" i="23"/>
  <c r="AF15" i="23"/>
  <c r="AE15" i="23"/>
  <c r="AD15" i="23"/>
  <c r="AC15" i="23"/>
  <c r="AB15" i="23"/>
  <c r="AA15" i="23"/>
  <c r="AO14" i="23"/>
  <c r="AN14" i="23"/>
  <c r="AM14" i="23"/>
  <c r="AL14" i="23"/>
  <c r="AK14" i="23"/>
  <c r="AJ14" i="23"/>
  <c r="AI14" i="23"/>
  <c r="AH14" i="23"/>
  <c r="AG14" i="23"/>
  <c r="AF14" i="23"/>
  <c r="AE14" i="23"/>
  <c r="AD14" i="23"/>
  <c r="AC14" i="23"/>
  <c r="AB14" i="23"/>
  <c r="AA14" i="23"/>
  <c r="AO13" i="23"/>
  <c r="AN13" i="23"/>
  <c r="AM13" i="23"/>
  <c r="AL13" i="23"/>
  <c r="AK13" i="23"/>
  <c r="AJ13" i="23"/>
  <c r="AI13" i="23"/>
  <c r="AH13" i="23"/>
  <c r="AG13" i="23"/>
  <c r="AF13" i="23"/>
  <c r="AE13" i="23"/>
  <c r="AD13" i="23"/>
  <c r="AC13" i="23"/>
  <c r="AB13" i="23"/>
  <c r="AA13" i="23"/>
  <c r="AO12" i="23"/>
  <c r="AN12" i="23"/>
  <c r="AM12" i="23"/>
  <c r="AL12" i="23"/>
  <c r="AK12" i="23"/>
  <c r="AJ12" i="23"/>
  <c r="AI12" i="23"/>
  <c r="AH12" i="23"/>
  <c r="AG12" i="23"/>
  <c r="AF12" i="23"/>
  <c r="AE12" i="23"/>
  <c r="AD12" i="23"/>
  <c r="AC12" i="23"/>
  <c r="AB12" i="23"/>
  <c r="AA12" i="23"/>
  <c r="AO11" i="23"/>
  <c r="AN11" i="23"/>
  <c r="AM11" i="23"/>
  <c r="AL11" i="23"/>
  <c r="AK11" i="23"/>
  <c r="AJ11" i="23"/>
  <c r="AI11" i="23"/>
  <c r="AH11" i="23"/>
  <c r="AG11" i="23"/>
  <c r="AF11" i="23"/>
  <c r="AE11" i="23"/>
  <c r="AD11" i="23"/>
  <c r="AC11" i="23"/>
  <c r="AB11" i="23"/>
  <c r="AA11" i="23"/>
  <c r="AO10" i="23"/>
  <c r="AN10" i="23"/>
  <c r="AM10" i="23"/>
  <c r="AL10" i="23"/>
  <c r="AK10" i="23"/>
  <c r="AJ10" i="23"/>
  <c r="AI10" i="23"/>
  <c r="AH10" i="23"/>
  <c r="AG10" i="23"/>
  <c r="AF10" i="23"/>
  <c r="AE10" i="23"/>
  <c r="AD10" i="23"/>
  <c r="AC10" i="23"/>
  <c r="AB10" i="23"/>
  <c r="AA10" i="23"/>
  <c r="AO9" i="23"/>
  <c r="AN9" i="23"/>
  <c r="AM9" i="23"/>
  <c r="AL9" i="23"/>
  <c r="AK9" i="23"/>
  <c r="AJ9" i="23"/>
  <c r="AI9" i="23"/>
  <c r="AH9" i="23"/>
  <c r="AG9" i="23"/>
  <c r="AF9" i="23"/>
  <c r="AE9" i="23"/>
  <c r="AD9" i="23"/>
  <c r="AC9" i="23"/>
  <c r="AB9" i="23"/>
  <c r="AA9" i="23"/>
  <c r="AB7" i="23"/>
  <c r="AC7" i="23"/>
  <c r="AD7" i="23"/>
  <c r="AE7" i="23"/>
  <c r="AF7" i="23"/>
  <c r="AG7" i="23"/>
  <c r="AH7" i="23"/>
  <c r="AI7" i="23"/>
  <c r="AJ7" i="23"/>
  <c r="AK7" i="23"/>
  <c r="AL7" i="23"/>
  <c r="AM7" i="23"/>
  <c r="AN7" i="23"/>
  <c r="AO7" i="23"/>
  <c r="AB8" i="23"/>
  <c r="AC8" i="23"/>
  <c r="AD8" i="23"/>
  <c r="AE8" i="23"/>
  <c r="AF8" i="23"/>
  <c r="AG8" i="23"/>
  <c r="AH8" i="23"/>
  <c r="AI8" i="23"/>
  <c r="AJ8" i="23"/>
  <c r="AK8" i="23"/>
  <c r="AL8" i="23"/>
  <c r="AM8" i="23"/>
  <c r="AN8" i="23"/>
  <c r="AO8" i="23"/>
  <c r="AA8" i="23"/>
  <c r="AA7" i="23"/>
  <c r="AL32" i="20"/>
  <c r="AK32" i="20"/>
  <c r="AJ32" i="20"/>
  <c r="AI32" i="20"/>
  <c r="AH32" i="20"/>
  <c r="AG32" i="20"/>
  <c r="AF32" i="20"/>
  <c r="AE32" i="20"/>
  <c r="AD32" i="20"/>
  <c r="AC32" i="20"/>
  <c r="AB32" i="20"/>
  <c r="AA32" i="20"/>
  <c r="AL31" i="20"/>
  <c r="AK31" i="20"/>
  <c r="AJ31" i="20"/>
  <c r="AI31" i="20"/>
  <c r="AH31" i="20"/>
  <c r="AG31" i="20"/>
  <c r="AF31" i="20"/>
  <c r="AE31" i="20"/>
  <c r="AD31" i="20"/>
  <c r="AC31" i="20"/>
  <c r="AB31" i="20"/>
  <c r="AA31" i="20"/>
  <c r="AL30" i="20"/>
  <c r="AK30" i="20"/>
  <c r="AJ30" i="20"/>
  <c r="AI30" i="20"/>
  <c r="AH30" i="20"/>
  <c r="AG30" i="20"/>
  <c r="AF30" i="20"/>
  <c r="AE30" i="20"/>
  <c r="AD30" i="20"/>
  <c r="AC30" i="20"/>
  <c r="AB30" i="20"/>
  <c r="AA30" i="20"/>
  <c r="AL29" i="20"/>
  <c r="AK29" i="20"/>
  <c r="AJ29" i="20"/>
  <c r="AI29" i="20"/>
  <c r="AH29" i="20"/>
  <c r="AG29" i="20"/>
  <c r="AF29" i="20"/>
  <c r="AE29" i="20"/>
  <c r="AD29" i="20"/>
  <c r="AC29" i="20"/>
  <c r="AB29" i="20"/>
  <c r="AA29" i="20"/>
  <c r="AL28" i="20"/>
  <c r="AK28" i="20"/>
  <c r="AJ28" i="20"/>
  <c r="AI28" i="20"/>
  <c r="AH28" i="20"/>
  <c r="AG28" i="20"/>
  <c r="AF28" i="20"/>
  <c r="AE28" i="20"/>
  <c r="AD28" i="20"/>
  <c r="AC28" i="20"/>
  <c r="AB28" i="20"/>
  <c r="AA28" i="20"/>
  <c r="AL27" i="20"/>
  <c r="AK27" i="20"/>
  <c r="AJ27" i="20"/>
  <c r="AI27" i="20"/>
  <c r="AH27" i="20"/>
  <c r="AG27" i="20"/>
  <c r="AF27" i="20"/>
  <c r="AE27" i="20"/>
  <c r="AD27" i="20"/>
  <c r="AC27" i="20"/>
  <c r="AB27" i="20"/>
  <c r="AA27" i="20"/>
  <c r="AL26" i="20"/>
  <c r="AK26" i="20"/>
  <c r="AJ26" i="20"/>
  <c r="AI26" i="20"/>
  <c r="AH26" i="20"/>
  <c r="AG26" i="20"/>
  <c r="AF26" i="20"/>
  <c r="AE26" i="20"/>
  <c r="AD26" i="20"/>
  <c r="AC26" i="20"/>
  <c r="AB26" i="20"/>
  <c r="AA26" i="20"/>
  <c r="AL25" i="20"/>
  <c r="AK25" i="20"/>
  <c r="AJ25" i="20"/>
  <c r="AI25" i="20"/>
  <c r="AH25" i="20"/>
  <c r="AG25" i="20"/>
  <c r="AF25" i="20"/>
  <c r="AE25" i="20"/>
  <c r="AD25" i="20"/>
  <c r="AC25" i="20"/>
  <c r="AB25" i="20"/>
  <c r="AA25" i="20"/>
  <c r="AL24" i="20"/>
  <c r="AK24" i="20"/>
  <c r="AJ24" i="20"/>
  <c r="AI24" i="20"/>
  <c r="AH24" i="20"/>
  <c r="AG24" i="20"/>
  <c r="AF24" i="20"/>
  <c r="AE24" i="20"/>
  <c r="AD24" i="20"/>
  <c r="AC24" i="20"/>
  <c r="AB24" i="20"/>
  <c r="AA24" i="20"/>
  <c r="AL23" i="20"/>
  <c r="AK23" i="20"/>
  <c r="AJ23" i="20"/>
  <c r="AI23" i="20"/>
  <c r="AH23" i="20"/>
  <c r="AG23" i="20"/>
  <c r="AF23" i="20"/>
  <c r="AE23" i="20"/>
  <c r="AD23" i="20"/>
  <c r="AC23" i="20"/>
  <c r="AB23" i="20"/>
  <c r="AA23" i="20"/>
  <c r="AL22" i="20"/>
  <c r="AK22" i="20"/>
  <c r="AJ22" i="20"/>
  <c r="AI22" i="20"/>
  <c r="AH22" i="20"/>
  <c r="AG22" i="20"/>
  <c r="AF22" i="20"/>
  <c r="AE22" i="20"/>
  <c r="AD22" i="20"/>
  <c r="AC22" i="20"/>
  <c r="AB22" i="20"/>
  <c r="AA22" i="20"/>
  <c r="AL21" i="20"/>
  <c r="AK21" i="20"/>
  <c r="AJ21" i="20"/>
  <c r="AI21" i="20"/>
  <c r="AH21" i="20"/>
  <c r="AG21" i="20"/>
  <c r="AF21" i="20"/>
  <c r="AE21" i="20"/>
  <c r="AD21" i="20"/>
  <c r="AC21" i="20"/>
  <c r="AB21" i="20"/>
  <c r="AA21" i="20"/>
  <c r="AL20" i="20"/>
  <c r="AK20" i="20"/>
  <c r="AJ20" i="20"/>
  <c r="AI20" i="20"/>
  <c r="AH20" i="20"/>
  <c r="AG20" i="20"/>
  <c r="AF20" i="20"/>
  <c r="AE20" i="20"/>
  <c r="AD20" i="20"/>
  <c r="AC20" i="20"/>
  <c r="AB20" i="20"/>
  <c r="AA20" i="20"/>
  <c r="AL19" i="20"/>
  <c r="AK19" i="20"/>
  <c r="AJ19" i="20"/>
  <c r="AI19" i="20"/>
  <c r="AH19" i="20"/>
  <c r="AG19" i="20"/>
  <c r="AF19" i="20"/>
  <c r="AE19" i="20"/>
  <c r="AD19" i="20"/>
  <c r="AC19" i="20"/>
  <c r="AB19" i="20"/>
  <c r="AA19" i="20"/>
  <c r="AL18" i="20"/>
  <c r="AK18" i="20"/>
  <c r="AJ18" i="20"/>
  <c r="AI18" i="20"/>
  <c r="AH18" i="20"/>
  <c r="AG18" i="20"/>
  <c r="AF18" i="20"/>
  <c r="AE18" i="20"/>
  <c r="AD18" i="20"/>
  <c r="AC18" i="20"/>
  <c r="AB18" i="20"/>
  <c r="AA18" i="20"/>
  <c r="AL17" i="20"/>
  <c r="AK17" i="20"/>
  <c r="AJ17" i="20"/>
  <c r="AI17" i="20"/>
  <c r="AH17" i="20"/>
  <c r="AG17" i="20"/>
  <c r="AF17" i="20"/>
  <c r="AE17" i="20"/>
  <c r="AD17" i="20"/>
  <c r="AC17" i="20"/>
  <c r="AB17" i="20"/>
  <c r="AA17" i="20"/>
  <c r="AL16" i="20"/>
  <c r="AK16" i="20"/>
  <c r="AJ16" i="20"/>
  <c r="AI16" i="20"/>
  <c r="AH16" i="20"/>
  <c r="AG16" i="20"/>
  <c r="AF16" i="20"/>
  <c r="AE16" i="20"/>
  <c r="AD16" i="20"/>
  <c r="AC16" i="20"/>
  <c r="AB16" i="20"/>
  <c r="AA16" i="20"/>
  <c r="AL15" i="20"/>
  <c r="AK15" i="20"/>
  <c r="AJ15" i="20"/>
  <c r="AI15" i="20"/>
  <c r="AH15" i="20"/>
  <c r="AG15" i="20"/>
  <c r="AF15" i="20"/>
  <c r="AE15" i="20"/>
  <c r="AD15" i="20"/>
  <c r="AC15" i="20"/>
  <c r="AB15" i="20"/>
  <c r="AA15" i="20"/>
  <c r="AL14" i="20"/>
  <c r="AK14" i="20"/>
  <c r="AJ14" i="20"/>
  <c r="AI14" i="20"/>
  <c r="AH14" i="20"/>
  <c r="AG14" i="20"/>
  <c r="AF14" i="20"/>
  <c r="AE14" i="20"/>
  <c r="AD14" i="20"/>
  <c r="AC14" i="20"/>
  <c r="AB14" i="20"/>
  <c r="AA14" i="20"/>
  <c r="AL13" i="20"/>
  <c r="AK13" i="20"/>
  <c r="AJ13" i="20"/>
  <c r="AI13" i="20"/>
  <c r="AH13" i="20"/>
  <c r="AG13" i="20"/>
  <c r="AF13" i="20"/>
  <c r="AE13" i="20"/>
  <c r="AD13" i="20"/>
  <c r="AC13" i="20"/>
  <c r="AB13" i="20"/>
  <c r="AA13" i="20"/>
  <c r="AL12" i="20"/>
  <c r="AK12" i="20"/>
  <c r="AJ12" i="20"/>
  <c r="AI12" i="20"/>
  <c r="AH12" i="20"/>
  <c r="AG12" i="20"/>
  <c r="AF12" i="20"/>
  <c r="AE12" i="20"/>
  <c r="AD12" i="20"/>
  <c r="AC12" i="20"/>
  <c r="AB12" i="20"/>
  <c r="AA12" i="20"/>
  <c r="AL11" i="20"/>
  <c r="AK11" i="20"/>
  <c r="AJ11" i="20"/>
  <c r="AI11" i="20"/>
  <c r="AH11" i="20"/>
  <c r="AG11" i="20"/>
  <c r="AF11" i="20"/>
  <c r="AE11" i="20"/>
  <c r="AD11" i="20"/>
  <c r="AC11" i="20"/>
  <c r="AB11" i="20"/>
  <c r="AA11" i="20"/>
  <c r="AL10" i="20"/>
  <c r="AK10" i="20"/>
  <c r="AJ10" i="20"/>
  <c r="AI10" i="20"/>
  <c r="AH10" i="20"/>
  <c r="AG10" i="20"/>
  <c r="AF10" i="20"/>
  <c r="AE10" i="20"/>
  <c r="AD10" i="20"/>
  <c r="AC10" i="20"/>
  <c r="AB10" i="20"/>
  <c r="AA10" i="20"/>
  <c r="AL9" i="20"/>
  <c r="AK9" i="20"/>
  <c r="AJ9" i="20"/>
  <c r="AI9" i="20"/>
  <c r="AH9" i="20"/>
  <c r="AG9" i="20"/>
  <c r="AF9" i="20"/>
  <c r="AE9" i="20"/>
  <c r="AD9" i="20"/>
  <c r="AC9" i="20"/>
  <c r="AB9" i="20"/>
  <c r="AA9" i="20"/>
  <c r="AB8" i="20"/>
  <c r="AC8" i="20"/>
  <c r="AD8" i="20"/>
  <c r="AE8" i="20"/>
  <c r="AF8" i="20"/>
  <c r="AG8" i="20"/>
  <c r="AH8" i="20"/>
  <c r="AI8" i="20"/>
  <c r="AJ8" i="20"/>
  <c r="AK8" i="20"/>
  <c r="AL8" i="20"/>
  <c r="AA8" i="20"/>
  <c r="AB7" i="20"/>
  <c r="AC7" i="20"/>
  <c r="AD7" i="20"/>
  <c r="AE7" i="20"/>
  <c r="AF7" i="20"/>
  <c r="AG7" i="20"/>
  <c r="AH7" i="20"/>
  <c r="AI7" i="20"/>
  <c r="AJ7" i="20"/>
  <c r="AK7" i="20"/>
  <c r="AL7" i="20"/>
  <c r="AA7" i="20"/>
  <c r="AO32" i="19"/>
  <c r="AN32" i="19"/>
  <c r="AM32" i="19"/>
  <c r="AL32" i="19"/>
  <c r="AK32" i="19"/>
  <c r="AJ32" i="19"/>
  <c r="AI32" i="19"/>
  <c r="AH32" i="19"/>
  <c r="AG32" i="19"/>
  <c r="AF32" i="19"/>
  <c r="AE32" i="19"/>
  <c r="AD32" i="19"/>
  <c r="AC32" i="19"/>
  <c r="AB32" i="19"/>
  <c r="AA32" i="19"/>
  <c r="AO31" i="19"/>
  <c r="AN31" i="19"/>
  <c r="AM31" i="19"/>
  <c r="AL31" i="19"/>
  <c r="AK31" i="19"/>
  <c r="AJ31" i="19"/>
  <c r="AI31" i="19"/>
  <c r="AH31" i="19"/>
  <c r="AG31" i="19"/>
  <c r="AF31" i="19"/>
  <c r="AE31" i="19"/>
  <c r="AD31" i="19"/>
  <c r="AC31" i="19"/>
  <c r="AB31" i="19"/>
  <c r="AA31" i="19"/>
  <c r="AO30" i="19"/>
  <c r="AN30" i="19"/>
  <c r="AM30" i="19"/>
  <c r="AL30" i="19"/>
  <c r="AK30" i="19"/>
  <c r="AJ30" i="19"/>
  <c r="AI30" i="19"/>
  <c r="AH30" i="19"/>
  <c r="AG30" i="19"/>
  <c r="AF30" i="19"/>
  <c r="AE30" i="19"/>
  <c r="AD30" i="19"/>
  <c r="AC30" i="19"/>
  <c r="AB30" i="19"/>
  <c r="AA30" i="19"/>
  <c r="AO29" i="19"/>
  <c r="AN29" i="19"/>
  <c r="AM29" i="19"/>
  <c r="AL29" i="19"/>
  <c r="AK29" i="19"/>
  <c r="AJ29" i="19"/>
  <c r="AI29" i="19"/>
  <c r="AH29" i="19"/>
  <c r="AG29" i="19"/>
  <c r="AF29" i="19"/>
  <c r="AE29" i="19"/>
  <c r="AD29" i="19"/>
  <c r="AC29" i="19"/>
  <c r="AB29" i="19"/>
  <c r="AA29" i="19"/>
  <c r="AO28" i="19"/>
  <c r="AN28" i="19"/>
  <c r="AM28" i="19"/>
  <c r="AL28" i="19"/>
  <c r="AK28" i="19"/>
  <c r="AJ28" i="19"/>
  <c r="AI28" i="19"/>
  <c r="AH28" i="19"/>
  <c r="AG28" i="19"/>
  <c r="AF28" i="19"/>
  <c r="AE28" i="19"/>
  <c r="AD28" i="19"/>
  <c r="AC28" i="19"/>
  <c r="AB28" i="19"/>
  <c r="AA28" i="19"/>
  <c r="AO27" i="19"/>
  <c r="AN27" i="19"/>
  <c r="AM27" i="19"/>
  <c r="AL27" i="19"/>
  <c r="AK27" i="19"/>
  <c r="AJ27" i="19"/>
  <c r="AI27" i="19"/>
  <c r="AH27" i="19"/>
  <c r="AG27" i="19"/>
  <c r="AF27" i="19"/>
  <c r="AE27" i="19"/>
  <c r="AD27" i="19"/>
  <c r="AC27" i="19"/>
  <c r="AB27" i="19"/>
  <c r="AA27" i="19"/>
  <c r="AO26" i="19"/>
  <c r="AN26" i="19"/>
  <c r="AM26" i="19"/>
  <c r="AL26" i="19"/>
  <c r="AK26" i="19"/>
  <c r="AJ26" i="19"/>
  <c r="AI26" i="19"/>
  <c r="AH26" i="19"/>
  <c r="AG26" i="19"/>
  <c r="AF26" i="19"/>
  <c r="AE26" i="19"/>
  <c r="AD26" i="19"/>
  <c r="AC26" i="19"/>
  <c r="AB26" i="19"/>
  <c r="AA26" i="19"/>
  <c r="AO25" i="19"/>
  <c r="AN25" i="19"/>
  <c r="AM25" i="19"/>
  <c r="AL25" i="19"/>
  <c r="AK25" i="19"/>
  <c r="AJ25" i="19"/>
  <c r="AI25" i="19"/>
  <c r="AH25" i="19"/>
  <c r="AG25" i="19"/>
  <c r="AF25" i="19"/>
  <c r="AE25" i="19"/>
  <c r="AD25" i="19"/>
  <c r="AC25" i="19"/>
  <c r="AB25" i="19"/>
  <c r="AA25" i="19"/>
  <c r="AO24" i="19"/>
  <c r="AN24" i="19"/>
  <c r="AM24" i="19"/>
  <c r="AL24" i="19"/>
  <c r="AK24" i="19"/>
  <c r="AJ24" i="19"/>
  <c r="AI24" i="19"/>
  <c r="AH24" i="19"/>
  <c r="AG24" i="19"/>
  <c r="AF24" i="19"/>
  <c r="AE24" i="19"/>
  <c r="AD24" i="19"/>
  <c r="AC24" i="19"/>
  <c r="AB24" i="19"/>
  <c r="AA24" i="19"/>
  <c r="AO23" i="19"/>
  <c r="AN23" i="19"/>
  <c r="AM23" i="19"/>
  <c r="AL23" i="19"/>
  <c r="AK23" i="19"/>
  <c r="AJ23" i="19"/>
  <c r="AI23" i="19"/>
  <c r="AH23" i="19"/>
  <c r="AG23" i="19"/>
  <c r="AF23" i="19"/>
  <c r="AE23" i="19"/>
  <c r="AD23" i="19"/>
  <c r="AC23" i="19"/>
  <c r="AB23" i="19"/>
  <c r="AA23" i="19"/>
  <c r="AO22" i="19"/>
  <c r="AN22" i="19"/>
  <c r="AM22" i="19"/>
  <c r="AL22" i="19"/>
  <c r="AK22" i="19"/>
  <c r="AJ22" i="19"/>
  <c r="AI22" i="19"/>
  <c r="AH22" i="19"/>
  <c r="AG22" i="19"/>
  <c r="AF22" i="19"/>
  <c r="AE22" i="19"/>
  <c r="AD22" i="19"/>
  <c r="AC22" i="19"/>
  <c r="AB22" i="19"/>
  <c r="AA22" i="19"/>
  <c r="AO21" i="19"/>
  <c r="AN21" i="19"/>
  <c r="AM21" i="19"/>
  <c r="AL21" i="19"/>
  <c r="AK21" i="19"/>
  <c r="AJ21" i="19"/>
  <c r="AI21" i="19"/>
  <c r="AH21" i="19"/>
  <c r="AG21" i="19"/>
  <c r="AF21" i="19"/>
  <c r="AE21" i="19"/>
  <c r="AD21" i="19"/>
  <c r="AC21" i="19"/>
  <c r="AB21" i="19"/>
  <c r="AA21" i="19"/>
  <c r="AO20" i="19"/>
  <c r="AN20" i="19"/>
  <c r="AM20" i="19"/>
  <c r="AL20" i="19"/>
  <c r="AK20" i="19"/>
  <c r="AJ20" i="19"/>
  <c r="AI20" i="19"/>
  <c r="AH20" i="19"/>
  <c r="AG20" i="19"/>
  <c r="AF20" i="19"/>
  <c r="AE20" i="19"/>
  <c r="AD20" i="19"/>
  <c r="AC20" i="19"/>
  <c r="AB20" i="19"/>
  <c r="AA20" i="19"/>
  <c r="AO19" i="19"/>
  <c r="AN19" i="19"/>
  <c r="AM19" i="19"/>
  <c r="AL19" i="19"/>
  <c r="AK19" i="19"/>
  <c r="AJ19" i="19"/>
  <c r="AI19" i="19"/>
  <c r="AH19" i="19"/>
  <c r="AG19" i="19"/>
  <c r="AF19" i="19"/>
  <c r="AE19" i="19"/>
  <c r="AD19" i="19"/>
  <c r="AC19" i="19"/>
  <c r="AB19" i="19"/>
  <c r="AA19" i="19"/>
  <c r="AO18" i="19"/>
  <c r="AN18" i="19"/>
  <c r="AM18" i="19"/>
  <c r="AL18" i="19"/>
  <c r="AK18" i="19"/>
  <c r="AJ18" i="19"/>
  <c r="AI18" i="19"/>
  <c r="AH18" i="19"/>
  <c r="AG18" i="19"/>
  <c r="AF18" i="19"/>
  <c r="AE18" i="19"/>
  <c r="AD18" i="19"/>
  <c r="AC18" i="19"/>
  <c r="AB18" i="19"/>
  <c r="AA18" i="19"/>
  <c r="AO17" i="19"/>
  <c r="AN17" i="19"/>
  <c r="AM17" i="19"/>
  <c r="AL17" i="19"/>
  <c r="AK17" i="19"/>
  <c r="AJ17" i="19"/>
  <c r="AI17" i="19"/>
  <c r="AH17" i="19"/>
  <c r="AG17" i="19"/>
  <c r="AF17" i="19"/>
  <c r="AE17" i="19"/>
  <c r="AD17" i="19"/>
  <c r="AC17" i="19"/>
  <c r="AB17" i="19"/>
  <c r="AA17" i="19"/>
  <c r="AO16" i="19"/>
  <c r="AN16" i="19"/>
  <c r="AM16" i="19"/>
  <c r="AL16" i="19"/>
  <c r="AK16" i="19"/>
  <c r="AJ16" i="19"/>
  <c r="AI16" i="19"/>
  <c r="AH16" i="19"/>
  <c r="AG16" i="19"/>
  <c r="AF16" i="19"/>
  <c r="AE16" i="19"/>
  <c r="AD16" i="19"/>
  <c r="AC16" i="19"/>
  <c r="AB16" i="19"/>
  <c r="AA16" i="19"/>
  <c r="AO15" i="19"/>
  <c r="AN15" i="19"/>
  <c r="AM15" i="19"/>
  <c r="AL15" i="19"/>
  <c r="AK15" i="19"/>
  <c r="AJ15" i="19"/>
  <c r="AI15" i="19"/>
  <c r="AH15" i="19"/>
  <c r="AG15" i="19"/>
  <c r="AF15" i="19"/>
  <c r="AE15" i="19"/>
  <c r="AD15" i="19"/>
  <c r="AC15" i="19"/>
  <c r="AB15" i="19"/>
  <c r="AA15" i="19"/>
  <c r="AO14" i="19"/>
  <c r="AN14" i="19"/>
  <c r="AM14" i="19"/>
  <c r="AL14" i="19"/>
  <c r="AK14" i="19"/>
  <c r="AJ14" i="19"/>
  <c r="AI14" i="19"/>
  <c r="AH14" i="19"/>
  <c r="AG14" i="19"/>
  <c r="AF14" i="19"/>
  <c r="AE14" i="19"/>
  <c r="AD14" i="19"/>
  <c r="AC14" i="19"/>
  <c r="AB14" i="19"/>
  <c r="AA14" i="19"/>
  <c r="AO13" i="19"/>
  <c r="AN13" i="19"/>
  <c r="AM13" i="19"/>
  <c r="AL13" i="19"/>
  <c r="AK13" i="19"/>
  <c r="AJ13" i="19"/>
  <c r="AI13" i="19"/>
  <c r="AH13" i="19"/>
  <c r="AG13" i="19"/>
  <c r="AF13" i="19"/>
  <c r="AE13" i="19"/>
  <c r="AD13" i="19"/>
  <c r="AC13" i="19"/>
  <c r="AB13" i="19"/>
  <c r="AA13" i="19"/>
  <c r="AO12" i="19"/>
  <c r="AN12" i="19"/>
  <c r="AM12" i="19"/>
  <c r="AL12" i="19"/>
  <c r="AK12" i="19"/>
  <c r="AJ12" i="19"/>
  <c r="AI12" i="19"/>
  <c r="AH12" i="19"/>
  <c r="AG12" i="19"/>
  <c r="AF12" i="19"/>
  <c r="AE12" i="19"/>
  <c r="AD12" i="19"/>
  <c r="AC12" i="19"/>
  <c r="AB12" i="19"/>
  <c r="AA12" i="19"/>
  <c r="AO11" i="19"/>
  <c r="AN11" i="19"/>
  <c r="AM11" i="19"/>
  <c r="AL11" i="19"/>
  <c r="AK11" i="19"/>
  <c r="AJ11" i="19"/>
  <c r="AI11" i="19"/>
  <c r="AH11" i="19"/>
  <c r="AG11" i="19"/>
  <c r="AF11" i="19"/>
  <c r="AE11" i="19"/>
  <c r="AD11" i="19"/>
  <c r="AC11" i="19"/>
  <c r="AB11" i="19"/>
  <c r="AA11" i="19"/>
  <c r="AO10" i="19"/>
  <c r="AN10" i="19"/>
  <c r="AM10" i="19"/>
  <c r="AL10" i="19"/>
  <c r="AK10" i="19"/>
  <c r="AJ10" i="19"/>
  <c r="AI10" i="19"/>
  <c r="AH10" i="19"/>
  <c r="AG10" i="19"/>
  <c r="AF10" i="19"/>
  <c r="AE10" i="19"/>
  <c r="AD10" i="19"/>
  <c r="AC10" i="19"/>
  <c r="AB10" i="19"/>
  <c r="AA10" i="19"/>
  <c r="AO9" i="19"/>
  <c r="AN9" i="19"/>
  <c r="AM9" i="19"/>
  <c r="AL9" i="19"/>
  <c r="AK9" i="19"/>
  <c r="AJ9" i="19"/>
  <c r="AI9" i="19"/>
  <c r="AH9" i="19"/>
  <c r="AG9" i="19"/>
  <c r="AF9" i="19"/>
  <c r="AE9" i="19"/>
  <c r="AD9" i="19"/>
  <c r="AC9" i="19"/>
  <c r="AB9" i="19"/>
  <c r="AA9" i="19"/>
  <c r="AB8" i="19"/>
  <c r="AC8" i="19"/>
  <c r="AD8" i="19"/>
  <c r="AE8" i="19"/>
  <c r="AF8" i="19"/>
  <c r="AG8" i="19"/>
  <c r="AH8" i="19"/>
  <c r="AI8" i="19"/>
  <c r="AJ8" i="19"/>
  <c r="AK8" i="19"/>
  <c r="AL8" i="19"/>
  <c r="AM8" i="19"/>
  <c r="AN8" i="19"/>
  <c r="AO8" i="19"/>
  <c r="AA8" i="19"/>
  <c r="AB7" i="19"/>
  <c r="AC7" i="19"/>
  <c r="AD7" i="19"/>
  <c r="AE7" i="19"/>
  <c r="AF7" i="19"/>
  <c r="AG7" i="19"/>
  <c r="AH7" i="19"/>
  <c r="AI7" i="19"/>
  <c r="AJ7" i="19"/>
  <c r="AK7" i="19"/>
  <c r="AL7" i="19"/>
  <c r="AM7" i="19"/>
  <c r="AN7" i="19"/>
  <c r="AO7" i="19"/>
  <c r="AA7" i="19"/>
  <c r="AL32" i="16"/>
  <c r="AK32" i="16"/>
  <c r="AJ32" i="16"/>
  <c r="AI32" i="16"/>
  <c r="AH32" i="16"/>
  <c r="AG32" i="16"/>
  <c r="AF32" i="16"/>
  <c r="AE32" i="16"/>
  <c r="AD32" i="16"/>
  <c r="AC32" i="16"/>
  <c r="AB32" i="16"/>
  <c r="AA32" i="16"/>
  <c r="AL31" i="16"/>
  <c r="AK31" i="16"/>
  <c r="AJ31" i="16"/>
  <c r="AI31" i="16"/>
  <c r="AH31" i="16"/>
  <c r="AG31" i="16"/>
  <c r="AF31" i="16"/>
  <c r="AE31" i="16"/>
  <c r="AD31" i="16"/>
  <c r="AC31" i="16"/>
  <c r="AB31" i="16"/>
  <c r="AA31" i="16"/>
  <c r="AL30" i="16"/>
  <c r="AK30" i="16"/>
  <c r="AJ30" i="16"/>
  <c r="AI30" i="16"/>
  <c r="AH30" i="16"/>
  <c r="AG30" i="16"/>
  <c r="AF30" i="16"/>
  <c r="AE30" i="16"/>
  <c r="AD30" i="16"/>
  <c r="AC30" i="16"/>
  <c r="AB30" i="16"/>
  <c r="AA30" i="16"/>
  <c r="AL29" i="16"/>
  <c r="AK29" i="16"/>
  <c r="AJ29" i="16"/>
  <c r="AI29" i="16"/>
  <c r="AH29" i="16"/>
  <c r="AG29" i="16"/>
  <c r="AF29" i="16"/>
  <c r="AE29" i="16"/>
  <c r="AD29" i="16"/>
  <c r="AC29" i="16"/>
  <c r="AB29" i="16"/>
  <c r="AA29" i="16"/>
  <c r="AL28" i="16"/>
  <c r="AK28" i="16"/>
  <c r="AJ28" i="16"/>
  <c r="AI28" i="16"/>
  <c r="AH28" i="16"/>
  <c r="AG28" i="16"/>
  <c r="AF28" i="16"/>
  <c r="AE28" i="16"/>
  <c r="AD28" i="16"/>
  <c r="AC28" i="16"/>
  <c r="AB28" i="16"/>
  <c r="AA28" i="16"/>
  <c r="AL27" i="16"/>
  <c r="AK27" i="16"/>
  <c r="AJ27" i="16"/>
  <c r="AI27" i="16"/>
  <c r="AH27" i="16"/>
  <c r="AG27" i="16"/>
  <c r="AF27" i="16"/>
  <c r="AE27" i="16"/>
  <c r="AD27" i="16"/>
  <c r="AC27" i="16"/>
  <c r="AB27" i="16"/>
  <c r="AA27" i="16"/>
  <c r="AL26" i="16"/>
  <c r="AK26" i="16"/>
  <c r="AJ26" i="16"/>
  <c r="AI26" i="16"/>
  <c r="AH26" i="16"/>
  <c r="AG26" i="16"/>
  <c r="AF26" i="16"/>
  <c r="AE26" i="16"/>
  <c r="AD26" i="16"/>
  <c r="AC26" i="16"/>
  <c r="AB26" i="16"/>
  <c r="AA26" i="16"/>
  <c r="AL25" i="16"/>
  <c r="AK25" i="16"/>
  <c r="AJ25" i="16"/>
  <c r="AI25" i="16"/>
  <c r="AH25" i="16"/>
  <c r="AG25" i="16"/>
  <c r="AF25" i="16"/>
  <c r="AE25" i="16"/>
  <c r="AD25" i="16"/>
  <c r="AC25" i="16"/>
  <c r="AB25" i="16"/>
  <c r="AA25" i="16"/>
  <c r="AL24" i="16"/>
  <c r="AK24" i="16"/>
  <c r="AJ24" i="16"/>
  <c r="AI24" i="16"/>
  <c r="AH24" i="16"/>
  <c r="AG24" i="16"/>
  <c r="AF24" i="16"/>
  <c r="AE24" i="16"/>
  <c r="AD24" i="16"/>
  <c r="AC24" i="16"/>
  <c r="AB24" i="16"/>
  <c r="AA24" i="16"/>
  <c r="AL23" i="16"/>
  <c r="AK23" i="16"/>
  <c r="AJ23" i="16"/>
  <c r="AI23" i="16"/>
  <c r="AH23" i="16"/>
  <c r="AG23" i="16"/>
  <c r="AF23" i="16"/>
  <c r="AE23" i="16"/>
  <c r="AD23" i="16"/>
  <c r="AC23" i="16"/>
  <c r="AB23" i="16"/>
  <c r="AA23" i="16"/>
  <c r="AL22" i="16"/>
  <c r="AK22" i="16"/>
  <c r="AJ22" i="16"/>
  <c r="AI22" i="16"/>
  <c r="AH22" i="16"/>
  <c r="AG22" i="16"/>
  <c r="AF22" i="16"/>
  <c r="AE22" i="16"/>
  <c r="AD22" i="16"/>
  <c r="AC22" i="16"/>
  <c r="AB22" i="16"/>
  <c r="AA22" i="16"/>
  <c r="AL21" i="16"/>
  <c r="AK21" i="16"/>
  <c r="AJ21" i="16"/>
  <c r="AI21" i="16"/>
  <c r="AH21" i="16"/>
  <c r="AG21" i="16"/>
  <c r="AF21" i="16"/>
  <c r="AE21" i="16"/>
  <c r="AD21" i="16"/>
  <c r="AC21" i="16"/>
  <c r="AB21" i="16"/>
  <c r="AA21" i="16"/>
  <c r="AL20" i="16"/>
  <c r="AK20" i="16"/>
  <c r="AJ20" i="16"/>
  <c r="AI20" i="16"/>
  <c r="AH20" i="16"/>
  <c r="AG20" i="16"/>
  <c r="AF20" i="16"/>
  <c r="AE20" i="16"/>
  <c r="AD20" i="16"/>
  <c r="AC20" i="16"/>
  <c r="AB20" i="16"/>
  <c r="AA20" i="16"/>
  <c r="AL19" i="16"/>
  <c r="AK19" i="16"/>
  <c r="AJ19" i="16"/>
  <c r="AI19" i="16"/>
  <c r="AH19" i="16"/>
  <c r="AG19" i="16"/>
  <c r="AF19" i="16"/>
  <c r="AE19" i="16"/>
  <c r="AD19" i="16"/>
  <c r="AC19" i="16"/>
  <c r="AB19" i="16"/>
  <c r="AA19" i="16"/>
  <c r="AL18" i="16"/>
  <c r="AK18" i="16"/>
  <c r="AJ18" i="16"/>
  <c r="AI18" i="16"/>
  <c r="AH18" i="16"/>
  <c r="AG18" i="16"/>
  <c r="AF18" i="16"/>
  <c r="AE18" i="16"/>
  <c r="AD18" i="16"/>
  <c r="AC18" i="16"/>
  <c r="AB18" i="16"/>
  <c r="AA18" i="16"/>
  <c r="AL17" i="16"/>
  <c r="AK17" i="16"/>
  <c r="AJ17" i="16"/>
  <c r="AI17" i="16"/>
  <c r="AH17" i="16"/>
  <c r="AG17" i="16"/>
  <c r="AF17" i="16"/>
  <c r="AE17" i="16"/>
  <c r="AD17" i="16"/>
  <c r="AC17" i="16"/>
  <c r="AB17" i="16"/>
  <c r="AA17" i="16"/>
  <c r="AL16" i="16"/>
  <c r="AK16" i="16"/>
  <c r="AJ16" i="16"/>
  <c r="AI16" i="16"/>
  <c r="AH16" i="16"/>
  <c r="AG16" i="16"/>
  <c r="AF16" i="16"/>
  <c r="AE16" i="16"/>
  <c r="AD16" i="16"/>
  <c r="AC16" i="16"/>
  <c r="AB16" i="16"/>
  <c r="AA16" i="16"/>
  <c r="AL15" i="16"/>
  <c r="AK15" i="16"/>
  <c r="AJ15" i="16"/>
  <c r="AI15" i="16"/>
  <c r="AH15" i="16"/>
  <c r="AG15" i="16"/>
  <c r="AF15" i="16"/>
  <c r="AE15" i="16"/>
  <c r="AD15" i="16"/>
  <c r="AC15" i="16"/>
  <c r="AB15" i="16"/>
  <c r="AA15" i="16"/>
  <c r="AL14" i="16"/>
  <c r="AK14" i="16"/>
  <c r="AJ14" i="16"/>
  <c r="AI14" i="16"/>
  <c r="AH14" i="16"/>
  <c r="AG14" i="16"/>
  <c r="AF14" i="16"/>
  <c r="AE14" i="16"/>
  <c r="AD14" i="16"/>
  <c r="AC14" i="16"/>
  <c r="AB14" i="16"/>
  <c r="AA14" i="16"/>
  <c r="AL13" i="16"/>
  <c r="AK13" i="16"/>
  <c r="AJ13" i="16"/>
  <c r="AI13" i="16"/>
  <c r="AH13" i="16"/>
  <c r="AG13" i="16"/>
  <c r="AF13" i="16"/>
  <c r="AE13" i="16"/>
  <c r="AD13" i="16"/>
  <c r="AC13" i="16"/>
  <c r="AB13" i="16"/>
  <c r="AA13" i="16"/>
  <c r="AL12" i="16"/>
  <c r="AK12" i="16"/>
  <c r="AJ12" i="16"/>
  <c r="AI12" i="16"/>
  <c r="AH12" i="16"/>
  <c r="AG12" i="16"/>
  <c r="AF12" i="16"/>
  <c r="AE12" i="16"/>
  <c r="AD12" i="16"/>
  <c r="AC12" i="16"/>
  <c r="AB12" i="16"/>
  <c r="AA12" i="16"/>
  <c r="AL11" i="16"/>
  <c r="AK11" i="16"/>
  <c r="AJ11" i="16"/>
  <c r="AI11" i="16"/>
  <c r="AH11" i="16"/>
  <c r="AG11" i="16"/>
  <c r="AF11" i="16"/>
  <c r="AE11" i="16"/>
  <c r="AD11" i="16"/>
  <c r="AC11" i="16"/>
  <c r="AB11" i="16"/>
  <c r="AA11" i="16"/>
  <c r="AL10" i="16"/>
  <c r="AK10" i="16"/>
  <c r="AJ10" i="16"/>
  <c r="AI10" i="16"/>
  <c r="AH10" i="16"/>
  <c r="AG10" i="16"/>
  <c r="AF10" i="16"/>
  <c r="AE10" i="16"/>
  <c r="AD10" i="16"/>
  <c r="AC10" i="16"/>
  <c r="AB10" i="16"/>
  <c r="AA10" i="16"/>
  <c r="AL9" i="16"/>
  <c r="AK9" i="16"/>
  <c r="AJ9" i="16"/>
  <c r="AI9" i="16"/>
  <c r="AH9" i="16"/>
  <c r="AG9" i="16"/>
  <c r="AF9" i="16"/>
  <c r="AE9" i="16"/>
  <c r="AD9" i="16"/>
  <c r="AC9" i="16"/>
  <c r="AB9" i="16"/>
  <c r="AA9" i="16"/>
  <c r="AB8" i="16"/>
  <c r="AC8" i="16"/>
  <c r="AD8" i="16"/>
  <c r="AE8" i="16"/>
  <c r="AF8" i="16"/>
  <c r="AG8" i="16"/>
  <c r="AH8" i="16"/>
  <c r="AI8" i="16"/>
  <c r="AJ8" i="16"/>
  <c r="AK8" i="16"/>
  <c r="AL8" i="16"/>
  <c r="AA8" i="16"/>
  <c r="AB7" i="16"/>
  <c r="AC7" i="16"/>
  <c r="AD7" i="16"/>
  <c r="AE7" i="16"/>
  <c r="AF7" i="16"/>
  <c r="AG7" i="16"/>
  <c r="AH7" i="16"/>
  <c r="AI7" i="16"/>
  <c r="AJ7" i="16"/>
  <c r="AK7" i="16"/>
  <c r="AL7" i="16"/>
  <c r="AA7" i="16"/>
  <c r="AO32" i="18"/>
  <c r="AN32" i="18"/>
  <c r="AM32" i="18"/>
  <c r="AL32" i="18"/>
  <c r="AK32" i="18"/>
  <c r="AJ32" i="18"/>
  <c r="AI32" i="18"/>
  <c r="AH32" i="18"/>
  <c r="AG32" i="18"/>
  <c r="AF32" i="18"/>
  <c r="AE32" i="18"/>
  <c r="AD32" i="18"/>
  <c r="AC32" i="18"/>
  <c r="AB32" i="18"/>
  <c r="AA32" i="18"/>
  <c r="AO31" i="18"/>
  <c r="AN31" i="18"/>
  <c r="AM31" i="18"/>
  <c r="AL31" i="18"/>
  <c r="AK31" i="18"/>
  <c r="AJ31" i="18"/>
  <c r="AI31" i="18"/>
  <c r="AH31" i="18"/>
  <c r="AG31" i="18"/>
  <c r="AF31" i="18"/>
  <c r="AE31" i="18"/>
  <c r="AD31" i="18"/>
  <c r="AC31" i="18"/>
  <c r="AB31" i="18"/>
  <c r="AA31" i="18"/>
  <c r="AO30" i="18"/>
  <c r="AN30" i="18"/>
  <c r="AM30" i="18"/>
  <c r="AL30" i="18"/>
  <c r="AK30" i="18"/>
  <c r="AJ30" i="18"/>
  <c r="AI30" i="18"/>
  <c r="AH30" i="18"/>
  <c r="AG30" i="18"/>
  <c r="AF30" i="18"/>
  <c r="AE30" i="18"/>
  <c r="AD30" i="18"/>
  <c r="AC30" i="18"/>
  <c r="AB30" i="18"/>
  <c r="AA30" i="18"/>
  <c r="AO29" i="18"/>
  <c r="AN29" i="18"/>
  <c r="AM29" i="18"/>
  <c r="AL29" i="18"/>
  <c r="AK29" i="18"/>
  <c r="AJ29" i="18"/>
  <c r="AI29" i="18"/>
  <c r="AH29" i="18"/>
  <c r="AG29" i="18"/>
  <c r="AF29" i="18"/>
  <c r="AE29" i="18"/>
  <c r="AD29" i="18"/>
  <c r="AC29" i="18"/>
  <c r="AB29" i="18"/>
  <c r="AA29" i="18"/>
  <c r="AO28" i="18"/>
  <c r="AN28" i="18"/>
  <c r="AM28" i="18"/>
  <c r="AL28" i="18"/>
  <c r="AK28" i="18"/>
  <c r="AJ28" i="18"/>
  <c r="AI28" i="18"/>
  <c r="AH28" i="18"/>
  <c r="AG28" i="18"/>
  <c r="AF28" i="18"/>
  <c r="AE28" i="18"/>
  <c r="AD28" i="18"/>
  <c r="AC28" i="18"/>
  <c r="AB28" i="18"/>
  <c r="AA28" i="18"/>
  <c r="AO27" i="18"/>
  <c r="AN27" i="18"/>
  <c r="AM27" i="18"/>
  <c r="AL27" i="18"/>
  <c r="AK27" i="18"/>
  <c r="AJ27" i="18"/>
  <c r="AI27" i="18"/>
  <c r="AH27" i="18"/>
  <c r="AG27" i="18"/>
  <c r="AF27" i="18"/>
  <c r="AE27" i="18"/>
  <c r="AD27" i="18"/>
  <c r="AC27" i="18"/>
  <c r="AB27" i="18"/>
  <c r="AA27" i="18"/>
  <c r="AO26" i="18"/>
  <c r="AN26" i="18"/>
  <c r="AM26" i="18"/>
  <c r="AL26" i="18"/>
  <c r="AK26" i="18"/>
  <c r="AJ26" i="18"/>
  <c r="AI26" i="18"/>
  <c r="AH26" i="18"/>
  <c r="AG26" i="18"/>
  <c r="AF26" i="18"/>
  <c r="AE26" i="18"/>
  <c r="AD26" i="18"/>
  <c r="AC26" i="18"/>
  <c r="AB26" i="18"/>
  <c r="AA26" i="18"/>
  <c r="AO25" i="18"/>
  <c r="AN25" i="18"/>
  <c r="AM25" i="18"/>
  <c r="AL25" i="18"/>
  <c r="AK25" i="18"/>
  <c r="AJ25" i="18"/>
  <c r="AI25" i="18"/>
  <c r="AH25" i="18"/>
  <c r="AG25" i="18"/>
  <c r="AF25" i="18"/>
  <c r="AE25" i="18"/>
  <c r="AD25" i="18"/>
  <c r="AC25" i="18"/>
  <c r="AB25" i="18"/>
  <c r="AA25" i="18"/>
  <c r="AO24" i="18"/>
  <c r="AN24" i="18"/>
  <c r="AM24" i="18"/>
  <c r="AL24" i="18"/>
  <c r="AK24" i="18"/>
  <c r="AJ24" i="18"/>
  <c r="AI24" i="18"/>
  <c r="AH24" i="18"/>
  <c r="AG24" i="18"/>
  <c r="AF24" i="18"/>
  <c r="AE24" i="18"/>
  <c r="AD24" i="18"/>
  <c r="AC24" i="18"/>
  <c r="AB24" i="18"/>
  <c r="AA24" i="18"/>
  <c r="AO23" i="18"/>
  <c r="AN23" i="18"/>
  <c r="AM23" i="18"/>
  <c r="AL23" i="18"/>
  <c r="AK23" i="18"/>
  <c r="AJ23" i="18"/>
  <c r="AI23" i="18"/>
  <c r="AH23" i="18"/>
  <c r="AG23" i="18"/>
  <c r="AF23" i="18"/>
  <c r="AE23" i="18"/>
  <c r="AD23" i="18"/>
  <c r="AC23" i="18"/>
  <c r="AB23" i="18"/>
  <c r="AA23" i="18"/>
  <c r="AO22" i="18"/>
  <c r="AN22" i="18"/>
  <c r="AM22" i="18"/>
  <c r="AL22" i="18"/>
  <c r="AK22" i="18"/>
  <c r="AJ22" i="18"/>
  <c r="AI22" i="18"/>
  <c r="AH22" i="18"/>
  <c r="AG22" i="18"/>
  <c r="AF22" i="18"/>
  <c r="AE22" i="18"/>
  <c r="AD22" i="18"/>
  <c r="AC22" i="18"/>
  <c r="AB22" i="18"/>
  <c r="AA22" i="18"/>
  <c r="AO21" i="18"/>
  <c r="AN21" i="18"/>
  <c r="AM21" i="18"/>
  <c r="AL21" i="18"/>
  <c r="AK21" i="18"/>
  <c r="AJ21" i="18"/>
  <c r="AI21" i="18"/>
  <c r="AH21" i="18"/>
  <c r="AG21" i="18"/>
  <c r="AF21" i="18"/>
  <c r="AE21" i="18"/>
  <c r="AD21" i="18"/>
  <c r="AC21" i="18"/>
  <c r="AB21" i="18"/>
  <c r="AA21" i="18"/>
  <c r="AO20" i="18"/>
  <c r="AN20" i="18"/>
  <c r="AM20" i="18"/>
  <c r="AL20" i="18"/>
  <c r="AK20" i="18"/>
  <c r="AJ20" i="18"/>
  <c r="AI20" i="18"/>
  <c r="AH20" i="18"/>
  <c r="AG20" i="18"/>
  <c r="AF20" i="18"/>
  <c r="AE20" i="18"/>
  <c r="AD20" i="18"/>
  <c r="AC20" i="18"/>
  <c r="AB20" i="18"/>
  <c r="AA20" i="18"/>
  <c r="AO19" i="18"/>
  <c r="AN19" i="18"/>
  <c r="AM19" i="18"/>
  <c r="AL19" i="18"/>
  <c r="AK19" i="18"/>
  <c r="AJ19" i="18"/>
  <c r="AI19" i="18"/>
  <c r="AH19" i="18"/>
  <c r="AG19" i="18"/>
  <c r="AF19" i="18"/>
  <c r="AE19" i="18"/>
  <c r="AD19" i="18"/>
  <c r="AC19" i="18"/>
  <c r="AB19" i="18"/>
  <c r="AA19" i="18"/>
  <c r="AO18" i="18"/>
  <c r="AN18" i="18"/>
  <c r="AM18" i="18"/>
  <c r="AL18" i="18"/>
  <c r="AK18" i="18"/>
  <c r="AJ18" i="18"/>
  <c r="AI18" i="18"/>
  <c r="AH18" i="18"/>
  <c r="AG18" i="18"/>
  <c r="AF18" i="18"/>
  <c r="AE18" i="18"/>
  <c r="AD18" i="18"/>
  <c r="AC18" i="18"/>
  <c r="AB18" i="18"/>
  <c r="AA18" i="18"/>
  <c r="AO17" i="18"/>
  <c r="AN17" i="18"/>
  <c r="AM17" i="18"/>
  <c r="AL17" i="18"/>
  <c r="AK17" i="18"/>
  <c r="AJ17" i="18"/>
  <c r="AI17" i="18"/>
  <c r="AH17" i="18"/>
  <c r="AG17" i="18"/>
  <c r="AF17" i="18"/>
  <c r="AE17" i="18"/>
  <c r="AD17" i="18"/>
  <c r="AC17" i="18"/>
  <c r="AB17" i="18"/>
  <c r="AA17" i="18"/>
  <c r="AO16" i="18"/>
  <c r="AN16" i="18"/>
  <c r="AM16" i="18"/>
  <c r="AL16" i="18"/>
  <c r="AK16" i="18"/>
  <c r="AJ16" i="18"/>
  <c r="AI16" i="18"/>
  <c r="AH16" i="18"/>
  <c r="AG16" i="18"/>
  <c r="AF16" i="18"/>
  <c r="AE16" i="18"/>
  <c r="AD16" i="18"/>
  <c r="AC16" i="18"/>
  <c r="AB16" i="18"/>
  <c r="AA16" i="18"/>
  <c r="AO15" i="18"/>
  <c r="AN15" i="18"/>
  <c r="AM15" i="18"/>
  <c r="AL15" i="18"/>
  <c r="AK15" i="18"/>
  <c r="AJ15" i="18"/>
  <c r="AI15" i="18"/>
  <c r="AH15" i="18"/>
  <c r="AG15" i="18"/>
  <c r="AF15" i="18"/>
  <c r="AE15" i="18"/>
  <c r="AD15" i="18"/>
  <c r="AC15" i="18"/>
  <c r="AB15" i="18"/>
  <c r="AA15" i="18"/>
  <c r="AO14" i="18"/>
  <c r="AN14" i="18"/>
  <c r="AM14" i="18"/>
  <c r="AL14" i="18"/>
  <c r="AK14" i="18"/>
  <c r="AJ14" i="18"/>
  <c r="AI14" i="18"/>
  <c r="AH14" i="18"/>
  <c r="AG14" i="18"/>
  <c r="AF14" i="18"/>
  <c r="AE14" i="18"/>
  <c r="AD14" i="18"/>
  <c r="AC14" i="18"/>
  <c r="AB14" i="18"/>
  <c r="AA14" i="18"/>
  <c r="AO13" i="18"/>
  <c r="AN13" i="18"/>
  <c r="AM13" i="18"/>
  <c r="AL13" i="18"/>
  <c r="AK13" i="18"/>
  <c r="AJ13" i="18"/>
  <c r="AI13" i="18"/>
  <c r="AH13" i="18"/>
  <c r="AG13" i="18"/>
  <c r="AF13" i="18"/>
  <c r="AE13" i="18"/>
  <c r="AD13" i="18"/>
  <c r="AC13" i="18"/>
  <c r="AB13" i="18"/>
  <c r="AA13" i="18"/>
  <c r="AO12" i="18"/>
  <c r="AN12" i="18"/>
  <c r="AM12" i="18"/>
  <c r="AL12" i="18"/>
  <c r="AK12" i="18"/>
  <c r="AJ12" i="18"/>
  <c r="AI12" i="18"/>
  <c r="AH12" i="18"/>
  <c r="AG12" i="18"/>
  <c r="AF12" i="18"/>
  <c r="AE12" i="18"/>
  <c r="AD12" i="18"/>
  <c r="AC12" i="18"/>
  <c r="AB12" i="18"/>
  <c r="AA12" i="18"/>
  <c r="AO11" i="18"/>
  <c r="AN11" i="18"/>
  <c r="AM11" i="18"/>
  <c r="AL11" i="18"/>
  <c r="AK11" i="18"/>
  <c r="AJ11" i="18"/>
  <c r="AI11" i="18"/>
  <c r="AH11" i="18"/>
  <c r="AG11" i="18"/>
  <c r="AF11" i="18"/>
  <c r="AE11" i="18"/>
  <c r="AD11" i="18"/>
  <c r="AC11" i="18"/>
  <c r="AB11" i="18"/>
  <c r="AA11" i="18"/>
  <c r="AO10" i="18"/>
  <c r="AN10" i="18"/>
  <c r="AM10" i="18"/>
  <c r="AL10" i="18"/>
  <c r="AK10" i="18"/>
  <c r="AJ10" i="18"/>
  <c r="AI10" i="18"/>
  <c r="AH10" i="18"/>
  <c r="AG10" i="18"/>
  <c r="AF10" i="18"/>
  <c r="AE10" i="18"/>
  <c r="AD10" i="18"/>
  <c r="AC10" i="18"/>
  <c r="AB10" i="18"/>
  <c r="AA10" i="18"/>
  <c r="AO9" i="18"/>
  <c r="AN9" i="18"/>
  <c r="AM9" i="18"/>
  <c r="AL9" i="18"/>
  <c r="AK9" i="18"/>
  <c r="AJ9" i="18"/>
  <c r="AI9" i="18"/>
  <c r="AH9" i="18"/>
  <c r="AG9" i="18"/>
  <c r="AF9" i="18"/>
  <c r="AE9" i="18"/>
  <c r="AD9" i="18"/>
  <c r="AC9" i="18"/>
  <c r="AB9" i="18"/>
  <c r="AA9" i="18"/>
  <c r="AB8" i="18"/>
  <c r="AC8" i="18"/>
  <c r="AD8" i="18"/>
  <c r="AE8" i="18"/>
  <c r="AF8" i="18"/>
  <c r="AG8" i="18"/>
  <c r="AH8" i="18"/>
  <c r="AI8" i="18"/>
  <c r="AJ8" i="18"/>
  <c r="AK8" i="18"/>
  <c r="AL8" i="18"/>
  <c r="AM8" i="18"/>
  <c r="AN8" i="18"/>
  <c r="AO8" i="18"/>
  <c r="AA8" i="18"/>
  <c r="AB7" i="18"/>
  <c r="AC7" i="18"/>
  <c r="AD7" i="18"/>
  <c r="AE7" i="18"/>
  <c r="AF7" i="18"/>
  <c r="AG7" i="18"/>
  <c r="AH7" i="18"/>
  <c r="AI7" i="18"/>
  <c r="AJ7" i="18"/>
  <c r="AK7" i="18"/>
  <c r="AL7" i="18"/>
  <c r="AM7" i="18"/>
  <c r="AN7" i="18"/>
  <c r="AO7" i="18"/>
  <c r="K15" i="48"/>
  <c r="L15" i="48"/>
  <c r="K16" i="48"/>
  <c r="L16" i="48"/>
  <c r="K17" i="48"/>
  <c r="L17" i="48"/>
  <c r="K18" i="48"/>
  <c r="L18" i="48"/>
  <c r="K19" i="48"/>
  <c r="L19" i="48"/>
  <c r="K20" i="48"/>
  <c r="L20" i="48"/>
  <c r="K21" i="48"/>
  <c r="L21" i="48"/>
  <c r="K22" i="48"/>
  <c r="L22" i="48"/>
  <c r="K23" i="48"/>
  <c r="L23" i="48"/>
  <c r="K24" i="48"/>
  <c r="L24" i="48"/>
  <c r="K25" i="48"/>
  <c r="L25" i="48"/>
  <c r="K26" i="48"/>
  <c r="L26" i="48"/>
  <c r="K27" i="48"/>
  <c r="L27" i="48"/>
  <c r="K28" i="48"/>
  <c r="L28" i="48"/>
  <c r="K29" i="48"/>
  <c r="L29" i="48"/>
  <c r="K30" i="48"/>
  <c r="L30" i="48"/>
  <c r="K31" i="48"/>
  <c r="L31" i="48"/>
  <c r="K32" i="48"/>
  <c r="L32" i="48"/>
  <c r="K33" i="48"/>
  <c r="L33" i="48"/>
  <c r="K34" i="48"/>
  <c r="L34" i="48"/>
  <c r="K35" i="48"/>
  <c r="L35" i="48"/>
  <c r="K36" i="48"/>
  <c r="L36" i="48"/>
  <c r="K37" i="48"/>
  <c r="L37" i="48"/>
  <c r="K38" i="48"/>
  <c r="L38" i="48"/>
  <c r="K39" i="48"/>
  <c r="L39" i="48"/>
  <c r="K40" i="48"/>
  <c r="L40" i="48"/>
  <c r="K41" i="48"/>
  <c r="L41" i="48"/>
  <c r="K42" i="48"/>
  <c r="L42" i="48"/>
  <c r="K43" i="48"/>
  <c r="L43" i="48"/>
  <c r="K44" i="48"/>
  <c r="L44" i="48"/>
  <c r="L4" i="48"/>
  <c r="K4" i="48"/>
  <c r="H252" i="49" l="1"/>
  <c r="J251" i="49"/>
  <c r="I251" i="49"/>
  <c r="H365" i="49"/>
  <c r="I364" i="49"/>
  <c r="J364" i="49"/>
  <c r="H208" i="49"/>
  <c r="J207" i="49"/>
  <c r="I207" i="49"/>
  <c r="AA50" i="18"/>
  <c r="F50" i="18" s="1"/>
  <c r="H287" i="49"/>
  <c r="J286" i="49"/>
  <c r="I286" i="49"/>
  <c r="H326" i="49"/>
  <c r="I325" i="49"/>
  <c r="J325" i="49"/>
  <c r="K212" i="49"/>
  <c r="K213" i="49" s="1"/>
  <c r="F117" i="18"/>
  <c r="K370" i="49"/>
  <c r="K371" i="49" s="1"/>
  <c r="J117" i="18"/>
  <c r="K331" i="49"/>
  <c r="K332" i="49" s="1"/>
  <c r="I117" i="18"/>
  <c r="K252" i="49"/>
  <c r="K253" i="49" s="1"/>
  <c r="G117" i="18"/>
  <c r="K292" i="49"/>
  <c r="K293" i="49" s="1"/>
  <c r="H117" i="18"/>
  <c r="AB54" i="18"/>
  <c r="G54" i="18" s="1"/>
  <c r="F7" i="23"/>
  <c r="AH87" i="20"/>
  <c r="AD87" i="20"/>
  <c r="AL86" i="20"/>
  <c r="AH86" i="20"/>
  <c r="AD86" i="20"/>
  <c r="AA86" i="20"/>
  <c r="AJ84" i="20"/>
  <c r="AF84" i="20"/>
  <c r="AB84" i="20"/>
  <c r="AA84" i="20"/>
  <c r="AJ83" i="20"/>
  <c r="AF83" i="20"/>
  <c r="AB83" i="20"/>
  <c r="AJ82" i="20"/>
  <c r="AG82" i="20"/>
  <c r="AF82" i="20"/>
  <c r="AB82" i="20"/>
  <c r="AA82" i="20"/>
  <c r="AI81" i="20"/>
  <c r="AE81" i="20"/>
  <c r="AA81" i="20"/>
  <c r="AI80" i="20"/>
  <c r="AE80" i="20"/>
  <c r="AA80" i="20"/>
  <c r="AI79" i="20"/>
  <c r="AF79" i="20"/>
  <c r="AE79" i="20"/>
  <c r="AB79" i="20"/>
  <c r="AA79" i="20"/>
  <c r="AJ78" i="20"/>
  <c r="AI78" i="20"/>
  <c r="AF78" i="20"/>
  <c r="AE78" i="20"/>
  <c r="AB78" i="20"/>
  <c r="AA78" i="20"/>
  <c r="AJ77" i="20"/>
  <c r="AI77" i="20"/>
  <c r="AF77" i="20"/>
  <c r="AE77" i="20"/>
  <c r="AB77" i="20"/>
  <c r="AA77" i="20"/>
  <c r="AJ76" i="20"/>
  <c r="AI76" i="20"/>
  <c r="AF76" i="20"/>
  <c r="AE76" i="20"/>
  <c r="AB76" i="20"/>
  <c r="AA76" i="20"/>
  <c r="AJ75" i="20"/>
  <c r="AI75" i="20"/>
  <c r="AF75" i="20"/>
  <c r="AE75" i="20"/>
  <c r="AB75" i="20"/>
  <c r="AA75" i="20"/>
  <c r="AJ74" i="20"/>
  <c r="AI74" i="20"/>
  <c r="AF74" i="20"/>
  <c r="AE74" i="20"/>
  <c r="AB74" i="20"/>
  <c r="AA74" i="20"/>
  <c r="AJ73" i="20"/>
  <c r="AI73" i="20"/>
  <c r="AF73" i="20"/>
  <c r="AE73" i="20"/>
  <c r="AB73" i="20"/>
  <c r="AA73" i="20"/>
  <c r="AJ72" i="20"/>
  <c r="AI72" i="20"/>
  <c r="AF72" i="20"/>
  <c r="AE72" i="20"/>
  <c r="AB72" i="20"/>
  <c r="AA72" i="20"/>
  <c r="AI71" i="20"/>
  <c r="AE71" i="20"/>
  <c r="AA71" i="20"/>
  <c r="AI70" i="20"/>
  <c r="AE70" i="20"/>
  <c r="AA70" i="20"/>
  <c r="AB69" i="20"/>
  <c r="AJ68" i="20"/>
  <c r="AF68" i="20"/>
  <c r="AB68" i="20"/>
  <c r="AA68" i="20"/>
  <c r="AI67" i="20"/>
  <c r="AE67" i="20"/>
  <c r="AA67" i="20"/>
  <c r="AI66" i="20"/>
  <c r="AE66" i="20"/>
  <c r="AD66" i="20"/>
  <c r="AA66" i="20"/>
  <c r="AI65" i="20"/>
  <c r="AE65" i="20"/>
  <c r="AA65" i="20"/>
  <c r="AJ64" i="20"/>
  <c r="AI64" i="20"/>
  <c r="AE64" i="20"/>
  <c r="AA64" i="20"/>
  <c r="AE63" i="20"/>
  <c r="AI63" i="20"/>
  <c r="AA63" i="20"/>
  <c r="AE62" i="20"/>
  <c r="AI62" i="20"/>
  <c r="AA62" i="20"/>
  <c r="AB63" i="20"/>
  <c r="AC63" i="20"/>
  <c r="AD63" i="20"/>
  <c r="AF63" i="20"/>
  <c r="AG63" i="20"/>
  <c r="AH63" i="20"/>
  <c r="AJ63" i="20"/>
  <c r="AK63" i="20"/>
  <c r="AL63" i="20"/>
  <c r="AB64" i="20"/>
  <c r="AC64" i="20"/>
  <c r="AD64" i="20"/>
  <c r="AF64" i="20"/>
  <c r="AG64" i="20"/>
  <c r="AH64" i="20"/>
  <c r="AK64" i="20"/>
  <c r="AL64" i="20"/>
  <c r="AB65" i="20"/>
  <c r="AC65" i="20"/>
  <c r="AD65" i="20"/>
  <c r="AF65" i="20"/>
  <c r="AG65" i="20"/>
  <c r="AH65" i="20"/>
  <c r="AJ65" i="20"/>
  <c r="AK65" i="20"/>
  <c r="AL65" i="20"/>
  <c r="AB66" i="20"/>
  <c r="AC66" i="20"/>
  <c r="AF66" i="20"/>
  <c r="AG66" i="20"/>
  <c r="AH66" i="20"/>
  <c r="AJ66" i="20"/>
  <c r="AK66" i="20"/>
  <c r="AL66" i="20"/>
  <c r="AB67" i="20"/>
  <c r="AC67" i="20"/>
  <c r="AD67" i="20"/>
  <c r="AF67" i="20"/>
  <c r="AG67" i="20"/>
  <c r="AH67" i="20"/>
  <c r="AJ67" i="20"/>
  <c r="AK67" i="20"/>
  <c r="AL67" i="20"/>
  <c r="AC68" i="20"/>
  <c r="AD68" i="20"/>
  <c r="AE68" i="20"/>
  <c r="AG68" i="20"/>
  <c r="AH68" i="20"/>
  <c r="AI68" i="20"/>
  <c r="AK68" i="20"/>
  <c r="AL68" i="20"/>
  <c r="AA69" i="20"/>
  <c r="AC69" i="20"/>
  <c r="AD69" i="20"/>
  <c r="AE69" i="20"/>
  <c r="AF69" i="20"/>
  <c r="AG69" i="20"/>
  <c r="AH69" i="20"/>
  <c r="AI69" i="20"/>
  <c r="AJ69" i="20"/>
  <c r="AK69" i="20"/>
  <c r="AL69" i="20"/>
  <c r="AB70" i="20"/>
  <c r="AC70" i="20"/>
  <c r="AD70" i="20"/>
  <c r="AF70" i="20"/>
  <c r="AG70" i="20"/>
  <c r="AH70" i="20"/>
  <c r="AJ70" i="20"/>
  <c r="AK70" i="20"/>
  <c r="AL70" i="20"/>
  <c r="AB71" i="20"/>
  <c r="AC71" i="20"/>
  <c r="AD71" i="20"/>
  <c r="AF71" i="20"/>
  <c r="AG71" i="20"/>
  <c r="AH71" i="20"/>
  <c r="AJ71" i="20"/>
  <c r="AK71" i="20"/>
  <c r="AL71" i="20"/>
  <c r="AC72" i="20"/>
  <c r="AD72" i="20"/>
  <c r="AG72" i="20"/>
  <c r="AH72" i="20"/>
  <c r="AK72" i="20"/>
  <c r="AL72" i="20"/>
  <c r="AC73" i="20"/>
  <c r="AD73" i="20"/>
  <c r="AG73" i="20"/>
  <c r="AH73" i="20"/>
  <c r="AK73" i="20"/>
  <c r="AL73" i="20"/>
  <c r="AC74" i="20"/>
  <c r="AD74" i="20"/>
  <c r="AG74" i="20"/>
  <c r="AH74" i="20"/>
  <c r="AK74" i="20"/>
  <c r="AL74" i="20"/>
  <c r="AC75" i="20"/>
  <c r="AD75" i="20"/>
  <c r="AG75" i="20"/>
  <c r="AH75" i="20"/>
  <c r="AK75" i="20"/>
  <c r="AL75" i="20"/>
  <c r="AC76" i="20"/>
  <c r="AD76" i="20"/>
  <c r="AG76" i="20"/>
  <c r="AH76" i="20"/>
  <c r="AK76" i="20"/>
  <c r="AL76" i="20"/>
  <c r="AC77" i="20"/>
  <c r="AD77" i="20"/>
  <c r="AG77" i="20"/>
  <c r="AH77" i="20"/>
  <c r="AK77" i="20"/>
  <c r="AL77" i="20"/>
  <c r="AC78" i="20"/>
  <c r="AD78" i="20"/>
  <c r="AG78" i="20"/>
  <c r="AH78" i="20"/>
  <c r="AK78" i="20"/>
  <c r="AL78" i="20"/>
  <c r="AC79" i="20"/>
  <c r="AD79" i="20"/>
  <c r="AG79" i="20"/>
  <c r="AH79" i="20"/>
  <c r="AJ79" i="20"/>
  <c r="AK79" i="20"/>
  <c r="AL79" i="20"/>
  <c r="AB80" i="20"/>
  <c r="AC80" i="20"/>
  <c r="AD80" i="20"/>
  <c r="AF80" i="20"/>
  <c r="AG80" i="20"/>
  <c r="AH80" i="20"/>
  <c r="AJ80" i="20"/>
  <c r="AK80" i="20"/>
  <c r="AL80" i="20"/>
  <c r="AB81" i="20"/>
  <c r="AC81" i="20"/>
  <c r="AD81" i="20"/>
  <c r="AF81" i="20"/>
  <c r="AG81" i="20"/>
  <c r="AH81" i="20"/>
  <c r="AJ81" i="20"/>
  <c r="AK81" i="20"/>
  <c r="AL81" i="20"/>
  <c r="AC82" i="20"/>
  <c r="AD82" i="20"/>
  <c r="AE82" i="20"/>
  <c r="AH82" i="20"/>
  <c r="AI82" i="20"/>
  <c r="AK82" i="20"/>
  <c r="AL82" i="20"/>
  <c r="AA83" i="20"/>
  <c r="AC83" i="20"/>
  <c r="AD83" i="20"/>
  <c r="AE83" i="20"/>
  <c r="AG83" i="20"/>
  <c r="AH83" i="20"/>
  <c r="AI83" i="20"/>
  <c r="AK83" i="20"/>
  <c r="AL83" i="20"/>
  <c r="AC84" i="20"/>
  <c r="AD84" i="20"/>
  <c r="AE84" i="20"/>
  <c r="AG84" i="20"/>
  <c r="AH84" i="20"/>
  <c r="AI84" i="20"/>
  <c r="AK84" i="20"/>
  <c r="AL84" i="20"/>
  <c r="AA85" i="20"/>
  <c r="AB85" i="20"/>
  <c r="AC85" i="20"/>
  <c r="AD85" i="20"/>
  <c r="AE85" i="20"/>
  <c r="AF85" i="20"/>
  <c r="AG85" i="20"/>
  <c r="AH85" i="20"/>
  <c r="AI85" i="20"/>
  <c r="AJ85" i="20"/>
  <c r="AK85" i="20"/>
  <c r="AL85" i="20"/>
  <c r="AB86" i="20"/>
  <c r="AC86" i="20"/>
  <c r="AE86" i="20"/>
  <c r="AF86" i="20"/>
  <c r="AG86" i="20"/>
  <c r="AI86" i="20"/>
  <c r="AJ86" i="20"/>
  <c r="AK86" i="20"/>
  <c r="AA87" i="20"/>
  <c r="AB87" i="20"/>
  <c r="AC87" i="20"/>
  <c r="AE87" i="20"/>
  <c r="AF87" i="20"/>
  <c r="AG87" i="20"/>
  <c r="AI87" i="20"/>
  <c r="AJ87" i="20"/>
  <c r="AK87" i="20"/>
  <c r="AL87" i="20"/>
  <c r="AA88" i="20"/>
  <c r="AB88" i="20"/>
  <c r="AC88" i="20"/>
  <c r="AD88" i="20"/>
  <c r="AE88" i="20"/>
  <c r="AF88" i="20"/>
  <c r="AG88" i="20"/>
  <c r="AH88" i="20"/>
  <c r="AI88" i="20"/>
  <c r="AJ88" i="20"/>
  <c r="AK88" i="20"/>
  <c r="AL88" i="20"/>
  <c r="AB62" i="20"/>
  <c r="AC62" i="20"/>
  <c r="AD62" i="20"/>
  <c r="AF62" i="20"/>
  <c r="AG62" i="20"/>
  <c r="AH62" i="20"/>
  <c r="AJ62" i="20"/>
  <c r="AK62" i="20"/>
  <c r="AL62" i="20"/>
  <c r="E7" i="16"/>
  <c r="H288" i="49" l="1"/>
  <c r="I287" i="49"/>
  <c r="J287" i="49"/>
  <c r="AC50" i="18"/>
  <c r="H50" i="18" s="1"/>
  <c r="J365" i="49"/>
  <c r="I365" i="49"/>
  <c r="H366" i="49"/>
  <c r="AE50" i="18"/>
  <c r="J50" i="18" s="1"/>
  <c r="H327" i="49"/>
  <c r="I326" i="49"/>
  <c r="J326" i="49"/>
  <c r="AD50" i="18"/>
  <c r="I50" i="18" s="1"/>
  <c r="H209" i="49"/>
  <c r="I208" i="49"/>
  <c r="J208" i="49"/>
  <c r="H253" i="49"/>
  <c r="I252" i="49"/>
  <c r="J252" i="49"/>
  <c r="K254" i="49"/>
  <c r="K255" i="49" s="1"/>
  <c r="G119" i="18"/>
  <c r="K372" i="49"/>
  <c r="K373" i="49" s="1"/>
  <c r="J119" i="18"/>
  <c r="K294" i="49"/>
  <c r="K295" i="49" s="1"/>
  <c r="H119" i="18"/>
  <c r="K333" i="49"/>
  <c r="K334" i="49" s="1"/>
  <c r="I119" i="18"/>
  <c r="K214" i="49"/>
  <c r="K215" i="49" s="1"/>
  <c r="F119" i="18"/>
  <c r="I15" i="48"/>
  <c r="I16" i="48"/>
  <c r="I17" i="48"/>
  <c r="I18" i="48"/>
  <c r="I19" i="48"/>
  <c r="I20" i="48"/>
  <c r="I21" i="48"/>
  <c r="I22" i="48"/>
  <c r="F22" i="48" s="1"/>
  <c r="I23" i="48"/>
  <c r="F23" i="48" s="1"/>
  <c r="I24" i="48"/>
  <c r="F24" i="48" s="1"/>
  <c r="I25" i="48"/>
  <c r="F25" i="48" s="1"/>
  <c r="I26" i="48"/>
  <c r="F26" i="48" s="1"/>
  <c r="I27" i="48"/>
  <c r="F27" i="48" s="1"/>
  <c r="I28" i="48"/>
  <c r="F28" i="48" s="1"/>
  <c r="I29" i="48"/>
  <c r="F29" i="48" s="1"/>
  <c r="I30" i="48"/>
  <c r="F30" i="48" s="1"/>
  <c r="I31" i="48"/>
  <c r="F31" i="48" s="1"/>
  <c r="I32" i="48"/>
  <c r="F32" i="48" s="1"/>
  <c r="I33" i="48"/>
  <c r="F33" i="48" s="1"/>
  <c r="I34" i="48"/>
  <c r="F34" i="48" s="1"/>
  <c r="I35" i="48"/>
  <c r="F35" i="48" s="1"/>
  <c r="I36" i="48"/>
  <c r="F36" i="48" s="1"/>
  <c r="I37" i="48"/>
  <c r="F37" i="48" s="1"/>
  <c r="I38" i="48"/>
  <c r="F38" i="48" s="1"/>
  <c r="I39" i="48"/>
  <c r="F39" i="48" s="1"/>
  <c r="I40" i="48"/>
  <c r="F40" i="48" s="1"/>
  <c r="I41" i="48"/>
  <c r="F41" i="48" s="1"/>
  <c r="I42" i="48"/>
  <c r="F42" i="48" s="1"/>
  <c r="I43" i="48"/>
  <c r="F43" i="48" s="1"/>
  <c r="I44" i="48"/>
  <c r="F44" i="48" s="1"/>
  <c r="F18" i="48" l="1"/>
  <c r="F17" i="48"/>
  <c r="F16" i="48"/>
  <c r="F15" i="48"/>
  <c r="F21" i="48"/>
  <c r="F20" i="48"/>
  <c r="F19" i="48"/>
  <c r="H367" i="49"/>
  <c r="I366" i="49"/>
  <c r="J366" i="49"/>
  <c r="I253" i="49"/>
  <c r="J253" i="49"/>
  <c r="AB56" i="18"/>
  <c r="G56" i="18" s="1"/>
  <c r="H254" i="49"/>
  <c r="H210" i="49"/>
  <c r="J209" i="49"/>
  <c r="I209" i="49"/>
  <c r="AA52" i="18"/>
  <c r="F52" i="18" s="1"/>
  <c r="H328" i="49"/>
  <c r="I327" i="49"/>
  <c r="J327" i="49"/>
  <c r="H289" i="49"/>
  <c r="J288" i="49"/>
  <c r="I288" i="49"/>
  <c r="K335" i="49"/>
  <c r="K336" i="49" s="1"/>
  <c r="I121" i="18"/>
  <c r="K374" i="49"/>
  <c r="K375" i="49" s="1"/>
  <c r="J121" i="18"/>
  <c r="K216" i="49"/>
  <c r="K217" i="49" s="1"/>
  <c r="F121" i="18"/>
  <c r="K296" i="49"/>
  <c r="K297" i="49" s="1"/>
  <c r="H121" i="18"/>
  <c r="K256" i="49"/>
  <c r="K257" i="49" s="1"/>
  <c r="G121" i="18"/>
  <c r="I4" i="48"/>
  <c r="O5" i="48"/>
  <c r="O6" i="48"/>
  <c r="O7" i="48"/>
  <c r="O8" i="48"/>
  <c r="O9" i="48"/>
  <c r="O10" i="48"/>
  <c r="O11" i="48"/>
  <c r="O12" i="48"/>
  <c r="O13" i="48"/>
  <c r="O14" i="48"/>
  <c r="O15" i="48"/>
  <c r="O16" i="48"/>
  <c r="O17" i="48"/>
  <c r="O18" i="48"/>
  <c r="O19" i="48"/>
  <c r="O20" i="48"/>
  <c r="O21" i="48"/>
  <c r="O22" i="48"/>
  <c r="O23" i="48"/>
  <c r="O24" i="48"/>
  <c r="O25" i="48"/>
  <c r="O26" i="48"/>
  <c r="O27" i="48"/>
  <c r="O28" i="48"/>
  <c r="O29" i="48"/>
  <c r="O30" i="48"/>
  <c r="O31" i="48"/>
  <c r="O32" i="48"/>
  <c r="O33" i="48"/>
  <c r="O34" i="48"/>
  <c r="O35" i="48"/>
  <c r="O36" i="48"/>
  <c r="O37" i="48"/>
  <c r="O38" i="48"/>
  <c r="O39" i="48"/>
  <c r="O40" i="48"/>
  <c r="O41" i="48"/>
  <c r="O42" i="48"/>
  <c r="O43" i="48"/>
  <c r="O44" i="48"/>
  <c r="O4" i="48"/>
  <c r="N17" i="48"/>
  <c r="N18" i="48"/>
  <c r="N19" i="48"/>
  <c r="N20" i="48"/>
  <c r="N21" i="48"/>
  <c r="N22" i="48"/>
  <c r="N23" i="48"/>
  <c r="N24" i="48"/>
  <c r="N25" i="48"/>
  <c r="N26" i="48"/>
  <c r="N27" i="48"/>
  <c r="N28" i="48"/>
  <c r="N29" i="48"/>
  <c r="N30" i="48"/>
  <c r="N31" i="48"/>
  <c r="N32" i="48"/>
  <c r="N33" i="48"/>
  <c r="N34" i="48"/>
  <c r="N35" i="48"/>
  <c r="N36" i="48"/>
  <c r="N37" i="48"/>
  <c r="N38" i="48"/>
  <c r="N39" i="48"/>
  <c r="N40" i="48"/>
  <c r="N41" i="48"/>
  <c r="N42" i="48"/>
  <c r="N43" i="48"/>
  <c r="N44" i="48"/>
  <c r="N4" i="48"/>
  <c r="N5" i="48"/>
  <c r="N6" i="48"/>
  <c r="N7" i="48"/>
  <c r="N8" i="48"/>
  <c r="N9" i="48"/>
  <c r="N10" i="48"/>
  <c r="N11" i="48"/>
  <c r="N12" i="48"/>
  <c r="N13" i="48"/>
  <c r="N14" i="48"/>
  <c r="N15" i="48"/>
  <c r="N16" i="48"/>
  <c r="H290" i="49" l="1"/>
  <c r="I289" i="49"/>
  <c r="J289" i="49"/>
  <c r="AC52" i="18"/>
  <c r="H52" i="18" s="1"/>
  <c r="H211" i="49"/>
  <c r="I210" i="49"/>
  <c r="J210" i="49"/>
  <c r="H255" i="49"/>
  <c r="I254" i="49"/>
  <c r="J254" i="49"/>
  <c r="H329" i="49"/>
  <c r="J328" i="49"/>
  <c r="I328" i="49"/>
  <c r="AD52" i="18"/>
  <c r="I52" i="18" s="1"/>
  <c r="I367" i="49"/>
  <c r="J367" i="49"/>
  <c r="H368" i="49"/>
  <c r="AE52" i="18"/>
  <c r="J52" i="18" s="1"/>
  <c r="K298" i="49"/>
  <c r="K299" i="49" s="1"/>
  <c r="H125" i="18" s="1"/>
  <c r="H123" i="18"/>
  <c r="K376" i="49"/>
  <c r="K377" i="49" s="1"/>
  <c r="J125" i="18" s="1"/>
  <c r="J123" i="18"/>
  <c r="K258" i="49"/>
  <c r="K259" i="49" s="1"/>
  <c r="G125" i="18" s="1"/>
  <c r="G123" i="18"/>
  <c r="K218" i="49"/>
  <c r="K219" i="49" s="1"/>
  <c r="F125" i="18" s="1"/>
  <c r="F123" i="18"/>
  <c r="K337" i="49"/>
  <c r="K338" i="49" s="1"/>
  <c r="I125" i="18" s="1"/>
  <c r="I123" i="18"/>
  <c r="R5" i="48"/>
  <c r="S5" i="48"/>
  <c r="T5" i="48"/>
  <c r="U5" i="48"/>
  <c r="V5" i="48"/>
  <c r="R6" i="48"/>
  <c r="S6" i="48"/>
  <c r="T6" i="48"/>
  <c r="U6" i="48"/>
  <c r="V6" i="48"/>
  <c r="R7" i="48"/>
  <c r="S7" i="48"/>
  <c r="T7" i="48"/>
  <c r="U7" i="48"/>
  <c r="V7" i="48"/>
  <c r="R8" i="48"/>
  <c r="S8" i="48"/>
  <c r="T8" i="48"/>
  <c r="U8" i="48"/>
  <c r="V8" i="48"/>
  <c r="R9" i="48"/>
  <c r="S9" i="48"/>
  <c r="T9" i="48"/>
  <c r="U9" i="48"/>
  <c r="V9" i="48"/>
  <c r="R10" i="48"/>
  <c r="S10" i="48"/>
  <c r="T10" i="48"/>
  <c r="U10" i="48"/>
  <c r="V10" i="48"/>
  <c r="R11" i="48"/>
  <c r="S11" i="48"/>
  <c r="T11" i="48"/>
  <c r="U11" i="48"/>
  <c r="V11" i="48"/>
  <c r="R12" i="48"/>
  <c r="S12" i="48"/>
  <c r="T12" i="48"/>
  <c r="U12" i="48"/>
  <c r="V12" i="48"/>
  <c r="R13" i="48"/>
  <c r="S13" i="48"/>
  <c r="T13" i="48"/>
  <c r="U13" i="48"/>
  <c r="V13" i="48"/>
  <c r="R14" i="48"/>
  <c r="S14" i="48"/>
  <c r="T14" i="48"/>
  <c r="U14" i="48"/>
  <c r="V14" i="48"/>
  <c r="R15" i="48"/>
  <c r="S15" i="48"/>
  <c r="T15" i="48"/>
  <c r="U15" i="48"/>
  <c r="V15" i="48"/>
  <c r="R16" i="48"/>
  <c r="S16" i="48"/>
  <c r="T16" i="48"/>
  <c r="U16" i="48"/>
  <c r="V16" i="48"/>
  <c r="R17" i="48"/>
  <c r="S17" i="48"/>
  <c r="T17" i="48"/>
  <c r="U17" i="48"/>
  <c r="V17" i="48"/>
  <c r="R18" i="48"/>
  <c r="S18" i="48"/>
  <c r="T18" i="48"/>
  <c r="U18" i="48"/>
  <c r="V18" i="48"/>
  <c r="R19" i="48"/>
  <c r="S19" i="48"/>
  <c r="T19" i="48"/>
  <c r="U19" i="48"/>
  <c r="V19" i="48"/>
  <c r="R20" i="48"/>
  <c r="S20" i="48"/>
  <c r="T20" i="48"/>
  <c r="U20" i="48"/>
  <c r="V20" i="48"/>
  <c r="R21" i="48"/>
  <c r="S21" i="48"/>
  <c r="T21" i="48"/>
  <c r="U21" i="48"/>
  <c r="V21" i="48"/>
  <c r="R22" i="48"/>
  <c r="S22" i="48"/>
  <c r="T22" i="48"/>
  <c r="U22" i="48"/>
  <c r="V22" i="48"/>
  <c r="R23" i="48"/>
  <c r="S23" i="48"/>
  <c r="T23" i="48"/>
  <c r="U23" i="48"/>
  <c r="V23" i="48"/>
  <c r="R24" i="48"/>
  <c r="S24" i="48"/>
  <c r="T24" i="48"/>
  <c r="U24" i="48"/>
  <c r="V24" i="48"/>
  <c r="R25" i="48"/>
  <c r="S25" i="48"/>
  <c r="T25" i="48"/>
  <c r="U25" i="48"/>
  <c r="V25" i="48"/>
  <c r="R26" i="48"/>
  <c r="S26" i="48"/>
  <c r="T26" i="48"/>
  <c r="U26" i="48"/>
  <c r="V26" i="48"/>
  <c r="R27" i="48"/>
  <c r="S27" i="48"/>
  <c r="T27" i="48"/>
  <c r="U27" i="48"/>
  <c r="V27" i="48"/>
  <c r="R28" i="48"/>
  <c r="S28" i="48"/>
  <c r="T28" i="48"/>
  <c r="U28" i="48"/>
  <c r="V28" i="48"/>
  <c r="R29" i="48"/>
  <c r="S29" i="48"/>
  <c r="T29" i="48"/>
  <c r="U29" i="48"/>
  <c r="V29" i="48"/>
  <c r="R30" i="48"/>
  <c r="S30" i="48"/>
  <c r="T30" i="48"/>
  <c r="U30" i="48"/>
  <c r="V30" i="48"/>
  <c r="R31" i="48"/>
  <c r="S31" i="48"/>
  <c r="T31" i="48"/>
  <c r="U31" i="48"/>
  <c r="V31" i="48"/>
  <c r="R32" i="48"/>
  <c r="S32" i="48"/>
  <c r="T32" i="48"/>
  <c r="U32" i="48"/>
  <c r="V32" i="48"/>
  <c r="R33" i="48"/>
  <c r="S33" i="48"/>
  <c r="T33" i="48"/>
  <c r="U33" i="48"/>
  <c r="V33" i="48"/>
  <c r="R34" i="48"/>
  <c r="S34" i="48"/>
  <c r="T34" i="48"/>
  <c r="U34" i="48"/>
  <c r="V34" i="48"/>
  <c r="R35" i="48"/>
  <c r="S35" i="48"/>
  <c r="T35" i="48"/>
  <c r="U35" i="48"/>
  <c r="V35" i="48"/>
  <c r="R36" i="48"/>
  <c r="S36" i="48"/>
  <c r="T36" i="48"/>
  <c r="U36" i="48"/>
  <c r="V36" i="48"/>
  <c r="R37" i="48"/>
  <c r="S37" i="48"/>
  <c r="T37" i="48"/>
  <c r="U37" i="48"/>
  <c r="V37" i="48"/>
  <c r="R38" i="48"/>
  <c r="S38" i="48"/>
  <c r="T38" i="48"/>
  <c r="U38" i="48"/>
  <c r="V38" i="48"/>
  <c r="R39" i="48"/>
  <c r="S39" i="48"/>
  <c r="T39" i="48"/>
  <c r="U39" i="48"/>
  <c r="V39" i="48"/>
  <c r="R40" i="48"/>
  <c r="S40" i="48"/>
  <c r="T40" i="48"/>
  <c r="U40" i="48"/>
  <c r="V40" i="48"/>
  <c r="R41" i="48"/>
  <c r="S41" i="48"/>
  <c r="T41" i="48"/>
  <c r="U41" i="48"/>
  <c r="V41" i="48"/>
  <c r="R42" i="48"/>
  <c r="S42" i="48"/>
  <c r="T42" i="48"/>
  <c r="U42" i="48"/>
  <c r="V42" i="48"/>
  <c r="R43" i="48"/>
  <c r="S43" i="48"/>
  <c r="T43" i="48"/>
  <c r="U43" i="48"/>
  <c r="V43" i="48"/>
  <c r="R44" i="48"/>
  <c r="S44" i="48"/>
  <c r="T44" i="48"/>
  <c r="U44" i="48"/>
  <c r="V44" i="48"/>
  <c r="V4" i="48"/>
  <c r="U4" i="48"/>
  <c r="T4" i="48"/>
  <c r="S4" i="48"/>
  <c r="R4" i="48"/>
  <c r="H330" i="49" l="1"/>
  <c r="I329" i="49"/>
  <c r="J329" i="49"/>
  <c r="H369" i="49"/>
  <c r="I368" i="49"/>
  <c r="J368" i="49"/>
  <c r="J255" i="49"/>
  <c r="I255" i="49"/>
  <c r="H256" i="49"/>
  <c r="AB58" i="18"/>
  <c r="G58" i="18" s="1"/>
  <c r="H212" i="49"/>
  <c r="J211" i="49"/>
  <c r="I211" i="49"/>
  <c r="AA54" i="18"/>
  <c r="F54" i="18" s="1"/>
  <c r="H291" i="49"/>
  <c r="J290" i="49"/>
  <c r="I290" i="49"/>
  <c r="Q21" i="48"/>
  <c r="Q17" i="48"/>
  <c r="Q13" i="48"/>
  <c r="Q9" i="48"/>
  <c r="J9" i="48" s="1"/>
  <c r="Q41" i="48"/>
  <c r="Q33" i="48"/>
  <c r="Q29" i="48"/>
  <c r="Q36" i="48"/>
  <c r="Q32" i="48"/>
  <c r="Q28" i="48"/>
  <c r="Q24" i="48"/>
  <c r="Q20" i="48"/>
  <c r="Q16" i="48"/>
  <c r="Q12" i="48"/>
  <c r="Q8" i="48"/>
  <c r="J8" i="48" s="1"/>
  <c r="Q37" i="48"/>
  <c r="Q44" i="48"/>
  <c r="Q43" i="48"/>
  <c r="Q39" i="48"/>
  <c r="Q35" i="48"/>
  <c r="Q31" i="48"/>
  <c r="Q27" i="48"/>
  <c r="Q23" i="48"/>
  <c r="Q19" i="48"/>
  <c r="Q15" i="48"/>
  <c r="J15" i="48" s="1"/>
  <c r="Q11" i="48"/>
  <c r="Q25" i="48"/>
  <c r="Q40" i="48"/>
  <c r="Q4" i="48"/>
  <c r="J4" i="48" s="1"/>
  <c r="Q42" i="48"/>
  <c r="Q38" i="48"/>
  <c r="Q34" i="48"/>
  <c r="Q30" i="48"/>
  <c r="Q26" i="48"/>
  <c r="Q22" i="48"/>
  <c r="Q18" i="48"/>
  <c r="Q14" i="48"/>
  <c r="Q10" i="48"/>
  <c r="J10" i="48" s="1"/>
  <c r="Q6" i="48"/>
  <c r="J6" i="48" s="1"/>
  <c r="Q7" i="48"/>
  <c r="J7" i="48" s="1"/>
  <c r="Q5" i="48"/>
  <c r="J5" i="48" s="1"/>
  <c r="H292" i="49" l="1"/>
  <c r="I291" i="49"/>
  <c r="J291" i="49"/>
  <c r="AC54" i="18"/>
  <c r="H54" i="18" s="1"/>
  <c r="J369" i="49"/>
  <c r="I369" i="49"/>
  <c r="H370" i="49"/>
  <c r="AE54" i="18"/>
  <c r="J54" i="18" s="1"/>
  <c r="H213" i="49"/>
  <c r="I212" i="49"/>
  <c r="J212" i="49"/>
  <c r="H257" i="49"/>
  <c r="I256" i="49"/>
  <c r="J256" i="49"/>
  <c r="H331" i="49"/>
  <c r="J330" i="49"/>
  <c r="I330" i="49"/>
  <c r="AD54" i="18"/>
  <c r="I54" i="18" s="1"/>
  <c r="Z44" i="48"/>
  <c r="Z43" i="48"/>
  <c r="Z42" i="48"/>
  <c r="Z41" i="48"/>
  <c r="Z40" i="48"/>
  <c r="Z39" i="48"/>
  <c r="Z38" i="48"/>
  <c r="Z37" i="48"/>
  <c r="Z36" i="48"/>
  <c r="Z35" i="48"/>
  <c r="Z34" i="48"/>
  <c r="H332" i="49" l="1"/>
  <c r="I331" i="49"/>
  <c r="J331" i="49"/>
  <c r="H371" i="49"/>
  <c r="I370" i="49"/>
  <c r="J370" i="49"/>
  <c r="J257" i="49"/>
  <c r="I257" i="49"/>
  <c r="AB60" i="18"/>
  <c r="G60" i="18" s="1"/>
  <c r="H258" i="49"/>
  <c r="H214" i="49"/>
  <c r="I213" i="49"/>
  <c r="J213" i="49"/>
  <c r="AA56" i="18"/>
  <c r="F56" i="18" s="1"/>
  <c r="H293" i="49"/>
  <c r="I292" i="49"/>
  <c r="J292" i="49"/>
  <c r="H294" i="49" l="1"/>
  <c r="J293" i="49"/>
  <c r="I293" i="49"/>
  <c r="AC56" i="18"/>
  <c r="H56" i="18" s="1"/>
  <c r="J371" i="49"/>
  <c r="I371" i="49"/>
  <c r="H372" i="49"/>
  <c r="AE56" i="18"/>
  <c r="J56" i="18" s="1"/>
  <c r="H215" i="49"/>
  <c r="I214" i="49"/>
  <c r="J214" i="49"/>
  <c r="H259" i="49"/>
  <c r="I258" i="49"/>
  <c r="J258" i="49"/>
  <c r="H333" i="49"/>
  <c r="I332" i="49"/>
  <c r="J332" i="49"/>
  <c r="AD56" i="18"/>
  <c r="I56" i="18" s="1"/>
  <c r="F4" i="48"/>
  <c r="AC140" i="47"/>
  <c r="AD140" i="47"/>
  <c r="AE140" i="47"/>
  <c r="AF140" i="47"/>
  <c r="AG140" i="47"/>
  <c r="AH140" i="47"/>
  <c r="AI140" i="47"/>
  <c r="AJ140" i="47"/>
  <c r="AK140" i="47"/>
  <c r="AL140" i="47"/>
  <c r="AC141" i="47"/>
  <c r="AD141" i="47"/>
  <c r="AE141" i="47"/>
  <c r="AF141" i="47"/>
  <c r="AG141" i="47"/>
  <c r="AH141" i="47"/>
  <c r="AI141" i="47"/>
  <c r="AJ141" i="47"/>
  <c r="AK141" i="47"/>
  <c r="AL141" i="47"/>
  <c r="AC142" i="47"/>
  <c r="AD142" i="47"/>
  <c r="AE142" i="47"/>
  <c r="AF142" i="47"/>
  <c r="AG142" i="47"/>
  <c r="AH142" i="47"/>
  <c r="AI142" i="47"/>
  <c r="AJ142" i="47"/>
  <c r="AK142" i="47"/>
  <c r="AL142" i="47"/>
  <c r="AC143" i="47"/>
  <c r="AC165" i="47" s="1"/>
  <c r="AD143" i="47"/>
  <c r="AD165" i="47" s="1"/>
  <c r="AE143" i="47"/>
  <c r="AE165" i="47" s="1"/>
  <c r="AF143" i="47"/>
  <c r="AF165" i="47" s="1"/>
  <c r="AG143" i="47"/>
  <c r="AH143" i="47"/>
  <c r="AH165" i="47" s="1"/>
  <c r="AI143" i="47"/>
  <c r="AJ143" i="47"/>
  <c r="AJ165" i="47" s="1"/>
  <c r="AK143" i="47"/>
  <c r="AL143" i="47"/>
  <c r="AL165" i="47" s="1"/>
  <c r="AC144" i="47"/>
  <c r="AC166" i="47" s="1"/>
  <c r="AD144" i="47"/>
  <c r="AE144" i="47"/>
  <c r="AF144" i="47"/>
  <c r="AF166" i="47" s="1"/>
  <c r="AG144" i="47"/>
  <c r="AH144" i="47"/>
  <c r="AH166" i="47" s="1"/>
  <c r="AI144" i="47"/>
  <c r="AJ144" i="47"/>
  <c r="AJ166" i="47" s="1"/>
  <c r="AK144" i="47"/>
  <c r="AK166" i="47" s="1"/>
  <c r="AL144" i="47"/>
  <c r="AC145" i="47"/>
  <c r="AD145" i="47"/>
  <c r="AD167" i="47" s="1"/>
  <c r="AE145" i="47"/>
  <c r="AE167" i="47" s="1"/>
  <c r="AF145" i="47"/>
  <c r="AF167" i="47" s="1"/>
  <c r="AG145" i="47"/>
  <c r="AH145" i="47"/>
  <c r="AH167" i="47" s="1"/>
  <c r="AI145" i="47"/>
  <c r="AJ145" i="47"/>
  <c r="AK145" i="47"/>
  <c r="AL145" i="47"/>
  <c r="AL167" i="47" s="1"/>
  <c r="AC146" i="47"/>
  <c r="AD146" i="47"/>
  <c r="AE146" i="47"/>
  <c r="AF146" i="47"/>
  <c r="AF168" i="47" s="1"/>
  <c r="AG146" i="47"/>
  <c r="AG168" i="47" s="1"/>
  <c r="AH146" i="47"/>
  <c r="AH168" i="47" s="1"/>
  <c r="AI146" i="47"/>
  <c r="AJ146" i="47"/>
  <c r="AJ168" i="47" s="1"/>
  <c r="AK146" i="47"/>
  <c r="AL146" i="47"/>
  <c r="AL168" i="47" s="1"/>
  <c r="AC147" i="47"/>
  <c r="AD147" i="47"/>
  <c r="AD169" i="47" s="1"/>
  <c r="AE147" i="47"/>
  <c r="AE169" i="47" s="1"/>
  <c r="AF147" i="47"/>
  <c r="AG147" i="47"/>
  <c r="AH147" i="47"/>
  <c r="AH169" i="47" s="1"/>
  <c r="AI147" i="47"/>
  <c r="AJ147" i="47"/>
  <c r="AJ169" i="47" s="1"/>
  <c r="AK147" i="47"/>
  <c r="AL147" i="47"/>
  <c r="AL169" i="47" s="1"/>
  <c r="AC148" i="47"/>
  <c r="AC170" i="47" s="1"/>
  <c r="AD148" i="47"/>
  <c r="AE148" i="47"/>
  <c r="AF148" i="47"/>
  <c r="AF170" i="47" s="1"/>
  <c r="AG148" i="47"/>
  <c r="AG170" i="47" s="1"/>
  <c r="AH148" i="47"/>
  <c r="AH170" i="47" s="1"/>
  <c r="AI148" i="47"/>
  <c r="AJ148" i="47"/>
  <c r="AJ170" i="47" s="1"/>
  <c r="AK148" i="47"/>
  <c r="AL148" i="47"/>
  <c r="AC149" i="47"/>
  <c r="AD149" i="47"/>
  <c r="AD171" i="47" s="1"/>
  <c r="AE149" i="47"/>
  <c r="AF149" i="47"/>
  <c r="AG149" i="47"/>
  <c r="AH149" i="47"/>
  <c r="AH171" i="47" s="1"/>
  <c r="AI149" i="47"/>
  <c r="AI171" i="47" s="1"/>
  <c r="AJ149" i="47"/>
  <c r="AJ171" i="47" s="1"/>
  <c r="AK149" i="47"/>
  <c r="AL149" i="47"/>
  <c r="AL171" i="47" s="1"/>
  <c r="AC150" i="47"/>
  <c r="AD150" i="47"/>
  <c r="AD172" i="47" s="1"/>
  <c r="AE150" i="47"/>
  <c r="AF150" i="47"/>
  <c r="AF172" i="47" s="1"/>
  <c r="AG150" i="47"/>
  <c r="AG172" i="47" s="1"/>
  <c r="AH150" i="47"/>
  <c r="AI150" i="47"/>
  <c r="AJ150" i="47"/>
  <c r="AJ172" i="47" s="1"/>
  <c r="AK150" i="47"/>
  <c r="AL150" i="47"/>
  <c r="AL172" i="47" s="1"/>
  <c r="AC151" i="47"/>
  <c r="AD151" i="47"/>
  <c r="AD173" i="47" s="1"/>
  <c r="AE151" i="47"/>
  <c r="AE173" i="47" s="1"/>
  <c r="AF151" i="47"/>
  <c r="AG151" i="47"/>
  <c r="AH151" i="47"/>
  <c r="AH173" i="47" s="1"/>
  <c r="AI151" i="47"/>
  <c r="AI173" i="47" s="1"/>
  <c r="AJ151" i="47"/>
  <c r="AJ173" i="47" s="1"/>
  <c r="AK151" i="47"/>
  <c r="AL151" i="47"/>
  <c r="AL173" i="47" s="1"/>
  <c r="AC152" i="47"/>
  <c r="AD152" i="47"/>
  <c r="AE152" i="47"/>
  <c r="AF152" i="47"/>
  <c r="AF174" i="47" s="1"/>
  <c r="AG152" i="47"/>
  <c r="AH152" i="47"/>
  <c r="AI152" i="47"/>
  <c r="AJ152" i="47"/>
  <c r="AJ174" i="47" s="1"/>
  <c r="AK152" i="47"/>
  <c r="AK174" i="47" s="1"/>
  <c r="AL152" i="47"/>
  <c r="AL174" i="47" s="1"/>
  <c r="AC153" i="47"/>
  <c r="AD153" i="47"/>
  <c r="AD175" i="47" s="1"/>
  <c r="AE153" i="47"/>
  <c r="AF153" i="47"/>
  <c r="AF175" i="47" s="1"/>
  <c r="AG153" i="47"/>
  <c r="AH153" i="47"/>
  <c r="AH175" i="47" s="1"/>
  <c r="AI153" i="47"/>
  <c r="AI175" i="47" s="1"/>
  <c r="AJ153" i="47"/>
  <c r="AK153" i="47"/>
  <c r="AL153" i="47"/>
  <c r="AL175" i="47" s="1"/>
  <c r="AC154" i="47"/>
  <c r="AD154" i="47"/>
  <c r="AD176" i="47" s="1"/>
  <c r="AE154" i="47"/>
  <c r="AF154" i="47"/>
  <c r="AF176" i="47" s="1"/>
  <c r="AG154" i="47"/>
  <c r="AG176" i="47" s="1"/>
  <c r="AH154" i="47"/>
  <c r="AI154" i="47"/>
  <c r="AJ154" i="47"/>
  <c r="AJ176" i="47" s="1"/>
  <c r="AK154" i="47"/>
  <c r="AK176" i="47" s="1"/>
  <c r="AL154" i="47"/>
  <c r="AL176" i="47" s="1"/>
  <c r="AC155" i="47"/>
  <c r="AD155" i="47"/>
  <c r="AD177" i="47" s="1"/>
  <c r="AE155" i="47"/>
  <c r="AF155" i="47"/>
  <c r="AG155" i="47"/>
  <c r="AH155" i="47"/>
  <c r="AH177" i="47" s="1"/>
  <c r="AI155" i="47"/>
  <c r="AJ155" i="47"/>
  <c r="AK155" i="47"/>
  <c r="AL155" i="47"/>
  <c r="AL177" i="47" s="1"/>
  <c r="AC156" i="47"/>
  <c r="AC178" i="47" s="1"/>
  <c r="AD156" i="47"/>
  <c r="AD178" i="47" s="1"/>
  <c r="AE156" i="47"/>
  <c r="AF156" i="47"/>
  <c r="AF178" i="47" s="1"/>
  <c r="AG156" i="47"/>
  <c r="AH156" i="47"/>
  <c r="AH178" i="47" s="1"/>
  <c r="AI156" i="47"/>
  <c r="AJ156" i="47"/>
  <c r="AJ178" i="47" s="1"/>
  <c r="AK156" i="47"/>
  <c r="AK178" i="47" s="1"/>
  <c r="AL156" i="47"/>
  <c r="AC157" i="47"/>
  <c r="AD157" i="47"/>
  <c r="AD179" i="47" s="1"/>
  <c r="AE157" i="47"/>
  <c r="AF157" i="47"/>
  <c r="AF179" i="47" s="1"/>
  <c r="AG157" i="47"/>
  <c r="AH157" i="47"/>
  <c r="AH179" i="47" s="1"/>
  <c r="AI157" i="47"/>
  <c r="AI179" i="47" s="1"/>
  <c r="AJ157" i="47"/>
  <c r="AK157" i="47"/>
  <c r="AL157" i="47"/>
  <c r="AL179" i="47" s="1"/>
  <c r="AC158" i="47"/>
  <c r="AC180" i="47" s="1"/>
  <c r="AD158" i="47"/>
  <c r="AD180" i="47" s="1"/>
  <c r="AE158" i="47"/>
  <c r="AF158" i="47"/>
  <c r="AF180" i="47" s="1"/>
  <c r="AG158" i="47"/>
  <c r="AH158" i="47"/>
  <c r="AI158" i="47"/>
  <c r="AJ158" i="47"/>
  <c r="AJ180" i="47" s="1"/>
  <c r="AK158" i="47"/>
  <c r="AL158" i="47"/>
  <c r="AC159" i="47"/>
  <c r="AD159" i="47"/>
  <c r="AD181" i="47" s="1"/>
  <c r="AE159" i="47"/>
  <c r="AE181" i="47" s="1"/>
  <c r="AF159" i="47"/>
  <c r="AF181" i="47" s="1"/>
  <c r="AG159" i="47"/>
  <c r="AH159" i="47"/>
  <c r="AH181" i="47" s="1"/>
  <c r="AI159" i="47"/>
  <c r="AJ159" i="47"/>
  <c r="AJ181" i="47" s="1"/>
  <c r="AK159" i="47"/>
  <c r="AL159" i="47"/>
  <c r="AL181" i="47" s="1"/>
  <c r="AC160" i="47"/>
  <c r="AC182" i="47" s="1"/>
  <c r="AD160" i="47"/>
  <c r="AE160" i="47"/>
  <c r="AF160" i="47"/>
  <c r="AF182" i="47" s="1"/>
  <c r="AG160" i="47"/>
  <c r="AH160" i="47"/>
  <c r="AH182" i="47" s="1"/>
  <c r="AI160" i="47"/>
  <c r="AJ160" i="47"/>
  <c r="AJ182" i="47" s="1"/>
  <c r="AK160" i="47"/>
  <c r="AK182" i="47" s="1"/>
  <c r="AL160" i="47"/>
  <c r="AC161" i="47"/>
  <c r="AD161" i="47"/>
  <c r="AD183" i="47" s="1"/>
  <c r="AE161" i="47"/>
  <c r="AE183" i="47" s="1"/>
  <c r="AF161" i="47"/>
  <c r="AF183" i="47" s="1"/>
  <c r="AG161" i="47"/>
  <c r="AH161" i="47"/>
  <c r="AH183" i="47" s="1"/>
  <c r="AI161" i="47"/>
  <c r="AJ161" i="47"/>
  <c r="AK161" i="47"/>
  <c r="AL161" i="47"/>
  <c r="AL183" i="47" s="1"/>
  <c r="AC162" i="47"/>
  <c r="AD162" i="47"/>
  <c r="AE162" i="47"/>
  <c r="AF162" i="47"/>
  <c r="AG162" i="47"/>
  <c r="AH162" i="47"/>
  <c r="AI162" i="47"/>
  <c r="AJ162" i="47"/>
  <c r="AK162" i="47"/>
  <c r="AL162" i="47"/>
  <c r="AC163" i="47"/>
  <c r="AD163" i="47"/>
  <c r="AE163" i="47"/>
  <c r="AF163" i="47"/>
  <c r="AG163" i="47"/>
  <c r="AH163" i="47"/>
  <c r="AI163" i="47"/>
  <c r="AJ163" i="47"/>
  <c r="AK163" i="47"/>
  <c r="AL163" i="47"/>
  <c r="AC164" i="47"/>
  <c r="AD164" i="47"/>
  <c r="AE164" i="47"/>
  <c r="AF164" i="47"/>
  <c r="AG164" i="47"/>
  <c r="AH164" i="47"/>
  <c r="AI164" i="47"/>
  <c r="AJ164" i="47"/>
  <c r="AK164" i="47"/>
  <c r="AL164" i="47"/>
  <c r="AG165" i="47"/>
  <c r="AI165" i="47"/>
  <c r="AK165" i="47"/>
  <c r="AD166" i="47"/>
  <c r="AE166" i="47"/>
  <c r="AG166" i="47"/>
  <c r="AI166" i="47"/>
  <c r="AL166" i="47"/>
  <c r="AC167" i="47"/>
  <c r="AG167" i="47"/>
  <c r="AI167" i="47"/>
  <c r="AJ167" i="47"/>
  <c r="AK167" i="47"/>
  <c r="AC168" i="47"/>
  <c r="AD168" i="47"/>
  <c r="AE168" i="47"/>
  <c r="AI168" i="47"/>
  <c r="AK168" i="47"/>
  <c r="AC169" i="47"/>
  <c r="AF169" i="47"/>
  <c r="AG169" i="47"/>
  <c r="AI169" i="47"/>
  <c r="AK169" i="47"/>
  <c r="AD170" i="47"/>
  <c r="AE170" i="47"/>
  <c r="AI170" i="47"/>
  <c r="AK170" i="47"/>
  <c r="AL170" i="47"/>
  <c r="AC171" i="47"/>
  <c r="AE171" i="47"/>
  <c r="AF171" i="47"/>
  <c r="AG171" i="47"/>
  <c r="AK171" i="47"/>
  <c r="AC172" i="47"/>
  <c r="AE172" i="47"/>
  <c r="AH172" i="47"/>
  <c r="AI172" i="47"/>
  <c r="AK172" i="47"/>
  <c r="AC173" i="47"/>
  <c r="AF173" i="47"/>
  <c r="AG173" i="47"/>
  <c r="AK173" i="47"/>
  <c r="AC174" i="47"/>
  <c r="AD174" i="47"/>
  <c r="AE174" i="47"/>
  <c r="AG174" i="47"/>
  <c r="AH174" i="47"/>
  <c r="AI174" i="47"/>
  <c r="AC175" i="47"/>
  <c r="AE175" i="47"/>
  <c r="AG175" i="47"/>
  <c r="AJ175" i="47"/>
  <c r="AK175" i="47"/>
  <c r="AC176" i="47"/>
  <c r="AE176" i="47"/>
  <c r="AH176" i="47"/>
  <c r="AI176" i="47"/>
  <c r="AC177" i="47"/>
  <c r="AE177" i="47"/>
  <c r="AF177" i="47"/>
  <c r="AG177" i="47"/>
  <c r="AI177" i="47"/>
  <c r="AJ177" i="47"/>
  <c r="AK177" i="47"/>
  <c r="AE178" i="47"/>
  <c r="AG178" i="47"/>
  <c r="AI178" i="47"/>
  <c r="AL178" i="47"/>
  <c r="AC179" i="47"/>
  <c r="AE179" i="47"/>
  <c r="AG179" i="47"/>
  <c r="AJ179" i="47"/>
  <c r="AK179" i="47"/>
  <c r="AE180" i="47"/>
  <c r="AG180" i="47"/>
  <c r="AH180" i="47"/>
  <c r="AI180" i="47"/>
  <c r="AK180" i="47"/>
  <c r="AL180" i="47"/>
  <c r="AC181" i="47"/>
  <c r="AG181" i="47"/>
  <c r="AI181" i="47"/>
  <c r="AK181" i="47"/>
  <c r="AD182" i="47"/>
  <c r="AE182" i="47"/>
  <c r="AG182" i="47"/>
  <c r="AI182" i="47"/>
  <c r="AL182" i="47"/>
  <c r="AC183" i="47"/>
  <c r="AG183" i="47"/>
  <c r="AI183" i="47"/>
  <c r="AJ183" i="47"/>
  <c r="AK183" i="47"/>
  <c r="H373" i="49" l="1"/>
  <c r="I372" i="49"/>
  <c r="J372" i="49"/>
  <c r="H334" i="49"/>
  <c r="I333" i="49"/>
  <c r="J333" i="49"/>
  <c r="J259" i="49"/>
  <c r="I259" i="49"/>
  <c r="AB62" i="18"/>
  <c r="G62" i="18" s="1"/>
  <c r="H216" i="49"/>
  <c r="J215" i="49"/>
  <c r="I215" i="49"/>
  <c r="AA58" i="18"/>
  <c r="F58" i="18" s="1"/>
  <c r="H295" i="49"/>
  <c r="J294" i="49"/>
  <c r="I294" i="49"/>
  <c r="K29" i="46"/>
  <c r="J29" i="46"/>
  <c r="I29" i="46"/>
  <c r="H29" i="46"/>
  <c r="G29" i="46"/>
  <c r="F29" i="46"/>
  <c r="K27" i="46"/>
  <c r="J27" i="46"/>
  <c r="I27" i="46"/>
  <c r="H27" i="46"/>
  <c r="G27" i="46"/>
  <c r="F27" i="46"/>
  <c r="L25" i="46"/>
  <c r="K25" i="46"/>
  <c r="J25" i="46"/>
  <c r="I25" i="46"/>
  <c r="H25" i="46"/>
  <c r="G25" i="46"/>
  <c r="F25" i="46"/>
  <c r="L23" i="46"/>
  <c r="K23" i="46"/>
  <c r="J23" i="46"/>
  <c r="I23" i="46"/>
  <c r="H23" i="46"/>
  <c r="G23" i="46"/>
  <c r="F23" i="46"/>
  <c r="M21" i="46"/>
  <c r="L21" i="46"/>
  <c r="K21" i="46"/>
  <c r="J21" i="46"/>
  <c r="I21" i="46"/>
  <c r="H21" i="46"/>
  <c r="G21" i="46"/>
  <c r="F21" i="46"/>
  <c r="M19" i="46"/>
  <c r="L19" i="46"/>
  <c r="K19" i="46"/>
  <c r="J19" i="46"/>
  <c r="I19" i="46"/>
  <c r="H19" i="46"/>
  <c r="G19" i="46"/>
  <c r="F19" i="46"/>
  <c r="D30" i="46"/>
  <c r="D28" i="46"/>
  <c r="D26" i="46"/>
  <c r="D24" i="46"/>
  <c r="D22" i="46"/>
  <c r="D20" i="46"/>
  <c r="D18" i="46"/>
  <c r="D16" i="46"/>
  <c r="D14" i="46"/>
  <c r="D12" i="46"/>
  <c r="O17" i="46"/>
  <c r="N17" i="46"/>
  <c r="M17" i="46"/>
  <c r="L17" i="46"/>
  <c r="K17" i="46"/>
  <c r="J17" i="46"/>
  <c r="I17" i="46"/>
  <c r="H17" i="46"/>
  <c r="G17" i="46"/>
  <c r="F17" i="46"/>
  <c r="O15" i="46"/>
  <c r="N15" i="46"/>
  <c r="M15" i="46"/>
  <c r="L15" i="46"/>
  <c r="K15" i="46"/>
  <c r="J15" i="46"/>
  <c r="I15" i="46"/>
  <c r="H15" i="46"/>
  <c r="G15" i="46"/>
  <c r="F15" i="46"/>
  <c r="O13" i="46"/>
  <c r="N13" i="46"/>
  <c r="M13" i="46"/>
  <c r="L13" i="46"/>
  <c r="K13" i="46"/>
  <c r="J13" i="46"/>
  <c r="I13" i="46"/>
  <c r="H13" i="46"/>
  <c r="G13" i="46"/>
  <c r="F13" i="46"/>
  <c r="O11" i="46"/>
  <c r="N11" i="46"/>
  <c r="M11" i="46"/>
  <c r="L11" i="46"/>
  <c r="K11" i="46"/>
  <c r="J11" i="46"/>
  <c r="I11" i="46"/>
  <c r="H11" i="46"/>
  <c r="G11" i="46"/>
  <c r="F11" i="46"/>
  <c r="G9" i="46"/>
  <c r="H9" i="46"/>
  <c r="I9" i="46"/>
  <c r="J9" i="46"/>
  <c r="K9" i="46"/>
  <c r="L9" i="46"/>
  <c r="M9" i="46"/>
  <c r="N9" i="46"/>
  <c r="O9" i="46"/>
  <c r="F9" i="46"/>
  <c r="D10" i="46"/>
  <c r="C39" i="46"/>
  <c r="C41" i="46" s="1"/>
  <c r="C43" i="46" s="1"/>
  <c r="C45" i="46" s="1"/>
  <c r="C47" i="46" s="1"/>
  <c r="C49" i="46" s="1"/>
  <c r="C51" i="46" s="1"/>
  <c r="C53" i="46" s="1"/>
  <c r="C55" i="46" s="1"/>
  <c r="C38" i="47"/>
  <c r="C40" i="47" s="1"/>
  <c r="C42" i="47" s="1"/>
  <c r="C44" i="47" s="1"/>
  <c r="C46" i="47" s="1"/>
  <c r="C48" i="47" s="1"/>
  <c r="C50" i="47" s="1"/>
  <c r="C52" i="47" s="1"/>
  <c r="C54" i="47" s="1"/>
  <c r="C56" i="47" s="1"/>
  <c r="H335" i="49" l="1"/>
  <c r="J334" i="49"/>
  <c r="I334" i="49"/>
  <c r="AD58" i="18"/>
  <c r="I58" i="18" s="1"/>
  <c r="H296" i="49"/>
  <c r="J295" i="49"/>
  <c r="I295" i="49"/>
  <c r="AC58" i="18"/>
  <c r="H58" i="18" s="1"/>
  <c r="H217" i="49"/>
  <c r="I216" i="49"/>
  <c r="J216" i="49"/>
  <c r="I373" i="49"/>
  <c r="J373" i="49"/>
  <c r="AE58" i="18"/>
  <c r="J58" i="18" s="1"/>
  <c r="H374" i="49"/>
  <c r="G13" i="34"/>
  <c r="H375" i="49" l="1"/>
  <c r="I374" i="49"/>
  <c r="J374" i="49"/>
  <c r="H218" i="49"/>
  <c r="J217" i="49"/>
  <c r="I217" i="49"/>
  <c r="AA60" i="18"/>
  <c r="F60" i="18" s="1"/>
  <c r="H297" i="49"/>
  <c r="I296" i="49"/>
  <c r="J296" i="49"/>
  <c r="H336" i="49"/>
  <c r="I335" i="49"/>
  <c r="J335" i="49"/>
  <c r="L7" i="25"/>
  <c r="H337" i="49" l="1"/>
  <c r="J336" i="49"/>
  <c r="I336" i="49"/>
  <c r="AD60" i="18"/>
  <c r="I60" i="18" s="1"/>
  <c r="H298" i="49"/>
  <c r="I297" i="49"/>
  <c r="J297" i="49"/>
  <c r="AC60" i="18"/>
  <c r="H60" i="18" s="1"/>
  <c r="H219" i="49"/>
  <c r="I218" i="49"/>
  <c r="J218" i="49"/>
  <c r="J375" i="49"/>
  <c r="I375" i="49"/>
  <c r="H376" i="49"/>
  <c r="AE60" i="18"/>
  <c r="J60" i="18" s="1"/>
  <c r="D18" i="38"/>
  <c r="I18" i="38" s="1"/>
  <c r="I17" i="38"/>
  <c r="H17" i="38"/>
  <c r="G17" i="38"/>
  <c r="F17" i="38"/>
  <c r="D16" i="38"/>
  <c r="I16" i="38" s="1"/>
  <c r="I15" i="38"/>
  <c r="H15" i="38"/>
  <c r="G15" i="38"/>
  <c r="F15" i="38"/>
  <c r="D14" i="38"/>
  <c r="K14" i="38" s="1"/>
  <c r="M13" i="38"/>
  <c r="L13" i="38"/>
  <c r="K13" i="38"/>
  <c r="J13" i="38"/>
  <c r="I13" i="38"/>
  <c r="H13" i="38"/>
  <c r="G13" i="38"/>
  <c r="F13" i="38"/>
  <c r="D12" i="38"/>
  <c r="M12" i="38" s="1"/>
  <c r="M11" i="38"/>
  <c r="L11" i="38"/>
  <c r="K11" i="38"/>
  <c r="J11" i="38"/>
  <c r="I11" i="38"/>
  <c r="H11" i="38"/>
  <c r="G11" i="38"/>
  <c r="F11" i="38"/>
  <c r="D10" i="38"/>
  <c r="M10" i="38" s="1"/>
  <c r="M9" i="38"/>
  <c r="L9" i="38"/>
  <c r="K9" i="38"/>
  <c r="J9" i="38"/>
  <c r="I9" i="38"/>
  <c r="H9" i="38"/>
  <c r="G9" i="38"/>
  <c r="F9" i="38"/>
  <c r="D8" i="38"/>
  <c r="M8" i="38" s="1"/>
  <c r="M7" i="38"/>
  <c r="L7" i="38"/>
  <c r="K7" i="38"/>
  <c r="J7" i="38"/>
  <c r="I7" i="38"/>
  <c r="H7" i="38"/>
  <c r="G7" i="38"/>
  <c r="F7" i="38"/>
  <c r="D18" i="44"/>
  <c r="I18" i="44" s="1"/>
  <c r="I17" i="44"/>
  <c r="H17" i="44"/>
  <c r="G17" i="44"/>
  <c r="F17" i="44"/>
  <c r="D16" i="44"/>
  <c r="I16" i="44" s="1"/>
  <c r="I15" i="44"/>
  <c r="H15" i="44"/>
  <c r="G15" i="44"/>
  <c r="F15" i="44"/>
  <c r="D14" i="44"/>
  <c r="J14" i="44" s="1"/>
  <c r="M13" i="44"/>
  <c r="L13" i="44"/>
  <c r="K13" i="44"/>
  <c r="J13" i="44"/>
  <c r="I13" i="44"/>
  <c r="H13" i="44"/>
  <c r="G13" i="44"/>
  <c r="F13" i="44"/>
  <c r="D12" i="44"/>
  <c r="M12" i="44" s="1"/>
  <c r="M11" i="44"/>
  <c r="L11" i="44"/>
  <c r="K11" i="44"/>
  <c r="J11" i="44"/>
  <c r="I11" i="44"/>
  <c r="H11" i="44"/>
  <c r="G11" i="44"/>
  <c r="F11" i="44"/>
  <c r="D10" i="44"/>
  <c r="M10" i="44" s="1"/>
  <c r="M9" i="44"/>
  <c r="L9" i="44"/>
  <c r="K9" i="44"/>
  <c r="J9" i="44"/>
  <c r="I9" i="44"/>
  <c r="H9" i="44"/>
  <c r="G9" i="44"/>
  <c r="F9" i="44"/>
  <c r="D8" i="44"/>
  <c r="M8" i="44" s="1"/>
  <c r="M7" i="44"/>
  <c r="L7" i="44"/>
  <c r="K7" i="44"/>
  <c r="J7" i="44"/>
  <c r="I7" i="44"/>
  <c r="H7" i="44"/>
  <c r="G7" i="44"/>
  <c r="F7" i="44"/>
  <c r="D18" i="34"/>
  <c r="I18" i="34" s="1"/>
  <c r="I17" i="34"/>
  <c r="H17" i="34"/>
  <c r="G17" i="34"/>
  <c r="F17" i="34"/>
  <c r="D16" i="34"/>
  <c r="I16" i="34" s="1"/>
  <c r="I15" i="34"/>
  <c r="H15" i="34"/>
  <c r="G15" i="34"/>
  <c r="F15" i="34"/>
  <c r="D14" i="34"/>
  <c r="M14" i="34" s="1"/>
  <c r="M13" i="34"/>
  <c r="L13" i="34"/>
  <c r="K13" i="34"/>
  <c r="J13" i="34"/>
  <c r="I13" i="34"/>
  <c r="H13" i="34"/>
  <c r="F13" i="34"/>
  <c r="D12" i="34"/>
  <c r="M12" i="34" s="1"/>
  <c r="M11" i="34"/>
  <c r="L11" i="34"/>
  <c r="K11" i="34"/>
  <c r="J11" i="34"/>
  <c r="I11" i="34"/>
  <c r="H11" i="34"/>
  <c r="G11" i="34"/>
  <c r="F11" i="34"/>
  <c r="D10" i="34"/>
  <c r="M10" i="34" s="1"/>
  <c r="M9" i="34"/>
  <c r="L9" i="34"/>
  <c r="K9" i="34"/>
  <c r="J9" i="34"/>
  <c r="I9" i="34"/>
  <c r="H9" i="34"/>
  <c r="G9" i="34"/>
  <c r="F9" i="34"/>
  <c r="G7" i="34"/>
  <c r="H7" i="34"/>
  <c r="I7" i="34"/>
  <c r="J7" i="34"/>
  <c r="K7" i="34"/>
  <c r="L7" i="34"/>
  <c r="M7" i="34"/>
  <c r="D8" i="34"/>
  <c r="H8" i="34" s="1"/>
  <c r="F7" i="34"/>
  <c r="D20" i="33"/>
  <c r="I20" i="33" s="1"/>
  <c r="I19" i="33"/>
  <c r="H19" i="33"/>
  <c r="G19" i="33"/>
  <c r="F19" i="33"/>
  <c r="E19" i="33"/>
  <c r="D18" i="33"/>
  <c r="J18" i="33" s="1"/>
  <c r="J17" i="33"/>
  <c r="I17" i="33"/>
  <c r="H17" i="33"/>
  <c r="G17" i="33"/>
  <c r="F17" i="33"/>
  <c r="E17" i="33"/>
  <c r="D16" i="33"/>
  <c r="H16" i="33" s="1"/>
  <c r="K15" i="33"/>
  <c r="J15" i="33"/>
  <c r="I15" i="33"/>
  <c r="H15" i="33"/>
  <c r="G15" i="33"/>
  <c r="F15" i="33"/>
  <c r="E15" i="33"/>
  <c r="D14" i="33"/>
  <c r="L14" i="33" s="1"/>
  <c r="L13" i="33"/>
  <c r="K13" i="33"/>
  <c r="J13" i="33"/>
  <c r="I13" i="33"/>
  <c r="H13" i="33"/>
  <c r="G13" i="33"/>
  <c r="F13" i="33"/>
  <c r="E13" i="33"/>
  <c r="D12" i="33"/>
  <c r="L12" i="33" s="1"/>
  <c r="O11" i="33"/>
  <c r="N11" i="33"/>
  <c r="M11" i="33"/>
  <c r="L11" i="33"/>
  <c r="K11" i="33"/>
  <c r="J11" i="33"/>
  <c r="I11" i="33"/>
  <c r="H11" i="33"/>
  <c r="G11" i="33"/>
  <c r="F11" i="33"/>
  <c r="E11" i="33"/>
  <c r="D10" i="33"/>
  <c r="P10" i="33" s="1"/>
  <c r="P9" i="33"/>
  <c r="O9" i="33"/>
  <c r="N9" i="33"/>
  <c r="M9" i="33"/>
  <c r="L9" i="33"/>
  <c r="K9" i="33"/>
  <c r="J9" i="33"/>
  <c r="I9" i="33"/>
  <c r="H9" i="33"/>
  <c r="G9" i="33"/>
  <c r="F9" i="33"/>
  <c r="E9" i="33"/>
  <c r="D8" i="33"/>
  <c r="P8" i="33" s="1"/>
  <c r="P7" i="33"/>
  <c r="O7" i="33"/>
  <c r="N7" i="33"/>
  <c r="M7" i="33"/>
  <c r="L7" i="33"/>
  <c r="K7" i="33"/>
  <c r="J7" i="33"/>
  <c r="I7" i="33"/>
  <c r="H7" i="33"/>
  <c r="G7" i="33"/>
  <c r="F7" i="33"/>
  <c r="E7" i="33"/>
  <c r="D20" i="32"/>
  <c r="J20" i="32" s="1"/>
  <c r="J19" i="32"/>
  <c r="I19" i="32"/>
  <c r="H19" i="32"/>
  <c r="G19" i="32"/>
  <c r="F19" i="32"/>
  <c r="D18" i="32"/>
  <c r="I18" i="32" s="1"/>
  <c r="K17" i="32"/>
  <c r="J17" i="32"/>
  <c r="I17" i="32"/>
  <c r="H17" i="32"/>
  <c r="G17" i="32"/>
  <c r="F17" i="32"/>
  <c r="D16" i="32"/>
  <c r="K16" i="32" s="1"/>
  <c r="L15" i="32"/>
  <c r="K15" i="32"/>
  <c r="J15" i="32"/>
  <c r="I15" i="32"/>
  <c r="H15" i="32"/>
  <c r="G15" i="32"/>
  <c r="F15" i="32"/>
  <c r="D14" i="32"/>
  <c r="M14" i="32" s="1"/>
  <c r="M13" i="32"/>
  <c r="L13" i="32"/>
  <c r="K13" i="32"/>
  <c r="J13" i="32"/>
  <c r="I13" i="32"/>
  <c r="H13" i="32"/>
  <c r="G13" i="32"/>
  <c r="F13" i="32"/>
  <c r="D12" i="32"/>
  <c r="M12" i="32" s="1"/>
  <c r="P11" i="32"/>
  <c r="O11" i="32"/>
  <c r="N11" i="32"/>
  <c r="M11" i="32"/>
  <c r="L11" i="32"/>
  <c r="K11" i="32"/>
  <c r="J11" i="32"/>
  <c r="I11" i="32"/>
  <c r="H11" i="32"/>
  <c r="G11" i="32"/>
  <c r="F11" i="32"/>
  <c r="D10" i="32"/>
  <c r="Q10" i="32" s="1"/>
  <c r="Q9" i="32"/>
  <c r="P9" i="32"/>
  <c r="O9" i="32"/>
  <c r="N9" i="32"/>
  <c r="M9" i="32"/>
  <c r="L9" i="32"/>
  <c r="K9" i="32"/>
  <c r="J9" i="32"/>
  <c r="I9" i="32"/>
  <c r="H9" i="32"/>
  <c r="G9" i="32"/>
  <c r="F9" i="32"/>
  <c r="D8" i="32"/>
  <c r="Q8" i="32" s="1"/>
  <c r="Q7" i="32"/>
  <c r="P7" i="32"/>
  <c r="O7" i="32"/>
  <c r="N7" i="32"/>
  <c r="M7" i="32"/>
  <c r="L7" i="32"/>
  <c r="K7" i="32"/>
  <c r="J7" i="32"/>
  <c r="I7" i="32"/>
  <c r="H7" i="32"/>
  <c r="G7" i="32"/>
  <c r="F7" i="32"/>
  <c r="D32" i="31"/>
  <c r="P32" i="31" s="1"/>
  <c r="P31" i="31"/>
  <c r="O31" i="31"/>
  <c r="N31" i="31"/>
  <c r="M31" i="31"/>
  <c r="L31" i="31"/>
  <c r="K31" i="31"/>
  <c r="J31" i="31"/>
  <c r="I31" i="31"/>
  <c r="H31" i="31"/>
  <c r="G31" i="31"/>
  <c r="F31" i="31"/>
  <c r="E31" i="31"/>
  <c r="D30" i="31"/>
  <c r="P30" i="31" s="1"/>
  <c r="P29" i="31"/>
  <c r="O29" i="31"/>
  <c r="N29" i="31"/>
  <c r="M29" i="31"/>
  <c r="L29" i="31"/>
  <c r="K29" i="31"/>
  <c r="J29" i="31"/>
  <c r="I29" i="31"/>
  <c r="H29" i="31"/>
  <c r="G29" i="31"/>
  <c r="F29" i="31"/>
  <c r="E29" i="31"/>
  <c r="D28" i="31"/>
  <c r="P28" i="31" s="1"/>
  <c r="P27" i="31"/>
  <c r="O27" i="31"/>
  <c r="N27" i="31"/>
  <c r="M27" i="31"/>
  <c r="L27" i="31"/>
  <c r="K27" i="31"/>
  <c r="J27" i="31"/>
  <c r="I27" i="31"/>
  <c r="H27" i="31"/>
  <c r="G27" i="31"/>
  <c r="F27" i="31"/>
  <c r="E27" i="31"/>
  <c r="D26" i="31"/>
  <c r="P26" i="31" s="1"/>
  <c r="P25" i="31"/>
  <c r="O25" i="31"/>
  <c r="N25" i="31"/>
  <c r="M25" i="31"/>
  <c r="L25" i="31"/>
  <c r="K25" i="31"/>
  <c r="J25" i="31"/>
  <c r="I25" i="31"/>
  <c r="H25" i="31"/>
  <c r="G25" i="31"/>
  <c r="F25" i="31"/>
  <c r="E25" i="31"/>
  <c r="D24" i="31"/>
  <c r="P24" i="31" s="1"/>
  <c r="P23" i="31"/>
  <c r="O23" i="31"/>
  <c r="N23" i="31"/>
  <c r="M23" i="31"/>
  <c r="L23" i="31"/>
  <c r="K23" i="31"/>
  <c r="J23" i="31"/>
  <c r="I23" i="31"/>
  <c r="H23" i="31"/>
  <c r="G23" i="31"/>
  <c r="F23" i="31"/>
  <c r="E23" i="31"/>
  <c r="D22" i="31"/>
  <c r="P22" i="31" s="1"/>
  <c r="P21" i="31"/>
  <c r="O21" i="31"/>
  <c r="N21" i="31"/>
  <c r="M21" i="31"/>
  <c r="L21" i="31"/>
  <c r="K21" i="31"/>
  <c r="J21" i="31"/>
  <c r="I21" i="31"/>
  <c r="H21" i="31"/>
  <c r="G21" i="31"/>
  <c r="F21" i="31"/>
  <c r="E21" i="31"/>
  <c r="D20" i="31"/>
  <c r="P20" i="31" s="1"/>
  <c r="P19" i="31"/>
  <c r="O19" i="31"/>
  <c r="N19" i="31"/>
  <c r="M19" i="31"/>
  <c r="L19" i="31"/>
  <c r="K19" i="31"/>
  <c r="J19" i="31"/>
  <c r="I19" i="31"/>
  <c r="H19" i="31"/>
  <c r="G19" i="31"/>
  <c r="F19" i="31"/>
  <c r="E19" i="31"/>
  <c r="D18" i="31"/>
  <c r="P18" i="31" s="1"/>
  <c r="P17" i="31"/>
  <c r="O17" i="31"/>
  <c r="N17" i="31"/>
  <c r="M17" i="31"/>
  <c r="L17" i="31"/>
  <c r="K17" i="31"/>
  <c r="J17" i="31"/>
  <c r="I17" i="31"/>
  <c r="H17" i="31"/>
  <c r="G17" i="31"/>
  <c r="F17" i="31"/>
  <c r="E17" i="31"/>
  <c r="D16" i="31"/>
  <c r="P16" i="31" s="1"/>
  <c r="P15" i="31"/>
  <c r="O15" i="31"/>
  <c r="N15" i="31"/>
  <c r="M15" i="31"/>
  <c r="L15" i="31"/>
  <c r="K15" i="31"/>
  <c r="J15" i="31"/>
  <c r="I15" i="31"/>
  <c r="H15" i="31"/>
  <c r="G15" i="31"/>
  <c r="F15" i="31"/>
  <c r="E15" i="31"/>
  <c r="D14" i="31"/>
  <c r="P14" i="31" s="1"/>
  <c r="P13" i="31"/>
  <c r="O13" i="31"/>
  <c r="N13" i="31"/>
  <c r="M13" i="31"/>
  <c r="L13" i="31"/>
  <c r="K13" i="31"/>
  <c r="J13" i="31"/>
  <c r="I13" i="31"/>
  <c r="H13" i="31"/>
  <c r="G13" i="31"/>
  <c r="F13" i="31"/>
  <c r="E13" i="31"/>
  <c r="D12" i="31"/>
  <c r="P12" i="31" s="1"/>
  <c r="P11" i="31"/>
  <c r="O11" i="31"/>
  <c r="N11" i="31"/>
  <c r="M11" i="31"/>
  <c r="L11" i="31"/>
  <c r="K11" i="31"/>
  <c r="J11" i="31"/>
  <c r="I11" i="31"/>
  <c r="H11" i="31"/>
  <c r="G11" i="31"/>
  <c r="F11" i="31"/>
  <c r="E11" i="31"/>
  <c r="D10" i="31"/>
  <c r="P10" i="31" s="1"/>
  <c r="P9" i="31"/>
  <c r="O9" i="31"/>
  <c r="N9" i="31"/>
  <c r="M9" i="31"/>
  <c r="L9" i="31"/>
  <c r="K9" i="31"/>
  <c r="J9" i="31"/>
  <c r="I9" i="31"/>
  <c r="H9" i="31"/>
  <c r="G9" i="31"/>
  <c r="F9" i="31"/>
  <c r="E9" i="31"/>
  <c r="D8" i="31"/>
  <c r="P8" i="31" s="1"/>
  <c r="P7" i="31"/>
  <c r="O7" i="31"/>
  <c r="N7" i="31"/>
  <c r="M7" i="31"/>
  <c r="L7" i="31"/>
  <c r="K7" i="31"/>
  <c r="J7" i="31"/>
  <c r="I7" i="31"/>
  <c r="H7" i="31"/>
  <c r="G7" i="31"/>
  <c r="F7" i="31"/>
  <c r="E7" i="31"/>
  <c r="D32" i="30"/>
  <c r="Q32" i="30" s="1"/>
  <c r="Q31" i="30"/>
  <c r="P31" i="30"/>
  <c r="O31" i="30"/>
  <c r="N31" i="30"/>
  <c r="M31" i="30"/>
  <c r="L31" i="30"/>
  <c r="K31" i="30"/>
  <c r="J31" i="30"/>
  <c r="I31" i="30"/>
  <c r="H31" i="30"/>
  <c r="G31" i="30"/>
  <c r="F31" i="30"/>
  <c r="D30" i="30"/>
  <c r="Q30" i="30" s="1"/>
  <c r="Q29" i="30"/>
  <c r="P29" i="30"/>
  <c r="O29" i="30"/>
  <c r="N29" i="30"/>
  <c r="M29" i="30"/>
  <c r="L29" i="30"/>
  <c r="K29" i="30"/>
  <c r="J29" i="30"/>
  <c r="I29" i="30"/>
  <c r="H29" i="30"/>
  <c r="G29" i="30"/>
  <c r="F29" i="30"/>
  <c r="D28" i="30"/>
  <c r="Q28" i="30" s="1"/>
  <c r="Q27" i="30"/>
  <c r="P27" i="30"/>
  <c r="O27" i="30"/>
  <c r="N27" i="30"/>
  <c r="M27" i="30"/>
  <c r="L27" i="30"/>
  <c r="K27" i="30"/>
  <c r="J27" i="30"/>
  <c r="I27" i="30"/>
  <c r="H27" i="30"/>
  <c r="G27" i="30"/>
  <c r="F27" i="30"/>
  <c r="D26" i="30"/>
  <c r="Q26" i="30" s="1"/>
  <c r="Q25" i="30"/>
  <c r="P25" i="30"/>
  <c r="O25" i="30"/>
  <c r="N25" i="30"/>
  <c r="M25" i="30"/>
  <c r="L25" i="30"/>
  <c r="K25" i="30"/>
  <c r="J25" i="30"/>
  <c r="I25" i="30"/>
  <c r="H25" i="30"/>
  <c r="G25" i="30"/>
  <c r="F25" i="30"/>
  <c r="D24" i="30"/>
  <c r="Q24" i="30" s="1"/>
  <c r="Q23" i="30"/>
  <c r="P23" i="30"/>
  <c r="O23" i="30"/>
  <c r="N23" i="30"/>
  <c r="M23" i="30"/>
  <c r="L23" i="30"/>
  <c r="K23" i="30"/>
  <c r="J23" i="30"/>
  <c r="I23" i="30"/>
  <c r="H23" i="30"/>
  <c r="G23" i="30"/>
  <c r="F23" i="30"/>
  <c r="D22" i="30"/>
  <c r="Q22" i="30" s="1"/>
  <c r="Q21" i="30"/>
  <c r="P21" i="30"/>
  <c r="O21" i="30"/>
  <c r="N21" i="30"/>
  <c r="M21" i="30"/>
  <c r="L21" i="30"/>
  <c r="K21" i="30"/>
  <c r="J21" i="30"/>
  <c r="I21" i="30"/>
  <c r="H21" i="30"/>
  <c r="G21" i="30"/>
  <c r="F21" i="30"/>
  <c r="D20" i="30"/>
  <c r="Q20" i="30" s="1"/>
  <c r="Q19" i="30"/>
  <c r="P19" i="30"/>
  <c r="O19" i="30"/>
  <c r="N19" i="30"/>
  <c r="M19" i="30"/>
  <c r="L19" i="30"/>
  <c r="K19" i="30"/>
  <c r="J19" i="30"/>
  <c r="I19" i="30"/>
  <c r="H19" i="30"/>
  <c r="G19" i="30"/>
  <c r="F19" i="30"/>
  <c r="D18" i="30"/>
  <c r="Q18" i="30" s="1"/>
  <c r="Q17" i="30"/>
  <c r="P17" i="30"/>
  <c r="O17" i="30"/>
  <c r="N17" i="30"/>
  <c r="M17" i="30"/>
  <c r="L17" i="30"/>
  <c r="K17" i="30"/>
  <c r="J17" i="30"/>
  <c r="I17" i="30"/>
  <c r="H17" i="30"/>
  <c r="G17" i="30"/>
  <c r="F17" i="30"/>
  <c r="D16" i="30"/>
  <c r="Q16" i="30" s="1"/>
  <c r="Q15" i="30"/>
  <c r="P15" i="30"/>
  <c r="O15" i="30"/>
  <c r="N15" i="30"/>
  <c r="M15" i="30"/>
  <c r="L15" i="30"/>
  <c r="K15" i="30"/>
  <c r="J15" i="30"/>
  <c r="I15" i="30"/>
  <c r="H15" i="30"/>
  <c r="G15" i="30"/>
  <c r="F15" i="30"/>
  <c r="D14" i="30"/>
  <c r="Q14" i="30" s="1"/>
  <c r="Q13" i="30"/>
  <c r="P13" i="30"/>
  <c r="O13" i="30"/>
  <c r="N13" i="30"/>
  <c r="M13" i="30"/>
  <c r="L13" i="30"/>
  <c r="K13" i="30"/>
  <c r="J13" i="30"/>
  <c r="I13" i="30"/>
  <c r="H13" i="30"/>
  <c r="G13" i="30"/>
  <c r="F13" i="30"/>
  <c r="D12" i="30"/>
  <c r="Q12" i="30" s="1"/>
  <c r="Q11" i="30"/>
  <c r="P11" i="30"/>
  <c r="O11" i="30"/>
  <c r="N11" i="30"/>
  <c r="M11" i="30"/>
  <c r="L11" i="30"/>
  <c r="K11" i="30"/>
  <c r="J11" i="30"/>
  <c r="I11" i="30"/>
  <c r="H11" i="30"/>
  <c r="G11" i="30"/>
  <c r="F11" i="30"/>
  <c r="D10" i="30"/>
  <c r="Q10" i="30" s="1"/>
  <c r="Q9" i="30"/>
  <c r="P9" i="30"/>
  <c r="O9" i="30"/>
  <c r="N9" i="30"/>
  <c r="M9" i="30"/>
  <c r="L9" i="30"/>
  <c r="K9" i="30"/>
  <c r="J9" i="30"/>
  <c r="I9" i="30"/>
  <c r="H9" i="30"/>
  <c r="G9" i="30"/>
  <c r="F9" i="30"/>
  <c r="D8" i="30"/>
  <c r="Q8" i="30" s="1"/>
  <c r="Q7" i="30"/>
  <c r="P7" i="30"/>
  <c r="O7" i="30"/>
  <c r="N7" i="30"/>
  <c r="M7" i="30"/>
  <c r="L7" i="30"/>
  <c r="K7" i="30"/>
  <c r="J7" i="30"/>
  <c r="I7" i="30"/>
  <c r="H7" i="30"/>
  <c r="G7" i="30"/>
  <c r="F7" i="30"/>
  <c r="D20" i="29"/>
  <c r="I20" i="29" s="1"/>
  <c r="I19" i="29"/>
  <c r="H19" i="29"/>
  <c r="G19" i="29"/>
  <c r="F19" i="29"/>
  <c r="E19" i="29"/>
  <c r="D18" i="29"/>
  <c r="I18" i="29" s="1"/>
  <c r="J17" i="29"/>
  <c r="I17" i="29"/>
  <c r="H17" i="29"/>
  <c r="G17" i="29"/>
  <c r="F17" i="29"/>
  <c r="E17" i="29"/>
  <c r="D16" i="29"/>
  <c r="L16" i="29" s="1"/>
  <c r="L15" i="29"/>
  <c r="K15" i="29"/>
  <c r="J15" i="29"/>
  <c r="I15" i="29"/>
  <c r="H15" i="29"/>
  <c r="G15" i="29"/>
  <c r="F15" i="29"/>
  <c r="E15" i="29"/>
  <c r="D14" i="29"/>
  <c r="N14" i="29" s="1"/>
  <c r="N13" i="29"/>
  <c r="M13" i="29"/>
  <c r="L13" i="29"/>
  <c r="K13" i="29"/>
  <c r="J13" i="29"/>
  <c r="I13" i="29"/>
  <c r="H13" i="29"/>
  <c r="G13" i="29"/>
  <c r="F13" i="29"/>
  <c r="E13" i="29"/>
  <c r="D12" i="29"/>
  <c r="N12" i="29" s="1"/>
  <c r="O11" i="29"/>
  <c r="N11" i="29"/>
  <c r="M11" i="29"/>
  <c r="L11" i="29"/>
  <c r="K11" i="29"/>
  <c r="J11" i="29"/>
  <c r="I11" i="29"/>
  <c r="H11" i="29"/>
  <c r="G11" i="29"/>
  <c r="F11" i="29"/>
  <c r="E11" i="29"/>
  <c r="D10" i="29"/>
  <c r="P10" i="29" s="1"/>
  <c r="P9" i="29"/>
  <c r="O9" i="29"/>
  <c r="N9" i="29"/>
  <c r="M9" i="29"/>
  <c r="L9" i="29"/>
  <c r="K9" i="29"/>
  <c r="J9" i="29"/>
  <c r="I9" i="29"/>
  <c r="H9" i="29"/>
  <c r="G9" i="29"/>
  <c r="F9" i="29"/>
  <c r="E9" i="29"/>
  <c r="M7" i="29"/>
  <c r="N7" i="29"/>
  <c r="O7" i="29"/>
  <c r="P7" i="29"/>
  <c r="D8" i="29"/>
  <c r="L8" i="29" s="1"/>
  <c r="L7" i="29"/>
  <c r="K7" i="29"/>
  <c r="J7" i="29"/>
  <c r="I7" i="29"/>
  <c r="H7" i="29"/>
  <c r="G7" i="29"/>
  <c r="F7" i="29"/>
  <c r="E7" i="29"/>
  <c r="D20" i="27"/>
  <c r="J20" i="27" s="1"/>
  <c r="J19" i="27"/>
  <c r="I19" i="27"/>
  <c r="H19" i="27"/>
  <c r="G19" i="27"/>
  <c r="F19" i="27"/>
  <c r="D18" i="27"/>
  <c r="K18" i="27" s="1"/>
  <c r="K17" i="27"/>
  <c r="J17" i="27"/>
  <c r="I17" i="27"/>
  <c r="H17" i="27"/>
  <c r="G17" i="27"/>
  <c r="F17" i="27"/>
  <c r="D16" i="27"/>
  <c r="M16" i="27" s="1"/>
  <c r="M15" i="27"/>
  <c r="L15" i="27"/>
  <c r="K15" i="27"/>
  <c r="J15" i="27"/>
  <c r="I15" i="27"/>
  <c r="H15" i="27"/>
  <c r="G15" i="27"/>
  <c r="F15" i="27"/>
  <c r="D14" i="27"/>
  <c r="O14" i="27" s="1"/>
  <c r="O13" i="27"/>
  <c r="N13" i="27"/>
  <c r="M13" i="27"/>
  <c r="L13" i="27"/>
  <c r="K13" i="27"/>
  <c r="J13" i="27"/>
  <c r="I13" i="27"/>
  <c r="H13" i="27"/>
  <c r="G13" i="27"/>
  <c r="F13" i="27"/>
  <c r="D12" i="27"/>
  <c r="M12" i="27" s="1"/>
  <c r="P11" i="27"/>
  <c r="O11" i="27"/>
  <c r="N11" i="27"/>
  <c r="M11" i="27"/>
  <c r="L11" i="27"/>
  <c r="K11" i="27"/>
  <c r="J11" i="27"/>
  <c r="I11" i="27"/>
  <c r="H11" i="27"/>
  <c r="G11" i="27"/>
  <c r="F11" i="27"/>
  <c r="D10" i="27"/>
  <c r="Q10" i="27" s="1"/>
  <c r="Q9" i="27"/>
  <c r="P9" i="27"/>
  <c r="O9" i="27"/>
  <c r="N9" i="27"/>
  <c r="M9" i="27"/>
  <c r="L9" i="27"/>
  <c r="K9" i="27"/>
  <c r="J9" i="27"/>
  <c r="I9" i="27"/>
  <c r="H9" i="27"/>
  <c r="G9" i="27"/>
  <c r="F9" i="27"/>
  <c r="H7" i="27"/>
  <c r="I7" i="27"/>
  <c r="J7" i="27"/>
  <c r="K7" i="27"/>
  <c r="L7" i="27"/>
  <c r="M7" i="27"/>
  <c r="N7" i="27"/>
  <c r="O7" i="27"/>
  <c r="P7" i="27"/>
  <c r="Q7" i="27"/>
  <c r="F7" i="27"/>
  <c r="D8" i="27"/>
  <c r="G8" i="27" s="1"/>
  <c r="G7" i="27"/>
  <c r="D32" i="22"/>
  <c r="P32" i="22" s="1"/>
  <c r="P31" i="22"/>
  <c r="O31" i="22"/>
  <c r="N31" i="22"/>
  <c r="M31" i="22"/>
  <c r="L31" i="22"/>
  <c r="K31" i="22"/>
  <c r="J31" i="22"/>
  <c r="I31" i="22"/>
  <c r="H31" i="22"/>
  <c r="G31" i="22"/>
  <c r="F31" i="22"/>
  <c r="E31" i="22"/>
  <c r="D30" i="22"/>
  <c r="P30" i="22" s="1"/>
  <c r="P29" i="22"/>
  <c r="O29" i="22"/>
  <c r="N29" i="22"/>
  <c r="M29" i="22"/>
  <c r="L29" i="22"/>
  <c r="K29" i="22"/>
  <c r="J29" i="22"/>
  <c r="I29" i="22"/>
  <c r="H29" i="22"/>
  <c r="G29" i="22"/>
  <c r="F29" i="22"/>
  <c r="E29" i="22"/>
  <c r="D28" i="22"/>
  <c r="M28" i="22" s="1"/>
  <c r="P27" i="22"/>
  <c r="O27" i="22"/>
  <c r="N27" i="22"/>
  <c r="M27" i="22"/>
  <c r="L27" i="22"/>
  <c r="K27" i="22"/>
  <c r="J27" i="22"/>
  <c r="I27" i="22"/>
  <c r="H27" i="22"/>
  <c r="G27" i="22"/>
  <c r="F27" i="22"/>
  <c r="E27" i="22"/>
  <c r="D26" i="22"/>
  <c r="P26" i="22" s="1"/>
  <c r="P25" i="22"/>
  <c r="O25" i="22"/>
  <c r="N25" i="22"/>
  <c r="M25" i="22"/>
  <c r="L25" i="22"/>
  <c r="K25" i="22"/>
  <c r="J25" i="22"/>
  <c r="I25" i="22"/>
  <c r="H25" i="22"/>
  <c r="G25" i="22"/>
  <c r="F25" i="22"/>
  <c r="E25" i="22"/>
  <c r="D24" i="22"/>
  <c r="P24" i="22" s="1"/>
  <c r="P23" i="22"/>
  <c r="O23" i="22"/>
  <c r="N23" i="22"/>
  <c r="M23" i="22"/>
  <c r="L23" i="22"/>
  <c r="K23" i="22"/>
  <c r="J23" i="22"/>
  <c r="I23" i="22"/>
  <c r="H23" i="22"/>
  <c r="G23" i="22"/>
  <c r="F23" i="22"/>
  <c r="E23" i="22"/>
  <c r="D22" i="22"/>
  <c r="P22" i="22" s="1"/>
  <c r="P21" i="22"/>
  <c r="O21" i="22"/>
  <c r="N21" i="22"/>
  <c r="M21" i="22"/>
  <c r="L21" i="22"/>
  <c r="K21" i="22"/>
  <c r="J21" i="22"/>
  <c r="I21" i="22"/>
  <c r="H21" i="22"/>
  <c r="G21" i="22"/>
  <c r="F21" i="22"/>
  <c r="E21" i="22"/>
  <c r="D20" i="22"/>
  <c r="M20" i="22" s="1"/>
  <c r="P19" i="22"/>
  <c r="O19" i="22"/>
  <c r="N19" i="22"/>
  <c r="M19" i="22"/>
  <c r="L19" i="22"/>
  <c r="K19" i="22"/>
  <c r="J19" i="22"/>
  <c r="I19" i="22"/>
  <c r="H19" i="22"/>
  <c r="G19" i="22"/>
  <c r="F19" i="22"/>
  <c r="E19" i="22"/>
  <c r="D18" i="22"/>
  <c r="P18" i="22" s="1"/>
  <c r="P17" i="22"/>
  <c r="O17" i="22"/>
  <c r="N17" i="22"/>
  <c r="M17" i="22"/>
  <c r="L17" i="22"/>
  <c r="K17" i="22"/>
  <c r="J17" i="22"/>
  <c r="I17" i="22"/>
  <c r="H17" i="22"/>
  <c r="G17" i="22"/>
  <c r="F17" i="22"/>
  <c r="E17" i="22"/>
  <c r="D16" i="22"/>
  <c r="P16" i="22" s="1"/>
  <c r="P15" i="22"/>
  <c r="O15" i="22"/>
  <c r="N15" i="22"/>
  <c r="M15" i="22"/>
  <c r="L15" i="22"/>
  <c r="K15" i="22"/>
  <c r="J15" i="22"/>
  <c r="I15" i="22"/>
  <c r="H15" i="22"/>
  <c r="G15" i="22"/>
  <c r="F15" i="22"/>
  <c r="E15" i="22"/>
  <c r="D14" i="22"/>
  <c r="P14" i="22" s="1"/>
  <c r="P13" i="22"/>
  <c r="O13" i="22"/>
  <c r="N13" i="22"/>
  <c r="M13" i="22"/>
  <c r="L13" i="22"/>
  <c r="K13" i="22"/>
  <c r="J13" i="22"/>
  <c r="I13" i="22"/>
  <c r="H13" i="22"/>
  <c r="G13" i="22"/>
  <c r="F13" i="22"/>
  <c r="E13" i="22"/>
  <c r="D12" i="22"/>
  <c r="M12" i="22" s="1"/>
  <c r="P11" i="22"/>
  <c r="O11" i="22"/>
  <c r="N11" i="22"/>
  <c r="M11" i="22"/>
  <c r="L11" i="22"/>
  <c r="K11" i="22"/>
  <c r="J11" i="22"/>
  <c r="I11" i="22"/>
  <c r="H11" i="22"/>
  <c r="G11" i="22"/>
  <c r="F11" i="22"/>
  <c r="E11" i="22"/>
  <c r="D10" i="22"/>
  <c r="P10" i="22" s="1"/>
  <c r="P9" i="22"/>
  <c r="O9" i="22"/>
  <c r="N9" i="22"/>
  <c r="M9" i="22"/>
  <c r="L9" i="22"/>
  <c r="K9" i="22"/>
  <c r="J9" i="22"/>
  <c r="I9" i="22"/>
  <c r="H9" i="22"/>
  <c r="G9" i="22"/>
  <c r="F9" i="22"/>
  <c r="E9" i="22"/>
  <c r="D8" i="22"/>
  <c r="P8" i="22" s="1"/>
  <c r="P7" i="22"/>
  <c r="O7" i="22"/>
  <c r="N7" i="22"/>
  <c r="M7" i="22"/>
  <c r="L7" i="22"/>
  <c r="K7" i="22"/>
  <c r="J7" i="22"/>
  <c r="I7" i="22"/>
  <c r="H7" i="22"/>
  <c r="G7" i="22"/>
  <c r="F7" i="22"/>
  <c r="E7" i="22"/>
  <c r="D32" i="21"/>
  <c r="S32" i="21" s="1"/>
  <c r="T31" i="21"/>
  <c r="S31" i="21"/>
  <c r="R31" i="21"/>
  <c r="Q31" i="21"/>
  <c r="P31" i="21"/>
  <c r="O31" i="21"/>
  <c r="N31" i="21"/>
  <c r="M31" i="21"/>
  <c r="L31" i="21"/>
  <c r="K31" i="21"/>
  <c r="J31" i="21"/>
  <c r="I31" i="21"/>
  <c r="H31" i="21"/>
  <c r="G31" i="21"/>
  <c r="F31" i="21"/>
  <c r="D30" i="21"/>
  <c r="S30" i="21" s="1"/>
  <c r="T29" i="21"/>
  <c r="S29" i="21"/>
  <c r="R29" i="21"/>
  <c r="Q29" i="21"/>
  <c r="P29" i="21"/>
  <c r="O29" i="21"/>
  <c r="N29" i="21"/>
  <c r="M29" i="21"/>
  <c r="L29" i="21"/>
  <c r="K29" i="21"/>
  <c r="J29" i="21"/>
  <c r="I29" i="21"/>
  <c r="H29" i="21"/>
  <c r="G29" i="21"/>
  <c r="F29" i="21"/>
  <c r="D28" i="21"/>
  <c r="Q28" i="21" s="1"/>
  <c r="T27" i="21"/>
  <c r="S27" i="21"/>
  <c r="R27" i="21"/>
  <c r="Q27" i="21"/>
  <c r="P27" i="21"/>
  <c r="O27" i="21"/>
  <c r="N27" i="21"/>
  <c r="M27" i="21"/>
  <c r="L27" i="21"/>
  <c r="K27" i="21"/>
  <c r="J27" i="21"/>
  <c r="I27" i="21"/>
  <c r="H27" i="21"/>
  <c r="G27" i="21"/>
  <c r="F27" i="21"/>
  <c r="D26" i="21"/>
  <c r="Q26" i="21" s="1"/>
  <c r="T25" i="21"/>
  <c r="S25" i="21"/>
  <c r="R25" i="21"/>
  <c r="Q25" i="21"/>
  <c r="P25" i="21"/>
  <c r="O25" i="21"/>
  <c r="N25" i="21"/>
  <c r="M25" i="21"/>
  <c r="L25" i="21"/>
  <c r="K25" i="21"/>
  <c r="J25" i="21"/>
  <c r="I25" i="21"/>
  <c r="H25" i="21"/>
  <c r="G25" i="21"/>
  <c r="F25" i="21"/>
  <c r="D24" i="21"/>
  <c r="S24" i="21" s="1"/>
  <c r="T23" i="21"/>
  <c r="S23" i="21"/>
  <c r="R23" i="21"/>
  <c r="Q23" i="21"/>
  <c r="P23" i="21"/>
  <c r="O23" i="21"/>
  <c r="N23" i="21"/>
  <c r="M23" i="21"/>
  <c r="L23" i="21"/>
  <c r="K23" i="21"/>
  <c r="J23" i="21"/>
  <c r="I23" i="21"/>
  <c r="H23" i="21"/>
  <c r="G23" i="21"/>
  <c r="F23" i="21"/>
  <c r="D22" i="21"/>
  <c r="S22" i="21" s="1"/>
  <c r="T21" i="21"/>
  <c r="S21" i="21"/>
  <c r="R21" i="21"/>
  <c r="Q21" i="21"/>
  <c r="P21" i="21"/>
  <c r="O21" i="21"/>
  <c r="N21" i="21"/>
  <c r="M21" i="21"/>
  <c r="L21" i="21"/>
  <c r="K21" i="21"/>
  <c r="J21" i="21"/>
  <c r="I21" i="21"/>
  <c r="H21" i="21"/>
  <c r="G21" i="21"/>
  <c r="F21" i="21"/>
  <c r="D20" i="21"/>
  <c r="Q20" i="21" s="1"/>
  <c r="T19" i="21"/>
  <c r="S19" i="21"/>
  <c r="R19" i="21"/>
  <c r="Q19" i="21"/>
  <c r="P19" i="21"/>
  <c r="O19" i="21"/>
  <c r="N19" i="21"/>
  <c r="M19" i="21"/>
  <c r="L19" i="21"/>
  <c r="K19" i="21"/>
  <c r="J19" i="21"/>
  <c r="I19" i="21"/>
  <c r="H19" i="21"/>
  <c r="G19" i="21"/>
  <c r="F19" i="21"/>
  <c r="D18" i="21"/>
  <c r="Q18" i="21" s="1"/>
  <c r="T17" i="21"/>
  <c r="S17" i="21"/>
  <c r="R17" i="21"/>
  <c r="Q17" i="21"/>
  <c r="P17" i="21"/>
  <c r="O17" i="21"/>
  <c r="N17" i="21"/>
  <c r="M17" i="21"/>
  <c r="L17" i="21"/>
  <c r="K17" i="21"/>
  <c r="J17" i="21"/>
  <c r="I17" i="21"/>
  <c r="H17" i="21"/>
  <c r="G17" i="21"/>
  <c r="F17" i="21"/>
  <c r="D16" i="21"/>
  <c r="S16" i="21" s="1"/>
  <c r="T15" i="21"/>
  <c r="S15" i="21"/>
  <c r="R15" i="21"/>
  <c r="Q15" i="21"/>
  <c r="P15" i="21"/>
  <c r="O15" i="21"/>
  <c r="N15" i="21"/>
  <c r="M15" i="21"/>
  <c r="L15" i="21"/>
  <c r="K15" i="21"/>
  <c r="J15" i="21"/>
  <c r="I15" i="21"/>
  <c r="H15" i="21"/>
  <c r="G15" i="21"/>
  <c r="F15" i="21"/>
  <c r="D14" i="21"/>
  <c r="S14" i="21" s="1"/>
  <c r="T13" i="21"/>
  <c r="S13" i="21"/>
  <c r="R13" i="21"/>
  <c r="Q13" i="21"/>
  <c r="P13" i="21"/>
  <c r="O13" i="21"/>
  <c r="N13" i="21"/>
  <c r="M13" i="21"/>
  <c r="L13" i="21"/>
  <c r="K13" i="21"/>
  <c r="J13" i="21"/>
  <c r="I13" i="21"/>
  <c r="H13" i="21"/>
  <c r="G13" i="21"/>
  <c r="F13" i="21"/>
  <c r="D12" i="21"/>
  <c r="Q12" i="21" s="1"/>
  <c r="T11" i="21"/>
  <c r="S11" i="21"/>
  <c r="R11" i="21"/>
  <c r="Q11" i="21"/>
  <c r="P11" i="21"/>
  <c r="O11" i="21"/>
  <c r="N11" i="21"/>
  <c r="M11" i="21"/>
  <c r="L11" i="21"/>
  <c r="K11" i="21"/>
  <c r="J11" i="21"/>
  <c r="I11" i="21"/>
  <c r="H11" i="21"/>
  <c r="G11" i="21"/>
  <c r="F11" i="21"/>
  <c r="D10" i="21"/>
  <c r="M10" i="21" s="1"/>
  <c r="T9" i="21"/>
  <c r="S9" i="21"/>
  <c r="R9" i="21"/>
  <c r="Q9" i="21"/>
  <c r="P9" i="21"/>
  <c r="O9" i="21"/>
  <c r="N9" i="21"/>
  <c r="M9" i="21"/>
  <c r="L9" i="21"/>
  <c r="K9" i="21"/>
  <c r="J9" i="21"/>
  <c r="I9" i="21"/>
  <c r="H9" i="21"/>
  <c r="G9" i="21"/>
  <c r="F9" i="21"/>
  <c r="D8" i="21"/>
  <c r="S8" i="21" s="1"/>
  <c r="T7" i="21"/>
  <c r="S7" i="21"/>
  <c r="R7" i="21"/>
  <c r="Q7" i="21"/>
  <c r="P7" i="21"/>
  <c r="O7" i="21"/>
  <c r="N7" i="21"/>
  <c r="M7" i="21"/>
  <c r="L7" i="21"/>
  <c r="K7" i="21"/>
  <c r="J7" i="21"/>
  <c r="I7" i="21"/>
  <c r="H7" i="21"/>
  <c r="G7" i="21"/>
  <c r="F7" i="21"/>
  <c r="D32" i="26"/>
  <c r="P32" i="26" s="1"/>
  <c r="P31" i="26"/>
  <c r="O31" i="26"/>
  <c r="N31" i="26"/>
  <c r="M31" i="26"/>
  <c r="L31" i="26"/>
  <c r="K31" i="26"/>
  <c r="J31" i="26"/>
  <c r="I31" i="26"/>
  <c r="H31" i="26"/>
  <c r="G31" i="26"/>
  <c r="F31" i="26"/>
  <c r="E31" i="26"/>
  <c r="D30" i="26"/>
  <c r="P30" i="26" s="1"/>
  <c r="P29" i="26"/>
  <c r="O29" i="26"/>
  <c r="N29" i="26"/>
  <c r="M29" i="26"/>
  <c r="L29" i="26"/>
  <c r="K29" i="26"/>
  <c r="J29" i="26"/>
  <c r="I29" i="26"/>
  <c r="H29" i="26"/>
  <c r="G29" i="26"/>
  <c r="F29" i="26"/>
  <c r="E29" i="26"/>
  <c r="D28" i="26"/>
  <c r="N28" i="26" s="1"/>
  <c r="P27" i="26"/>
  <c r="O27" i="26"/>
  <c r="N27" i="26"/>
  <c r="M27" i="26"/>
  <c r="L27" i="26"/>
  <c r="K27" i="26"/>
  <c r="J27" i="26"/>
  <c r="I27" i="26"/>
  <c r="H27" i="26"/>
  <c r="G27" i="26"/>
  <c r="F27" i="26"/>
  <c r="E27" i="26"/>
  <c r="D26" i="26"/>
  <c r="P26" i="26" s="1"/>
  <c r="P25" i="26"/>
  <c r="O25" i="26"/>
  <c r="N25" i="26"/>
  <c r="M25" i="26"/>
  <c r="L25" i="26"/>
  <c r="K25" i="26"/>
  <c r="J25" i="26"/>
  <c r="I25" i="26"/>
  <c r="H25" i="26"/>
  <c r="G25" i="26"/>
  <c r="F25" i="26"/>
  <c r="E25" i="26"/>
  <c r="J24" i="26"/>
  <c r="D24" i="26"/>
  <c r="P24" i="26" s="1"/>
  <c r="P23" i="26"/>
  <c r="O23" i="26"/>
  <c r="N23" i="26"/>
  <c r="M23" i="26"/>
  <c r="L23" i="26"/>
  <c r="K23" i="26"/>
  <c r="J23" i="26"/>
  <c r="I23" i="26"/>
  <c r="H23" i="26"/>
  <c r="G23" i="26"/>
  <c r="F23" i="26"/>
  <c r="E23" i="26"/>
  <c r="D22" i="26"/>
  <c r="P22" i="26" s="1"/>
  <c r="P21" i="26"/>
  <c r="O21" i="26"/>
  <c r="N21" i="26"/>
  <c r="M21" i="26"/>
  <c r="L21" i="26"/>
  <c r="K21" i="26"/>
  <c r="J21" i="26"/>
  <c r="I21" i="26"/>
  <c r="H21" i="26"/>
  <c r="G21" i="26"/>
  <c r="F21" i="26"/>
  <c r="E21" i="26"/>
  <c r="D20" i="26"/>
  <c r="N20" i="26" s="1"/>
  <c r="P19" i="26"/>
  <c r="O19" i="26"/>
  <c r="N19" i="26"/>
  <c r="M19" i="26"/>
  <c r="L19" i="26"/>
  <c r="K19" i="26"/>
  <c r="J19" i="26"/>
  <c r="I19" i="26"/>
  <c r="H19" i="26"/>
  <c r="G19" i="26"/>
  <c r="F19" i="26"/>
  <c r="E19" i="26"/>
  <c r="G18" i="26"/>
  <c r="D18" i="26"/>
  <c r="P18" i="26" s="1"/>
  <c r="P17" i="26"/>
  <c r="O17" i="26"/>
  <c r="N17" i="26"/>
  <c r="M17" i="26"/>
  <c r="L17" i="26"/>
  <c r="K17" i="26"/>
  <c r="J17" i="26"/>
  <c r="I17" i="26"/>
  <c r="H17" i="26"/>
  <c r="G17" i="26"/>
  <c r="F17" i="26"/>
  <c r="E17" i="26"/>
  <c r="D16" i="26"/>
  <c r="P16" i="26" s="1"/>
  <c r="P15" i="26"/>
  <c r="O15" i="26"/>
  <c r="N15" i="26"/>
  <c r="M15" i="26"/>
  <c r="L15" i="26"/>
  <c r="K15" i="26"/>
  <c r="J15" i="26"/>
  <c r="I15" i="26"/>
  <c r="H15" i="26"/>
  <c r="G15" i="26"/>
  <c r="F15" i="26"/>
  <c r="E15" i="26"/>
  <c r="D14" i="26"/>
  <c r="P14" i="26" s="1"/>
  <c r="P13" i="26"/>
  <c r="O13" i="26"/>
  <c r="N13" i="26"/>
  <c r="M13" i="26"/>
  <c r="L13" i="26"/>
  <c r="K13" i="26"/>
  <c r="J13" i="26"/>
  <c r="I13" i="26"/>
  <c r="H13" i="26"/>
  <c r="G13" i="26"/>
  <c r="F13" i="26"/>
  <c r="E13" i="26"/>
  <c r="D12" i="26"/>
  <c r="N12" i="26" s="1"/>
  <c r="P11" i="26"/>
  <c r="O11" i="26"/>
  <c r="N11" i="26"/>
  <c r="M11" i="26"/>
  <c r="L11" i="26"/>
  <c r="K11" i="26"/>
  <c r="J11" i="26"/>
  <c r="I11" i="26"/>
  <c r="H11" i="26"/>
  <c r="G11" i="26"/>
  <c r="F11" i="26"/>
  <c r="E11" i="26"/>
  <c r="D10" i="26"/>
  <c r="P10" i="26" s="1"/>
  <c r="P9" i="26"/>
  <c r="O9" i="26"/>
  <c r="N9" i="26"/>
  <c r="M9" i="26"/>
  <c r="L9" i="26"/>
  <c r="K9" i="26"/>
  <c r="J9" i="26"/>
  <c r="I9" i="26"/>
  <c r="H9" i="26"/>
  <c r="G9" i="26"/>
  <c r="F9" i="26"/>
  <c r="E9" i="26"/>
  <c r="D8" i="26"/>
  <c r="P8" i="26" s="1"/>
  <c r="P7" i="26"/>
  <c r="O7" i="26"/>
  <c r="N7" i="26"/>
  <c r="M7" i="26"/>
  <c r="L7" i="26"/>
  <c r="K7" i="26"/>
  <c r="J7" i="26"/>
  <c r="I7" i="26"/>
  <c r="H7" i="26"/>
  <c r="G7" i="26"/>
  <c r="F7" i="26"/>
  <c r="E7" i="26"/>
  <c r="D32" i="25"/>
  <c r="S32" i="25" s="1"/>
  <c r="T31" i="25"/>
  <c r="S31" i="25"/>
  <c r="R31" i="25"/>
  <c r="Q31" i="25"/>
  <c r="P31" i="25"/>
  <c r="O31" i="25"/>
  <c r="N31" i="25"/>
  <c r="M31" i="25"/>
  <c r="L31" i="25"/>
  <c r="K31" i="25"/>
  <c r="J31" i="25"/>
  <c r="I31" i="25"/>
  <c r="H31" i="25"/>
  <c r="G31" i="25"/>
  <c r="F31" i="25"/>
  <c r="D30" i="25"/>
  <c r="S30" i="25" s="1"/>
  <c r="T29" i="25"/>
  <c r="S29" i="25"/>
  <c r="R29" i="25"/>
  <c r="Q29" i="25"/>
  <c r="P29" i="25"/>
  <c r="O29" i="25"/>
  <c r="N29" i="25"/>
  <c r="M29" i="25"/>
  <c r="L29" i="25"/>
  <c r="K29" i="25"/>
  <c r="J29" i="25"/>
  <c r="I29" i="25"/>
  <c r="H29" i="25"/>
  <c r="G29" i="25"/>
  <c r="F29" i="25"/>
  <c r="D28" i="25"/>
  <c r="Q28" i="25" s="1"/>
  <c r="T27" i="25"/>
  <c r="S27" i="25"/>
  <c r="R27" i="25"/>
  <c r="Q27" i="25"/>
  <c r="P27" i="25"/>
  <c r="O27" i="25"/>
  <c r="N27" i="25"/>
  <c r="M27" i="25"/>
  <c r="L27" i="25"/>
  <c r="K27" i="25"/>
  <c r="J27" i="25"/>
  <c r="I27" i="25"/>
  <c r="H27" i="25"/>
  <c r="G27" i="25"/>
  <c r="F27" i="25"/>
  <c r="D26" i="25"/>
  <c r="Q26" i="25" s="1"/>
  <c r="T25" i="25"/>
  <c r="S25" i="25"/>
  <c r="R25" i="25"/>
  <c r="Q25" i="25"/>
  <c r="P25" i="25"/>
  <c r="O25" i="25"/>
  <c r="N25" i="25"/>
  <c r="M25" i="25"/>
  <c r="L25" i="25"/>
  <c r="K25" i="25"/>
  <c r="J25" i="25"/>
  <c r="I25" i="25"/>
  <c r="H25" i="25"/>
  <c r="G25" i="25"/>
  <c r="F25" i="25"/>
  <c r="D24" i="25"/>
  <c r="S24" i="25" s="1"/>
  <c r="T23" i="25"/>
  <c r="S23" i="25"/>
  <c r="R23" i="25"/>
  <c r="Q23" i="25"/>
  <c r="P23" i="25"/>
  <c r="O23" i="25"/>
  <c r="N23" i="25"/>
  <c r="M23" i="25"/>
  <c r="L23" i="25"/>
  <c r="K23" i="25"/>
  <c r="J23" i="25"/>
  <c r="I23" i="25"/>
  <c r="H23" i="25"/>
  <c r="G23" i="25"/>
  <c r="F23" i="25"/>
  <c r="D22" i="25"/>
  <c r="S22" i="25" s="1"/>
  <c r="T21" i="25"/>
  <c r="S21" i="25"/>
  <c r="R21" i="25"/>
  <c r="Q21" i="25"/>
  <c r="P21" i="25"/>
  <c r="O21" i="25"/>
  <c r="N21" i="25"/>
  <c r="M21" i="25"/>
  <c r="L21" i="25"/>
  <c r="K21" i="25"/>
  <c r="J21" i="25"/>
  <c r="I21" i="25"/>
  <c r="H21" i="25"/>
  <c r="G21" i="25"/>
  <c r="F21" i="25"/>
  <c r="D20" i="25"/>
  <c r="Q20" i="25" s="1"/>
  <c r="T19" i="25"/>
  <c r="S19" i="25"/>
  <c r="R19" i="25"/>
  <c r="Q19" i="25"/>
  <c r="P19" i="25"/>
  <c r="O19" i="25"/>
  <c r="N19" i="25"/>
  <c r="M19" i="25"/>
  <c r="L19" i="25"/>
  <c r="K19" i="25"/>
  <c r="J19" i="25"/>
  <c r="I19" i="25"/>
  <c r="H19" i="25"/>
  <c r="G19" i="25"/>
  <c r="F19" i="25"/>
  <c r="D18" i="25"/>
  <c r="Q18" i="25" s="1"/>
  <c r="T17" i="25"/>
  <c r="S17" i="25"/>
  <c r="R17" i="25"/>
  <c r="Q17" i="25"/>
  <c r="P17" i="25"/>
  <c r="O17" i="25"/>
  <c r="N17" i="25"/>
  <c r="M17" i="25"/>
  <c r="L17" i="25"/>
  <c r="K17" i="25"/>
  <c r="J17" i="25"/>
  <c r="I17" i="25"/>
  <c r="H17" i="25"/>
  <c r="G17" i="25"/>
  <c r="F17" i="25"/>
  <c r="D16" i="25"/>
  <c r="S16" i="25" s="1"/>
  <c r="T15" i="25"/>
  <c r="S15" i="25"/>
  <c r="R15" i="25"/>
  <c r="Q15" i="25"/>
  <c r="P15" i="25"/>
  <c r="O15" i="25"/>
  <c r="N15" i="25"/>
  <c r="M15" i="25"/>
  <c r="L15" i="25"/>
  <c r="K15" i="25"/>
  <c r="J15" i="25"/>
  <c r="I15" i="25"/>
  <c r="H15" i="25"/>
  <c r="G15" i="25"/>
  <c r="F15" i="25"/>
  <c r="D14" i="25"/>
  <c r="S14" i="25" s="1"/>
  <c r="T13" i="25"/>
  <c r="S13" i="25"/>
  <c r="R13" i="25"/>
  <c r="Q13" i="25"/>
  <c r="P13" i="25"/>
  <c r="O13" i="25"/>
  <c r="N13" i="25"/>
  <c r="M13" i="25"/>
  <c r="L13" i="25"/>
  <c r="K13" i="25"/>
  <c r="J13" i="25"/>
  <c r="I13" i="25"/>
  <c r="H13" i="25"/>
  <c r="G13" i="25"/>
  <c r="F13" i="25"/>
  <c r="D12" i="25"/>
  <c r="Q12" i="25" s="1"/>
  <c r="T11" i="25"/>
  <c r="S11" i="25"/>
  <c r="R11" i="25"/>
  <c r="Q11" i="25"/>
  <c r="P11" i="25"/>
  <c r="O11" i="25"/>
  <c r="N11" i="25"/>
  <c r="M11" i="25"/>
  <c r="L11" i="25"/>
  <c r="K11" i="25"/>
  <c r="J11" i="25"/>
  <c r="I11" i="25"/>
  <c r="H11" i="25"/>
  <c r="G11" i="25"/>
  <c r="F11" i="25"/>
  <c r="D10" i="25"/>
  <c r="Q10" i="25" s="1"/>
  <c r="T9" i="25"/>
  <c r="S9" i="25"/>
  <c r="R9" i="25"/>
  <c r="Q9" i="25"/>
  <c r="P9" i="25"/>
  <c r="O9" i="25"/>
  <c r="N9" i="25"/>
  <c r="M9" i="25"/>
  <c r="L9" i="25"/>
  <c r="K9" i="25"/>
  <c r="J9" i="25"/>
  <c r="I9" i="25"/>
  <c r="H9" i="25"/>
  <c r="G9" i="25"/>
  <c r="F9" i="25"/>
  <c r="D8" i="25"/>
  <c r="S8" i="25" s="1"/>
  <c r="T7" i="25"/>
  <c r="S7" i="25"/>
  <c r="R7" i="25"/>
  <c r="Q7" i="25"/>
  <c r="P7" i="25"/>
  <c r="O7" i="25"/>
  <c r="N7" i="25"/>
  <c r="M7" i="25"/>
  <c r="K7" i="25"/>
  <c r="J7" i="25"/>
  <c r="I7" i="25"/>
  <c r="H7" i="25"/>
  <c r="G7" i="25"/>
  <c r="F7" i="25"/>
  <c r="D32" i="24"/>
  <c r="P32" i="24" s="1"/>
  <c r="P31" i="24"/>
  <c r="O31" i="24"/>
  <c r="N31" i="24"/>
  <c r="M31" i="24"/>
  <c r="L31" i="24"/>
  <c r="K31" i="24"/>
  <c r="J31" i="24"/>
  <c r="I31" i="24"/>
  <c r="H31" i="24"/>
  <c r="G31" i="24"/>
  <c r="F31" i="24"/>
  <c r="E31" i="24"/>
  <c r="D30" i="24"/>
  <c r="P30" i="24" s="1"/>
  <c r="P29" i="24"/>
  <c r="O29" i="24"/>
  <c r="N29" i="24"/>
  <c r="M29" i="24"/>
  <c r="L29" i="24"/>
  <c r="K29" i="24"/>
  <c r="J29" i="24"/>
  <c r="I29" i="24"/>
  <c r="H29" i="24"/>
  <c r="G29" i="24"/>
  <c r="F29" i="24"/>
  <c r="E29" i="24"/>
  <c r="D28" i="24"/>
  <c r="P28" i="24" s="1"/>
  <c r="P27" i="24"/>
  <c r="O27" i="24"/>
  <c r="N27" i="24"/>
  <c r="M27" i="24"/>
  <c r="L27" i="24"/>
  <c r="K27" i="24"/>
  <c r="J27" i="24"/>
  <c r="I27" i="24"/>
  <c r="H27" i="24"/>
  <c r="G27" i="24"/>
  <c r="F27" i="24"/>
  <c r="E27" i="24"/>
  <c r="D26" i="24"/>
  <c r="P26" i="24" s="1"/>
  <c r="P25" i="24"/>
  <c r="O25" i="24"/>
  <c r="N25" i="24"/>
  <c r="M25" i="24"/>
  <c r="L25" i="24"/>
  <c r="K25" i="24"/>
  <c r="J25" i="24"/>
  <c r="I25" i="24"/>
  <c r="H25" i="24"/>
  <c r="G25" i="24"/>
  <c r="F25" i="24"/>
  <c r="E25" i="24"/>
  <c r="D24" i="24"/>
  <c r="P24" i="24" s="1"/>
  <c r="P23" i="24"/>
  <c r="O23" i="24"/>
  <c r="N23" i="24"/>
  <c r="M23" i="24"/>
  <c r="L23" i="24"/>
  <c r="K23" i="24"/>
  <c r="J23" i="24"/>
  <c r="I23" i="24"/>
  <c r="H23" i="24"/>
  <c r="G23" i="24"/>
  <c r="F23" i="24"/>
  <c r="E23" i="24"/>
  <c r="D22" i="24"/>
  <c r="P22" i="24" s="1"/>
  <c r="P21" i="24"/>
  <c r="O21" i="24"/>
  <c r="N21" i="24"/>
  <c r="M21" i="24"/>
  <c r="L21" i="24"/>
  <c r="K21" i="24"/>
  <c r="J21" i="24"/>
  <c r="I21" i="24"/>
  <c r="H21" i="24"/>
  <c r="G21" i="24"/>
  <c r="F21" i="24"/>
  <c r="E21" i="24"/>
  <c r="D20" i="24"/>
  <c r="P20" i="24" s="1"/>
  <c r="P19" i="24"/>
  <c r="O19" i="24"/>
  <c r="N19" i="24"/>
  <c r="M19" i="24"/>
  <c r="L19" i="24"/>
  <c r="K19" i="24"/>
  <c r="J19" i="24"/>
  <c r="I19" i="24"/>
  <c r="H19" i="24"/>
  <c r="G19" i="24"/>
  <c r="F19" i="24"/>
  <c r="E19" i="24"/>
  <c r="D18" i="24"/>
  <c r="P18" i="24" s="1"/>
  <c r="P17" i="24"/>
  <c r="O17" i="24"/>
  <c r="N17" i="24"/>
  <c r="M17" i="24"/>
  <c r="L17" i="24"/>
  <c r="K17" i="24"/>
  <c r="J17" i="24"/>
  <c r="I17" i="24"/>
  <c r="H17" i="24"/>
  <c r="G17" i="24"/>
  <c r="F17" i="24"/>
  <c r="E17" i="24"/>
  <c r="D16" i="24"/>
  <c r="P16" i="24" s="1"/>
  <c r="P15" i="24"/>
  <c r="O15" i="24"/>
  <c r="N15" i="24"/>
  <c r="M15" i="24"/>
  <c r="L15" i="24"/>
  <c r="K15" i="24"/>
  <c r="J15" i="24"/>
  <c r="I15" i="24"/>
  <c r="H15" i="24"/>
  <c r="G15" i="24"/>
  <c r="F15" i="24"/>
  <c r="E15" i="24"/>
  <c r="D14" i="24"/>
  <c r="P14" i="24" s="1"/>
  <c r="P13" i="24"/>
  <c r="O13" i="24"/>
  <c r="N13" i="24"/>
  <c r="M13" i="24"/>
  <c r="L13" i="24"/>
  <c r="K13" i="24"/>
  <c r="J13" i="24"/>
  <c r="I13" i="24"/>
  <c r="H13" i="24"/>
  <c r="G13" i="24"/>
  <c r="F13" i="24"/>
  <c r="E13" i="24"/>
  <c r="D12" i="24"/>
  <c r="P12" i="24" s="1"/>
  <c r="P11" i="24"/>
  <c r="O11" i="24"/>
  <c r="N11" i="24"/>
  <c r="M11" i="24"/>
  <c r="L11" i="24"/>
  <c r="K11" i="24"/>
  <c r="J11" i="24"/>
  <c r="I11" i="24"/>
  <c r="H11" i="24"/>
  <c r="G11" i="24"/>
  <c r="F11" i="24"/>
  <c r="E11" i="24"/>
  <c r="D10" i="24"/>
  <c r="P10" i="24" s="1"/>
  <c r="P9" i="24"/>
  <c r="O9" i="24"/>
  <c r="N9" i="24"/>
  <c r="M9" i="24"/>
  <c r="L9" i="24"/>
  <c r="K9" i="24"/>
  <c r="J9" i="24"/>
  <c r="I9" i="24"/>
  <c r="H9" i="24"/>
  <c r="G9" i="24"/>
  <c r="F9" i="24"/>
  <c r="E9" i="24"/>
  <c r="D8" i="24"/>
  <c r="H8" i="24" s="1"/>
  <c r="P7" i="24"/>
  <c r="O7" i="24"/>
  <c r="N7" i="24"/>
  <c r="M7" i="24"/>
  <c r="L7" i="24"/>
  <c r="K7" i="24"/>
  <c r="J7" i="24"/>
  <c r="I7" i="24"/>
  <c r="H7" i="24"/>
  <c r="G7" i="24"/>
  <c r="F7" i="24"/>
  <c r="E7" i="24"/>
  <c r="D32" i="23"/>
  <c r="Q32" i="23" s="1"/>
  <c r="T31" i="23"/>
  <c r="S31" i="23"/>
  <c r="R31" i="23"/>
  <c r="Q31" i="23"/>
  <c r="P31" i="23"/>
  <c r="O31" i="23"/>
  <c r="N31" i="23"/>
  <c r="M31" i="23"/>
  <c r="L31" i="23"/>
  <c r="K31" i="23"/>
  <c r="J31" i="23"/>
  <c r="I31" i="23"/>
  <c r="H31" i="23"/>
  <c r="G31" i="23"/>
  <c r="F31" i="23"/>
  <c r="D30" i="23"/>
  <c r="S30" i="23" s="1"/>
  <c r="T29" i="23"/>
  <c r="S29" i="23"/>
  <c r="R29" i="23"/>
  <c r="Q29" i="23"/>
  <c r="P29" i="23"/>
  <c r="O29" i="23"/>
  <c r="N29" i="23"/>
  <c r="M29" i="23"/>
  <c r="L29" i="23"/>
  <c r="K29" i="23"/>
  <c r="J29" i="23"/>
  <c r="I29" i="23"/>
  <c r="H29" i="23"/>
  <c r="G29" i="23"/>
  <c r="F29" i="23"/>
  <c r="D28" i="23"/>
  <c r="Q28" i="23" s="1"/>
  <c r="T27" i="23"/>
  <c r="S27" i="23"/>
  <c r="R27" i="23"/>
  <c r="Q27" i="23"/>
  <c r="P27" i="23"/>
  <c r="O27" i="23"/>
  <c r="N27" i="23"/>
  <c r="M27" i="23"/>
  <c r="L27" i="23"/>
  <c r="K27" i="23"/>
  <c r="J27" i="23"/>
  <c r="I27" i="23"/>
  <c r="H27" i="23"/>
  <c r="G27" i="23"/>
  <c r="F27" i="23"/>
  <c r="D26" i="23"/>
  <c r="Q26" i="23" s="1"/>
  <c r="T25" i="23"/>
  <c r="S25" i="23"/>
  <c r="R25" i="23"/>
  <c r="Q25" i="23"/>
  <c r="P25" i="23"/>
  <c r="O25" i="23"/>
  <c r="N25" i="23"/>
  <c r="M25" i="23"/>
  <c r="L25" i="23"/>
  <c r="K25" i="23"/>
  <c r="J25" i="23"/>
  <c r="I25" i="23"/>
  <c r="H25" i="23"/>
  <c r="G25" i="23"/>
  <c r="F25" i="23"/>
  <c r="D24" i="23"/>
  <c r="Q24" i="23" s="1"/>
  <c r="T23" i="23"/>
  <c r="S23" i="23"/>
  <c r="R23" i="23"/>
  <c r="Q23" i="23"/>
  <c r="P23" i="23"/>
  <c r="O23" i="23"/>
  <c r="N23" i="23"/>
  <c r="M23" i="23"/>
  <c r="L23" i="23"/>
  <c r="K23" i="23"/>
  <c r="J23" i="23"/>
  <c r="I23" i="23"/>
  <c r="H23" i="23"/>
  <c r="G23" i="23"/>
  <c r="F23" i="23"/>
  <c r="D22" i="23"/>
  <c r="R22" i="23" s="1"/>
  <c r="T21" i="23"/>
  <c r="S21" i="23"/>
  <c r="R21" i="23"/>
  <c r="Q21" i="23"/>
  <c r="P21" i="23"/>
  <c r="O21" i="23"/>
  <c r="N21" i="23"/>
  <c r="M21" i="23"/>
  <c r="L21" i="23"/>
  <c r="K21" i="23"/>
  <c r="J21" i="23"/>
  <c r="I21" i="23"/>
  <c r="H21" i="23"/>
  <c r="G21" i="23"/>
  <c r="F21" i="23"/>
  <c r="D20" i="23"/>
  <c r="Q20" i="23" s="1"/>
  <c r="T19" i="23"/>
  <c r="S19" i="23"/>
  <c r="R19" i="23"/>
  <c r="Q19" i="23"/>
  <c r="P19" i="23"/>
  <c r="O19" i="23"/>
  <c r="N19" i="23"/>
  <c r="M19" i="23"/>
  <c r="L19" i="23"/>
  <c r="K19" i="23"/>
  <c r="J19" i="23"/>
  <c r="I19" i="23"/>
  <c r="H19" i="23"/>
  <c r="G19" i="23"/>
  <c r="F19" i="23"/>
  <c r="D18" i="23"/>
  <c r="Q18" i="23" s="1"/>
  <c r="T17" i="23"/>
  <c r="S17" i="23"/>
  <c r="R17" i="23"/>
  <c r="Q17" i="23"/>
  <c r="P17" i="23"/>
  <c r="O17" i="23"/>
  <c r="N17" i="23"/>
  <c r="M17" i="23"/>
  <c r="L17" i="23"/>
  <c r="K17" i="23"/>
  <c r="J17" i="23"/>
  <c r="I17" i="23"/>
  <c r="H17" i="23"/>
  <c r="G17" i="23"/>
  <c r="F17" i="23"/>
  <c r="D16" i="23"/>
  <c r="Q16" i="23" s="1"/>
  <c r="T15" i="23"/>
  <c r="S15" i="23"/>
  <c r="R15" i="23"/>
  <c r="Q15" i="23"/>
  <c r="P15" i="23"/>
  <c r="O15" i="23"/>
  <c r="N15" i="23"/>
  <c r="M15" i="23"/>
  <c r="L15" i="23"/>
  <c r="K15" i="23"/>
  <c r="J15" i="23"/>
  <c r="I15" i="23"/>
  <c r="H15" i="23"/>
  <c r="G15" i="23"/>
  <c r="F15" i="23"/>
  <c r="D14" i="23"/>
  <c r="S14" i="23" s="1"/>
  <c r="T13" i="23"/>
  <c r="S13" i="23"/>
  <c r="R13" i="23"/>
  <c r="Q13" i="23"/>
  <c r="P13" i="23"/>
  <c r="O13" i="23"/>
  <c r="N13" i="23"/>
  <c r="M13" i="23"/>
  <c r="L13" i="23"/>
  <c r="K13" i="23"/>
  <c r="J13" i="23"/>
  <c r="I13" i="23"/>
  <c r="H13" i="23"/>
  <c r="G13" i="23"/>
  <c r="F13" i="23"/>
  <c r="D12" i="23"/>
  <c r="Q12" i="23" s="1"/>
  <c r="T11" i="23"/>
  <c r="S11" i="23"/>
  <c r="R11" i="23"/>
  <c r="Q11" i="23"/>
  <c r="P11" i="23"/>
  <c r="O11" i="23"/>
  <c r="N11" i="23"/>
  <c r="M11" i="23"/>
  <c r="L11" i="23"/>
  <c r="K11" i="23"/>
  <c r="J11" i="23"/>
  <c r="I11" i="23"/>
  <c r="H11" i="23"/>
  <c r="G11" i="23"/>
  <c r="F11" i="23"/>
  <c r="D10" i="23"/>
  <c r="Q10" i="23" s="1"/>
  <c r="T9" i="23"/>
  <c r="S9" i="23"/>
  <c r="R9" i="23"/>
  <c r="Q9" i="23"/>
  <c r="P9" i="23"/>
  <c r="O9" i="23"/>
  <c r="N9" i="23"/>
  <c r="M9" i="23"/>
  <c r="L9" i="23"/>
  <c r="K9" i="23"/>
  <c r="J9" i="23"/>
  <c r="I9" i="23"/>
  <c r="H9" i="23"/>
  <c r="G9" i="23"/>
  <c r="F9" i="23"/>
  <c r="D8" i="23"/>
  <c r="Q8" i="23" s="1"/>
  <c r="T7" i="23"/>
  <c r="S7" i="23"/>
  <c r="R7" i="23"/>
  <c r="Q7" i="23"/>
  <c r="P7" i="23"/>
  <c r="O7" i="23"/>
  <c r="N7" i="23"/>
  <c r="M7" i="23"/>
  <c r="L7" i="23"/>
  <c r="K7" i="23"/>
  <c r="J7" i="23"/>
  <c r="I7" i="23"/>
  <c r="H7" i="23"/>
  <c r="G7" i="23"/>
  <c r="D8" i="20"/>
  <c r="N8" i="20" s="1"/>
  <c r="D32" i="20"/>
  <c r="P32" i="20" s="1"/>
  <c r="P31" i="20"/>
  <c r="O31" i="20"/>
  <c r="N31" i="20"/>
  <c r="M31" i="20"/>
  <c r="L31" i="20"/>
  <c r="K31" i="20"/>
  <c r="J31" i="20"/>
  <c r="I31" i="20"/>
  <c r="H31" i="20"/>
  <c r="G31" i="20"/>
  <c r="F31" i="20"/>
  <c r="E31" i="20"/>
  <c r="D30" i="20"/>
  <c r="P30" i="20" s="1"/>
  <c r="P29" i="20"/>
  <c r="O29" i="20"/>
  <c r="N29" i="20"/>
  <c r="M29" i="20"/>
  <c r="L29" i="20"/>
  <c r="K29" i="20"/>
  <c r="J29" i="20"/>
  <c r="I29" i="20"/>
  <c r="H29" i="20"/>
  <c r="G29" i="20"/>
  <c r="F29" i="20"/>
  <c r="E29" i="20"/>
  <c r="D28" i="20"/>
  <c r="N28" i="20" s="1"/>
  <c r="P27" i="20"/>
  <c r="O27" i="20"/>
  <c r="N27" i="20"/>
  <c r="M27" i="20"/>
  <c r="L27" i="20"/>
  <c r="K27" i="20"/>
  <c r="J27" i="20"/>
  <c r="I27" i="20"/>
  <c r="H27" i="20"/>
  <c r="G27" i="20"/>
  <c r="F27" i="20"/>
  <c r="E27" i="20"/>
  <c r="D26" i="20"/>
  <c r="P26" i="20" s="1"/>
  <c r="P25" i="20"/>
  <c r="O25" i="20"/>
  <c r="N25" i="20"/>
  <c r="M25" i="20"/>
  <c r="L25" i="20"/>
  <c r="K25" i="20"/>
  <c r="J25" i="20"/>
  <c r="I25" i="20"/>
  <c r="H25" i="20"/>
  <c r="G25" i="20"/>
  <c r="F25" i="20"/>
  <c r="E25" i="20"/>
  <c r="D24" i="20"/>
  <c r="P24" i="20" s="1"/>
  <c r="P23" i="20"/>
  <c r="O23" i="20"/>
  <c r="N23" i="20"/>
  <c r="M23" i="20"/>
  <c r="L23" i="20"/>
  <c r="K23" i="20"/>
  <c r="J23" i="20"/>
  <c r="I23" i="20"/>
  <c r="H23" i="20"/>
  <c r="G23" i="20"/>
  <c r="F23" i="20"/>
  <c r="E23" i="20"/>
  <c r="D22" i="20"/>
  <c r="P22" i="20" s="1"/>
  <c r="P21" i="20"/>
  <c r="O21" i="20"/>
  <c r="N21" i="20"/>
  <c r="M21" i="20"/>
  <c r="L21" i="20"/>
  <c r="K21" i="20"/>
  <c r="J21" i="20"/>
  <c r="I21" i="20"/>
  <c r="H21" i="20"/>
  <c r="G21" i="20"/>
  <c r="F21" i="20"/>
  <c r="E21" i="20"/>
  <c r="D20" i="20"/>
  <c r="N20" i="20" s="1"/>
  <c r="P19" i="20"/>
  <c r="O19" i="20"/>
  <c r="N19" i="20"/>
  <c r="M19" i="20"/>
  <c r="L19" i="20"/>
  <c r="K19" i="20"/>
  <c r="J19" i="20"/>
  <c r="I19" i="20"/>
  <c r="H19" i="20"/>
  <c r="G19" i="20"/>
  <c r="F19" i="20"/>
  <c r="E19" i="20"/>
  <c r="D18" i="20"/>
  <c r="P18" i="20" s="1"/>
  <c r="P17" i="20"/>
  <c r="O17" i="20"/>
  <c r="N17" i="20"/>
  <c r="M17" i="20"/>
  <c r="L17" i="20"/>
  <c r="K17" i="20"/>
  <c r="J17" i="20"/>
  <c r="I17" i="20"/>
  <c r="H17" i="20"/>
  <c r="G17" i="20"/>
  <c r="F17" i="20"/>
  <c r="E17" i="20"/>
  <c r="D16" i="20"/>
  <c r="P16" i="20" s="1"/>
  <c r="P15" i="20"/>
  <c r="O15" i="20"/>
  <c r="N15" i="20"/>
  <c r="M15" i="20"/>
  <c r="L15" i="20"/>
  <c r="K15" i="20"/>
  <c r="J15" i="20"/>
  <c r="I15" i="20"/>
  <c r="H15" i="20"/>
  <c r="G15" i="20"/>
  <c r="F15" i="20"/>
  <c r="E15" i="20"/>
  <c r="D14" i="20"/>
  <c r="P14" i="20" s="1"/>
  <c r="P13" i="20"/>
  <c r="O13" i="20"/>
  <c r="N13" i="20"/>
  <c r="M13" i="20"/>
  <c r="L13" i="20"/>
  <c r="K13" i="20"/>
  <c r="J13" i="20"/>
  <c r="I13" i="20"/>
  <c r="H13" i="20"/>
  <c r="G13" i="20"/>
  <c r="F13" i="20"/>
  <c r="E13" i="20"/>
  <c r="D12" i="20"/>
  <c r="J12" i="20" s="1"/>
  <c r="P11" i="20"/>
  <c r="O11" i="20"/>
  <c r="N11" i="20"/>
  <c r="M11" i="20"/>
  <c r="L11" i="20"/>
  <c r="K11" i="20"/>
  <c r="J11" i="20"/>
  <c r="I11" i="20"/>
  <c r="H11" i="20"/>
  <c r="G11" i="20"/>
  <c r="F11" i="20"/>
  <c r="E11" i="20"/>
  <c r="D10" i="20"/>
  <c r="P10" i="20" s="1"/>
  <c r="P9" i="20"/>
  <c r="O9" i="20"/>
  <c r="N9" i="20"/>
  <c r="M9" i="20"/>
  <c r="L9" i="20"/>
  <c r="K9" i="20"/>
  <c r="J9" i="20"/>
  <c r="I9" i="20"/>
  <c r="H9" i="20"/>
  <c r="G9" i="20"/>
  <c r="F9" i="20"/>
  <c r="E9" i="20"/>
  <c r="P7" i="20"/>
  <c r="O7" i="20"/>
  <c r="N7" i="20"/>
  <c r="M7" i="20"/>
  <c r="L7" i="20"/>
  <c r="K7" i="20"/>
  <c r="J7" i="20"/>
  <c r="I7" i="20"/>
  <c r="H7" i="20"/>
  <c r="G7" i="20"/>
  <c r="F7" i="20"/>
  <c r="E7" i="20"/>
  <c r="D32" i="19"/>
  <c r="Q32" i="19" s="1"/>
  <c r="T31" i="19"/>
  <c r="S31" i="19"/>
  <c r="R31" i="19"/>
  <c r="Q31" i="19"/>
  <c r="P31" i="19"/>
  <c r="O31" i="19"/>
  <c r="N31" i="19"/>
  <c r="M31" i="19"/>
  <c r="L31" i="19"/>
  <c r="K31" i="19"/>
  <c r="J31" i="19"/>
  <c r="I31" i="19"/>
  <c r="H31" i="19"/>
  <c r="G31" i="19"/>
  <c r="F31" i="19"/>
  <c r="D30" i="19"/>
  <c r="S30" i="19" s="1"/>
  <c r="T29" i="19"/>
  <c r="S29" i="19"/>
  <c r="R29" i="19"/>
  <c r="Q29" i="19"/>
  <c r="P29" i="19"/>
  <c r="O29" i="19"/>
  <c r="N29" i="19"/>
  <c r="M29" i="19"/>
  <c r="L29" i="19"/>
  <c r="K29" i="19"/>
  <c r="J29" i="19"/>
  <c r="I29" i="19"/>
  <c r="H29" i="19"/>
  <c r="G29" i="19"/>
  <c r="F29" i="19"/>
  <c r="D28" i="19"/>
  <c r="R28" i="19" s="1"/>
  <c r="T27" i="19"/>
  <c r="S27" i="19"/>
  <c r="R27" i="19"/>
  <c r="Q27" i="19"/>
  <c r="P27" i="19"/>
  <c r="O27" i="19"/>
  <c r="N27" i="19"/>
  <c r="M27" i="19"/>
  <c r="L27" i="19"/>
  <c r="K27" i="19"/>
  <c r="J27" i="19"/>
  <c r="I27" i="19"/>
  <c r="H27" i="19"/>
  <c r="G27" i="19"/>
  <c r="F27" i="19"/>
  <c r="D26" i="19"/>
  <c r="Q26" i="19" s="1"/>
  <c r="T25" i="19"/>
  <c r="S25" i="19"/>
  <c r="R25" i="19"/>
  <c r="Q25" i="19"/>
  <c r="P25" i="19"/>
  <c r="O25" i="19"/>
  <c r="N25" i="19"/>
  <c r="M25" i="19"/>
  <c r="L25" i="19"/>
  <c r="K25" i="19"/>
  <c r="J25" i="19"/>
  <c r="I25" i="19"/>
  <c r="H25" i="19"/>
  <c r="G25" i="19"/>
  <c r="F25" i="19"/>
  <c r="D24" i="19"/>
  <c r="Q24" i="19" s="1"/>
  <c r="T23" i="19"/>
  <c r="S23" i="19"/>
  <c r="R23" i="19"/>
  <c r="Q23" i="19"/>
  <c r="P23" i="19"/>
  <c r="O23" i="19"/>
  <c r="N23" i="19"/>
  <c r="M23" i="19"/>
  <c r="L23" i="19"/>
  <c r="K23" i="19"/>
  <c r="J23" i="19"/>
  <c r="I23" i="19"/>
  <c r="H23" i="19"/>
  <c r="G23" i="19"/>
  <c r="F23" i="19"/>
  <c r="D22" i="19"/>
  <c r="S22" i="19" s="1"/>
  <c r="T21" i="19"/>
  <c r="S21" i="19"/>
  <c r="R21" i="19"/>
  <c r="Q21" i="19"/>
  <c r="P21" i="19"/>
  <c r="O21" i="19"/>
  <c r="N21" i="19"/>
  <c r="M21" i="19"/>
  <c r="L21" i="19"/>
  <c r="K21" i="19"/>
  <c r="J21" i="19"/>
  <c r="I21" i="19"/>
  <c r="H21" i="19"/>
  <c r="G21" i="19"/>
  <c r="F21" i="19"/>
  <c r="D20" i="19"/>
  <c r="N20" i="19" s="1"/>
  <c r="T19" i="19"/>
  <c r="S19" i="19"/>
  <c r="R19" i="19"/>
  <c r="Q19" i="19"/>
  <c r="P19" i="19"/>
  <c r="O19" i="19"/>
  <c r="N19" i="19"/>
  <c r="M19" i="19"/>
  <c r="L19" i="19"/>
  <c r="K19" i="19"/>
  <c r="J19" i="19"/>
  <c r="I19" i="19"/>
  <c r="H19" i="19"/>
  <c r="G19" i="19"/>
  <c r="F19" i="19"/>
  <c r="D18" i="19"/>
  <c r="Q18" i="19" s="1"/>
  <c r="T17" i="19"/>
  <c r="S17" i="19"/>
  <c r="R17" i="19"/>
  <c r="Q17" i="19"/>
  <c r="P17" i="19"/>
  <c r="O17" i="19"/>
  <c r="N17" i="19"/>
  <c r="M17" i="19"/>
  <c r="L17" i="19"/>
  <c r="K17" i="19"/>
  <c r="J17" i="19"/>
  <c r="I17" i="19"/>
  <c r="H17" i="19"/>
  <c r="G17" i="19"/>
  <c r="F17" i="19"/>
  <c r="D16" i="19"/>
  <c r="Q16" i="19" s="1"/>
  <c r="T15" i="19"/>
  <c r="S15" i="19"/>
  <c r="R15" i="19"/>
  <c r="Q15" i="19"/>
  <c r="P15" i="19"/>
  <c r="O15" i="19"/>
  <c r="N15" i="19"/>
  <c r="M15" i="19"/>
  <c r="L15" i="19"/>
  <c r="K15" i="19"/>
  <c r="J15" i="19"/>
  <c r="I15" i="19"/>
  <c r="H15" i="19"/>
  <c r="G15" i="19"/>
  <c r="F15" i="19"/>
  <c r="D14" i="19"/>
  <c r="S14" i="19" s="1"/>
  <c r="T13" i="19"/>
  <c r="S13" i="19"/>
  <c r="R13" i="19"/>
  <c r="Q13" i="19"/>
  <c r="P13" i="19"/>
  <c r="O13" i="19"/>
  <c r="N13" i="19"/>
  <c r="M13" i="19"/>
  <c r="L13" i="19"/>
  <c r="K13" i="19"/>
  <c r="J13" i="19"/>
  <c r="I13" i="19"/>
  <c r="H13" i="19"/>
  <c r="G13" i="19"/>
  <c r="F13" i="19"/>
  <c r="D12" i="19"/>
  <c r="J12" i="19" s="1"/>
  <c r="T11" i="19"/>
  <c r="S11" i="19"/>
  <c r="R11" i="19"/>
  <c r="Q11" i="19"/>
  <c r="P11" i="19"/>
  <c r="O11" i="19"/>
  <c r="N11" i="19"/>
  <c r="M11" i="19"/>
  <c r="L11" i="19"/>
  <c r="K11" i="19"/>
  <c r="J11" i="19"/>
  <c r="I11" i="19"/>
  <c r="H11" i="19"/>
  <c r="G11" i="19"/>
  <c r="F11" i="19"/>
  <c r="S10" i="19"/>
  <c r="D10" i="19"/>
  <c r="I10" i="19" s="1"/>
  <c r="T9" i="19"/>
  <c r="S9" i="19"/>
  <c r="R9" i="19"/>
  <c r="Q9" i="19"/>
  <c r="P9" i="19"/>
  <c r="O9" i="19"/>
  <c r="N9" i="19"/>
  <c r="M9" i="19"/>
  <c r="L9" i="19"/>
  <c r="K9" i="19"/>
  <c r="J9" i="19"/>
  <c r="I9" i="19"/>
  <c r="H9" i="19"/>
  <c r="G9" i="19"/>
  <c r="F9" i="19"/>
  <c r="D8" i="19"/>
  <c r="Q8" i="19" s="1"/>
  <c r="T7" i="19"/>
  <c r="S7" i="19"/>
  <c r="R7" i="19"/>
  <c r="Q7" i="19"/>
  <c r="P7" i="19"/>
  <c r="O7" i="19"/>
  <c r="N7" i="19"/>
  <c r="M7" i="19"/>
  <c r="L7" i="19"/>
  <c r="K7" i="19"/>
  <c r="J7" i="19"/>
  <c r="I7" i="19"/>
  <c r="H7" i="19"/>
  <c r="G7" i="19"/>
  <c r="F7" i="19"/>
  <c r="D32" i="18"/>
  <c r="Q32" i="18" s="1"/>
  <c r="T31" i="18"/>
  <c r="S31" i="18"/>
  <c r="R31" i="18"/>
  <c r="Q31" i="18"/>
  <c r="P31" i="18"/>
  <c r="O31" i="18"/>
  <c r="N31" i="18"/>
  <c r="M31" i="18"/>
  <c r="L31" i="18"/>
  <c r="K31" i="18"/>
  <c r="J31" i="18"/>
  <c r="I31" i="18"/>
  <c r="H31" i="18"/>
  <c r="G31" i="18"/>
  <c r="F31" i="18"/>
  <c r="D30" i="18"/>
  <c r="Q30" i="18" s="1"/>
  <c r="T29" i="18"/>
  <c r="S29" i="18"/>
  <c r="R29" i="18"/>
  <c r="Q29" i="18"/>
  <c r="P29" i="18"/>
  <c r="O29" i="18"/>
  <c r="N29" i="18"/>
  <c r="M29" i="18"/>
  <c r="L29" i="18"/>
  <c r="K29" i="18"/>
  <c r="J29" i="18"/>
  <c r="I29" i="18"/>
  <c r="H29" i="18"/>
  <c r="G29" i="18"/>
  <c r="F29" i="18"/>
  <c r="D28" i="18"/>
  <c r="Q28" i="18" s="1"/>
  <c r="T27" i="18"/>
  <c r="S27" i="18"/>
  <c r="R27" i="18"/>
  <c r="Q27" i="18"/>
  <c r="P27" i="18"/>
  <c r="O27" i="18"/>
  <c r="N27" i="18"/>
  <c r="M27" i="18"/>
  <c r="L27" i="18"/>
  <c r="K27" i="18"/>
  <c r="J27" i="18"/>
  <c r="I27" i="18"/>
  <c r="H27" i="18"/>
  <c r="G27" i="18"/>
  <c r="F27" i="18"/>
  <c r="D26" i="18"/>
  <c r="R26" i="18" s="1"/>
  <c r="T25" i="18"/>
  <c r="S25" i="18"/>
  <c r="R25" i="18"/>
  <c r="Q25" i="18"/>
  <c r="P25" i="18"/>
  <c r="O25" i="18"/>
  <c r="N25" i="18"/>
  <c r="M25" i="18"/>
  <c r="L25" i="18"/>
  <c r="K25" i="18"/>
  <c r="J25" i="18"/>
  <c r="I25" i="18"/>
  <c r="H25" i="18"/>
  <c r="G25" i="18"/>
  <c r="F25" i="18"/>
  <c r="D24" i="18"/>
  <c r="Q24" i="18" s="1"/>
  <c r="T23" i="18"/>
  <c r="S23" i="18"/>
  <c r="R23" i="18"/>
  <c r="Q23" i="18"/>
  <c r="P23" i="18"/>
  <c r="O23" i="18"/>
  <c r="N23" i="18"/>
  <c r="M23" i="18"/>
  <c r="L23" i="18"/>
  <c r="K23" i="18"/>
  <c r="J23" i="18"/>
  <c r="I23" i="18"/>
  <c r="H23" i="18"/>
  <c r="G23" i="18"/>
  <c r="F23" i="18"/>
  <c r="D22" i="18"/>
  <c r="Q22" i="18" s="1"/>
  <c r="T21" i="18"/>
  <c r="S21" i="18"/>
  <c r="R21" i="18"/>
  <c r="Q21" i="18"/>
  <c r="P21" i="18"/>
  <c r="O21" i="18"/>
  <c r="N21" i="18"/>
  <c r="M21" i="18"/>
  <c r="L21" i="18"/>
  <c r="K21" i="18"/>
  <c r="J21" i="18"/>
  <c r="I21" i="18"/>
  <c r="H21" i="18"/>
  <c r="G21" i="18"/>
  <c r="F21" i="18"/>
  <c r="D20" i="18"/>
  <c r="Q20" i="18" s="1"/>
  <c r="T19" i="18"/>
  <c r="S19" i="18"/>
  <c r="R19" i="18"/>
  <c r="Q19" i="18"/>
  <c r="P19" i="18"/>
  <c r="O19" i="18"/>
  <c r="N19" i="18"/>
  <c r="M19" i="18"/>
  <c r="L19" i="18"/>
  <c r="K19" i="18"/>
  <c r="J19" i="18"/>
  <c r="I19" i="18"/>
  <c r="H19" i="18"/>
  <c r="G19" i="18"/>
  <c r="F19" i="18"/>
  <c r="D18" i="18"/>
  <c r="Q18" i="18" s="1"/>
  <c r="T17" i="18"/>
  <c r="S17" i="18"/>
  <c r="R17" i="18"/>
  <c r="Q17" i="18"/>
  <c r="P17" i="18"/>
  <c r="O17" i="18"/>
  <c r="N17" i="18"/>
  <c r="M17" i="18"/>
  <c r="L17" i="18"/>
  <c r="K17" i="18"/>
  <c r="J17" i="18"/>
  <c r="I17" i="18"/>
  <c r="H17" i="18"/>
  <c r="G17" i="18"/>
  <c r="F17" i="18"/>
  <c r="D16" i="18"/>
  <c r="Q16" i="18" s="1"/>
  <c r="T15" i="18"/>
  <c r="S15" i="18"/>
  <c r="R15" i="18"/>
  <c r="Q15" i="18"/>
  <c r="P15" i="18"/>
  <c r="O15" i="18"/>
  <c r="N15" i="18"/>
  <c r="M15" i="18"/>
  <c r="L15" i="18"/>
  <c r="K15" i="18"/>
  <c r="J15" i="18"/>
  <c r="I15" i="18"/>
  <c r="H15" i="18"/>
  <c r="G15" i="18"/>
  <c r="F15" i="18"/>
  <c r="D14" i="18"/>
  <c r="Q14" i="18" s="1"/>
  <c r="T13" i="18"/>
  <c r="S13" i="18"/>
  <c r="R13" i="18"/>
  <c r="Q13" i="18"/>
  <c r="P13" i="18"/>
  <c r="O13" i="18"/>
  <c r="N13" i="18"/>
  <c r="M13" i="18"/>
  <c r="L13" i="18"/>
  <c r="K13" i="18"/>
  <c r="J13" i="18"/>
  <c r="I13" i="18"/>
  <c r="H13" i="18"/>
  <c r="G13" i="18"/>
  <c r="F13" i="18"/>
  <c r="D12" i="18"/>
  <c r="Q12" i="18" s="1"/>
  <c r="T11" i="18"/>
  <c r="S11" i="18"/>
  <c r="R11" i="18"/>
  <c r="Q11" i="18"/>
  <c r="P11" i="18"/>
  <c r="O11" i="18"/>
  <c r="N11" i="18"/>
  <c r="M11" i="18"/>
  <c r="L11" i="18"/>
  <c r="K11" i="18"/>
  <c r="J11" i="18"/>
  <c r="I11" i="18"/>
  <c r="H11" i="18"/>
  <c r="G11" i="18"/>
  <c r="F11" i="18"/>
  <c r="D10" i="18"/>
  <c r="Q10" i="18" s="1"/>
  <c r="T9" i="18"/>
  <c r="S9" i="18"/>
  <c r="R9" i="18"/>
  <c r="Q9" i="18"/>
  <c r="P9" i="18"/>
  <c r="O9" i="18"/>
  <c r="N9" i="18"/>
  <c r="M9" i="18"/>
  <c r="L9" i="18"/>
  <c r="K9" i="18"/>
  <c r="J9" i="18"/>
  <c r="I9" i="18"/>
  <c r="H9" i="18"/>
  <c r="G9" i="18"/>
  <c r="F9" i="18"/>
  <c r="G7" i="18"/>
  <c r="H7" i="18"/>
  <c r="I7" i="18"/>
  <c r="J7" i="18"/>
  <c r="K7" i="18"/>
  <c r="L7" i="18"/>
  <c r="M7" i="18"/>
  <c r="N7" i="18"/>
  <c r="O7" i="18"/>
  <c r="P7" i="18"/>
  <c r="Q7" i="18"/>
  <c r="R7" i="18"/>
  <c r="S7" i="18"/>
  <c r="T7" i="18"/>
  <c r="D8" i="18"/>
  <c r="F8" i="18" s="1"/>
  <c r="F7" i="18"/>
  <c r="D32" i="16"/>
  <c r="O32" i="16" s="1"/>
  <c r="P31" i="16"/>
  <c r="O31" i="16"/>
  <c r="N31" i="16"/>
  <c r="M31" i="16"/>
  <c r="L31" i="16"/>
  <c r="K31" i="16"/>
  <c r="J31" i="16"/>
  <c r="I31" i="16"/>
  <c r="H31" i="16"/>
  <c r="G31" i="16"/>
  <c r="F31" i="16"/>
  <c r="E31" i="16"/>
  <c r="D30" i="16"/>
  <c r="M30" i="16" s="1"/>
  <c r="P29" i="16"/>
  <c r="O29" i="16"/>
  <c r="N29" i="16"/>
  <c r="M29" i="16"/>
  <c r="L29" i="16"/>
  <c r="K29" i="16"/>
  <c r="J29" i="16"/>
  <c r="I29" i="16"/>
  <c r="H29" i="16"/>
  <c r="G29" i="16"/>
  <c r="F29" i="16"/>
  <c r="E29" i="16"/>
  <c r="D28" i="16"/>
  <c r="P28" i="16" s="1"/>
  <c r="P27" i="16"/>
  <c r="O27" i="16"/>
  <c r="N27" i="16"/>
  <c r="M27" i="16"/>
  <c r="L27" i="16"/>
  <c r="K27" i="16"/>
  <c r="J27" i="16"/>
  <c r="I27" i="16"/>
  <c r="H27" i="16"/>
  <c r="G27" i="16"/>
  <c r="F27" i="16"/>
  <c r="E27" i="16"/>
  <c r="D26" i="16"/>
  <c r="M26" i="16" s="1"/>
  <c r="P25" i="16"/>
  <c r="O25" i="16"/>
  <c r="N25" i="16"/>
  <c r="M25" i="16"/>
  <c r="L25" i="16"/>
  <c r="K25" i="16"/>
  <c r="J25" i="16"/>
  <c r="I25" i="16"/>
  <c r="H25" i="16"/>
  <c r="G25" i="16"/>
  <c r="F25" i="16"/>
  <c r="E25" i="16"/>
  <c r="D24" i="16"/>
  <c r="P24" i="16" s="1"/>
  <c r="P23" i="16"/>
  <c r="O23" i="16"/>
  <c r="N23" i="16"/>
  <c r="M23" i="16"/>
  <c r="L23" i="16"/>
  <c r="K23" i="16"/>
  <c r="J23" i="16"/>
  <c r="I23" i="16"/>
  <c r="H23" i="16"/>
  <c r="G23" i="16"/>
  <c r="F23" i="16"/>
  <c r="E23" i="16"/>
  <c r="D22" i="16"/>
  <c r="M22" i="16" s="1"/>
  <c r="P21" i="16"/>
  <c r="O21" i="16"/>
  <c r="N21" i="16"/>
  <c r="M21" i="16"/>
  <c r="L21" i="16"/>
  <c r="K21" i="16"/>
  <c r="J21" i="16"/>
  <c r="I21" i="16"/>
  <c r="H21" i="16"/>
  <c r="G21" i="16"/>
  <c r="F21" i="16"/>
  <c r="E21" i="16"/>
  <c r="D20" i="16"/>
  <c r="M20" i="16" s="1"/>
  <c r="P19" i="16"/>
  <c r="O19" i="16"/>
  <c r="N19" i="16"/>
  <c r="M19" i="16"/>
  <c r="L19" i="16"/>
  <c r="K19" i="16"/>
  <c r="J19" i="16"/>
  <c r="I19" i="16"/>
  <c r="H19" i="16"/>
  <c r="G19" i="16"/>
  <c r="F19" i="16"/>
  <c r="E19" i="16"/>
  <c r="D18" i="16"/>
  <c r="O18" i="16" s="1"/>
  <c r="P17" i="16"/>
  <c r="O17" i="16"/>
  <c r="N17" i="16"/>
  <c r="M17" i="16"/>
  <c r="L17" i="16"/>
  <c r="K17" i="16"/>
  <c r="J17" i="16"/>
  <c r="I17" i="16"/>
  <c r="H17" i="16"/>
  <c r="G17" i="16"/>
  <c r="F17" i="16"/>
  <c r="E17" i="16"/>
  <c r="D16" i="16"/>
  <c r="L16" i="16" s="1"/>
  <c r="P15" i="16"/>
  <c r="O15" i="16"/>
  <c r="N15" i="16"/>
  <c r="M15" i="16"/>
  <c r="L15" i="16"/>
  <c r="K15" i="16"/>
  <c r="J15" i="16"/>
  <c r="I15" i="16"/>
  <c r="H15" i="16"/>
  <c r="G15" i="16"/>
  <c r="F15" i="16"/>
  <c r="E15" i="16"/>
  <c r="D14" i="16"/>
  <c r="M14" i="16" s="1"/>
  <c r="P13" i="16"/>
  <c r="O13" i="16"/>
  <c r="N13" i="16"/>
  <c r="M13" i="16"/>
  <c r="L13" i="16"/>
  <c r="K13" i="16"/>
  <c r="J13" i="16"/>
  <c r="I13" i="16"/>
  <c r="H13" i="16"/>
  <c r="G13" i="16"/>
  <c r="F13" i="16"/>
  <c r="E13" i="16"/>
  <c r="D12" i="16"/>
  <c r="O12" i="16" s="1"/>
  <c r="P11" i="16"/>
  <c r="O11" i="16"/>
  <c r="N11" i="16"/>
  <c r="M11" i="16"/>
  <c r="L11" i="16"/>
  <c r="K11" i="16"/>
  <c r="J11" i="16"/>
  <c r="I11" i="16"/>
  <c r="H11" i="16"/>
  <c r="G11" i="16"/>
  <c r="F11" i="16"/>
  <c r="E11" i="16"/>
  <c r="D10" i="16"/>
  <c r="P10" i="16" s="1"/>
  <c r="P9" i="16"/>
  <c r="O9" i="16"/>
  <c r="N9" i="16"/>
  <c r="M9" i="16"/>
  <c r="L9" i="16"/>
  <c r="K9" i="16"/>
  <c r="J9" i="16"/>
  <c r="I9" i="16"/>
  <c r="H9" i="16"/>
  <c r="G9" i="16"/>
  <c r="F9" i="16"/>
  <c r="E9" i="16"/>
  <c r="D8" i="16"/>
  <c r="F7" i="16"/>
  <c r="G7" i="16"/>
  <c r="H7" i="16"/>
  <c r="I7" i="16"/>
  <c r="J7" i="16"/>
  <c r="K7" i="16"/>
  <c r="L7" i="16"/>
  <c r="M7" i="16"/>
  <c r="N7" i="16"/>
  <c r="O7" i="16"/>
  <c r="P7" i="16"/>
  <c r="H377" i="49" l="1"/>
  <c r="I376" i="49"/>
  <c r="J376" i="49"/>
  <c r="AA62" i="18"/>
  <c r="F62" i="18" s="1"/>
  <c r="I219" i="49"/>
  <c r="J219" i="49"/>
  <c r="H299" i="49"/>
  <c r="I298" i="49"/>
  <c r="J298" i="49"/>
  <c r="H338" i="49"/>
  <c r="I337" i="49"/>
  <c r="J337" i="49"/>
  <c r="J8" i="26"/>
  <c r="F10" i="26"/>
  <c r="G14" i="26"/>
  <c r="N16" i="26"/>
  <c r="F26" i="26"/>
  <c r="G30" i="26"/>
  <c r="N32" i="26"/>
  <c r="M10" i="26"/>
  <c r="I14" i="26"/>
  <c r="M26" i="26"/>
  <c r="I30" i="26"/>
  <c r="O14" i="26"/>
  <c r="O30" i="26"/>
  <c r="S24" i="18"/>
  <c r="F8" i="26"/>
  <c r="E10" i="26"/>
  <c r="K10" i="26"/>
  <c r="M18" i="26"/>
  <c r="F24" i="26"/>
  <c r="E26" i="26"/>
  <c r="K26" i="26"/>
  <c r="N8" i="26"/>
  <c r="G10" i="26"/>
  <c r="O10" i="26"/>
  <c r="N24" i="26"/>
  <c r="G26" i="26"/>
  <c r="O26" i="26"/>
  <c r="J10" i="26"/>
  <c r="J26" i="26"/>
  <c r="H12" i="30"/>
  <c r="K12" i="30"/>
  <c r="G12" i="30"/>
  <c r="O14" i="30"/>
  <c r="F28" i="30"/>
  <c r="I14" i="25"/>
  <c r="I18" i="26"/>
  <c r="N18" i="26"/>
  <c r="E22" i="26"/>
  <c r="M22" i="26"/>
  <c r="P8" i="21"/>
  <c r="K22" i="26"/>
  <c r="S20" i="18"/>
  <c r="F8" i="20"/>
  <c r="P28" i="25"/>
  <c r="K14" i="26"/>
  <c r="F16" i="26"/>
  <c r="E18" i="26"/>
  <c r="J18" i="26"/>
  <c r="O18" i="26"/>
  <c r="G22" i="26"/>
  <c r="O22" i="26"/>
  <c r="K30" i="26"/>
  <c r="F32" i="26"/>
  <c r="S10" i="21"/>
  <c r="H8" i="20"/>
  <c r="J8" i="20"/>
  <c r="I10" i="26"/>
  <c r="N10" i="26"/>
  <c r="E14" i="26"/>
  <c r="M14" i="26"/>
  <c r="J16" i="26"/>
  <c r="F18" i="26"/>
  <c r="K18" i="26"/>
  <c r="I22" i="26"/>
  <c r="I26" i="26"/>
  <c r="N26" i="26"/>
  <c r="E30" i="26"/>
  <c r="M30" i="26"/>
  <c r="J32" i="26"/>
  <c r="G14" i="22"/>
  <c r="N28" i="22"/>
  <c r="G16" i="29"/>
  <c r="I16" i="29"/>
  <c r="G10" i="38"/>
  <c r="K10" i="38"/>
  <c r="F16" i="32"/>
  <c r="H12" i="38"/>
  <c r="J8" i="38"/>
  <c r="F8" i="38"/>
  <c r="F12" i="38"/>
  <c r="K12" i="38"/>
  <c r="F16" i="38"/>
  <c r="H8" i="38"/>
  <c r="G12" i="38"/>
  <c r="L12" i="38"/>
  <c r="H16" i="38"/>
  <c r="L8" i="38"/>
  <c r="J12" i="38"/>
  <c r="G18" i="38"/>
  <c r="F16" i="44"/>
  <c r="H16" i="44"/>
  <c r="G16" i="34"/>
  <c r="H16" i="34"/>
  <c r="G12" i="33"/>
  <c r="N12" i="32"/>
  <c r="F12" i="32"/>
  <c r="J16" i="32"/>
  <c r="G18" i="32"/>
  <c r="O8" i="32"/>
  <c r="H12" i="32"/>
  <c r="L12" i="32"/>
  <c r="K12" i="32"/>
  <c r="G8" i="32"/>
  <c r="K8" i="32"/>
  <c r="G12" i="32"/>
  <c r="P12" i="32"/>
  <c r="F16" i="31"/>
  <c r="M12" i="29"/>
  <c r="E16" i="29"/>
  <c r="E12" i="29"/>
  <c r="E8" i="29"/>
  <c r="N8" i="29"/>
  <c r="G12" i="29"/>
  <c r="O12" i="29"/>
  <c r="K16" i="29"/>
  <c r="F18" i="29"/>
  <c r="G20" i="29"/>
  <c r="I8" i="29"/>
  <c r="M8" i="29"/>
  <c r="I12" i="29"/>
  <c r="J18" i="29"/>
  <c r="P8" i="29"/>
  <c r="K12" i="29"/>
  <c r="O8" i="29"/>
  <c r="J12" i="22"/>
  <c r="I14" i="22"/>
  <c r="F18" i="22"/>
  <c r="G30" i="22"/>
  <c r="N12" i="22"/>
  <c r="O14" i="22"/>
  <c r="G18" i="22"/>
  <c r="J28" i="22"/>
  <c r="I30" i="22"/>
  <c r="K18" i="22"/>
  <c r="O30" i="22"/>
  <c r="M18" i="22"/>
  <c r="F10" i="22"/>
  <c r="K10" i="22"/>
  <c r="K14" i="22"/>
  <c r="I18" i="22"/>
  <c r="N18" i="22"/>
  <c r="J20" i="22"/>
  <c r="G22" i="22"/>
  <c r="O22" i="22"/>
  <c r="F26" i="22"/>
  <c r="K26" i="22"/>
  <c r="K30" i="22"/>
  <c r="G10" i="22"/>
  <c r="M10" i="22"/>
  <c r="F12" i="22"/>
  <c r="E14" i="22"/>
  <c r="M14" i="22"/>
  <c r="E18" i="22"/>
  <c r="J18" i="22"/>
  <c r="O18" i="22"/>
  <c r="N20" i="22"/>
  <c r="I22" i="22"/>
  <c r="G26" i="22"/>
  <c r="M26" i="22"/>
  <c r="F28" i="22"/>
  <c r="E30" i="22"/>
  <c r="M30" i="22"/>
  <c r="I10" i="22"/>
  <c r="N10" i="22"/>
  <c r="K22" i="22"/>
  <c r="I26" i="22"/>
  <c r="N26" i="22"/>
  <c r="E10" i="22"/>
  <c r="J10" i="22"/>
  <c r="O10" i="22"/>
  <c r="F20" i="22"/>
  <c r="E22" i="22"/>
  <c r="M22" i="22"/>
  <c r="E26" i="22"/>
  <c r="J26" i="22"/>
  <c r="O26" i="22"/>
  <c r="H8" i="21"/>
  <c r="F12" i="25"/>
  <c r="N12" i="25"/>
  <c r="F8" i="25"/>
  <c r="J8" i="25"/>
  <c r="J12" i="25"/>
  <c r="H28" i="25"/>
  <c r="N8" i="25"/>
  <c r="R8" i="25"/>
  <c r="R12" i="25"/>
  <c r="H32" i="25"/>
  <c r="P32" i="25"/>
  <c r="E22" i="24"/>
  <c r="M22" i="24"/>
  <c r="N24" i="20"/>
  <c r="G18" i="20"/>
  <c r="F24" i="20"/>
  <c r="F10" i="16"/>
  <c r="H20" i="18"/>
  <c r="G8" i="38"/>
  <c r="K8" i="38"/>
  <c r="F10" i="38"/>
  <c r="J10" i="38"/>
  <c r="I12" i="38"/>
  <c r="H14" i="38"/>
  <c r="L14" i="38"/>
  <c r="G16" i="38"/>
  <c r="F18" i="38"/>
  <c r="I14" i="38"/>
  <c r="M14" i="38"/>
  <c r="I8" i="38"/>
  <c r="H10" i="38"/>
  <c r="L10" i="38"/>
  <c r="F14" i="38"/>
  <c r="J14" i="38"/>
  <c r="H18" i="38"/>
  <c r="I10" i="38"/>
  <c r="G14" i="38"/>
  <c r="F8" i="44"/>
  <c r="J8" i="44"/>
  <c r="H12" i="44"/>
  <c r="K12" i="44"/>
  <c r="H8" i="44"/>
  <c r="F12" i="44"/>
  <c r="K14" i="44"/>
  <c r="L8" i="44"/>
  <c r="G12" i="44"/>
  <c r="L12" i="44"/>
  <c r="J12" i="44"/>
  <c r="G14" i="44"/>
  <c r="G8" i="44"/>
  <c r="K8" i="44"/>
  <c r="F10" i="44"/>
  <c r="J10" i="44"/>
  <c r="I12" i="44"/>
  <c r="H14" i="44"/>
  <c r="L14" i="44"/>
  <c r="G16" i="44"/>
  <c r="F18" i="44"/>
  <c r="G10" i="44"/>
  <c r="K10" i="44"/>
  <c r="I14" i="44"/>
  <c r="M14" i="44"/>
  <c r="G18" i="44"/>
  <c r="I8" i="44"/>
  <c r="H10" i="44"/>
  <c r="L10" i="44"/>
  <c r="F14" i="44"/>
  <c r="H18" i="44"/>
  <c r="I10" i="44"/>
  <c r="K14" i="34"/>
  <c r="G14" i="34"/>
  <c r="F18" i="34"/>
  <c r="G18" i="34"/>
  <c r="H18" i="34"/>
  <c r="F16" i="34"/>
  <c r="F14" i="34"/>
  <c r="J14" i="34"/>
  <c r="H14" i="34"/>
  <c r="L14" i="34"/>
  <c r="I14" i="34"/>
  <c r="F12" i="34"/>
  <c r="J12" i="34"/>
  <c r="G12" i="34"/>
  <c r="K12" i="34"/>
  <c r="H12" i="34"/>
  <c r="L12" i="34"/>
  <c r="I12" i="34"/>
  <c r="F10" i="34"/>
  <c r="J10" i="34"/>
  <c r="G10" i="34"/>
  <c r="K10" i="34"/>
  <c r="H10" i="34"/>
  <c r="L10" i="34"/>
  <c r="I10" i="34"/>
  <c r="F8" i="34"/>
  <c r="K8" i="34"/>
  <c r="G8" i="34"/>
  <c r="J8" i="34"/>
  <c r="M8" i="34"/>
  <c r="I8" i="34"/>
  <c r="L8" i="34"/>
  <c r="E12" i="33"/>
  <c r="O12" i="33"/>
  <c r="G16" i="33"/>
  <c r="J16" i="33"/>
  <c r="J12" i="33"/>
  <c r="E16" i="33"/>
  <c r="K16" i="33"/>
  <c r="M12" i="33"/>
  <c r="F16" i="33"/>
  <c r="F12" i="33"/>
  <c r="K12" i="33"/>
  <c r="I16" i="33"/>
  <c r="I12" i="33"/>
  <c r="N12" i="33"/>
  <c r="F20" i="33"/>
  <c r="G20" i="33"/>
  <c r="H20" i="33"/>
  <c r="E20" i="33"/>
  <c r="G18" i="33"/>
  <c r="H18" i="33"/>
  <c r="E18" i="33"/>
  <c r="I18" i="33"/>
  <c r="F18" i="33"/>
  <c r="E14" i="33"/>
  <c r="I14" i="33"/>
  <c r="F14" i="33"/>
  <c r="J14" i="33"/>
  <c r="G14" i="33"/>
  <c r="K14" i="33"/>
  <c r="H14" i="33"/>
  <c r="H12" i="33"/>
  <c r="E10" i="33"/>
  <c r="I10" i="33"/>
  <c r="M10" i="33"/>
  <c r="F10" i="33"/>
  <c r="J10" i="33"/>
  <c r="N10" i="33"/>
  <c r="G10" i="33"/>
  <c r="K10" i="33"/>
  <c r="O10" i="33"/>
  <c r="H10" i="33"/>
  <c r="L10" i="33"/>
  <c r="E8" i="33"/>
  <c r="I8" i="33"/>
  <c r="M8" i="33"/>
  <c r="F8" i="33"/>
  <c r="J8" i="33"/>
  <c r="N8" i="33"/>
  <c r="G8" i="33"/>
  <c r="K8" i="33"/>
  <c r="O8" i="33"/>
  <c r="H8" i="33"/>
  <c r="L8" i="33"/>
  <c r="J12" i="32"/>
  <c r="O12" i="32"/>
  <c r="H16" i="32"/>
  <c r="J18" i="32"/>
  <c r="K18" i="32"/>
  <c r="L16" i="32"/>
  <c r="F18" i="32"/>
  <c r="G20" i="32"/>
  <c r="H20" i="32"/>
  <c r="I20" i="32"/>
  <c r="F20" i="32"/>
  <c r="H18" i="32"/>
  <c r="I16" i="32"/>
  <c r="G16" i="32"/>
  <c r="F14" i="32"/>
  <c r="J14" i="32"/>
  <c r="G14" i="32"/>
  <c r="K14" i="32"/>
  <c r="H14" i="32"/>
  <c r="L14" i="32"/>
  <c r="I14" i="32"/>
  <c r="I12" i="32"/>
  <c r="F10" i="32"/>
  <c r="J10" i="32"/>
  <c r="N10" i="32"/>
  <c r="G10" i="32"/>
  <c r="K10" i="32"/>
  <c r="O10" i="32"/>
  <c r="H10" i="32"/>
  <c r="L10" i="32"/>
  <c r="P10" i="32"/>
  <c r="I10" i="32"/>
  <c r="M10" i="32"/>
  <c r="M8" i="27"/>
  <c r="F8" i="32"/>
  <c r="J8" i="32"/>
  <c r="N8" i="32"/>
  <c r="H8" i="32"/>
  <c r="L8" i="32"/>
  <c r="P8" i="32"/>
  <c r="I8" i="32"/>
  <c r="M8" i="32"/>
  <c r="N16" i="31"/>
  <c r="M18" i="31"/>
  <c r="E18" i="31"/>
  <c r="I18" i="31"/>
  <c r="N12" i="31"/>
  <c r="J16" i="31"/>
  <c r="G18" i="31"/>
  <c r="O18" i="31"/>
  <c r="F12" i="31"/>
  <c r="K18" i="31"/>
  <c r="J12" i="31"/>
  <c r="E32" i="31"/>
  <c r="I32" i="31"/>
  <c r="M32" i="31"/>
  <c r="F32" i="31"/>
  <c r="J32" i="31"/>
  <c r="N32" i="31"/>
  <c r="G32" i="31"/>
  <c r="K32" i="31"/>
  <c r="O32" i="31"/>
  <c r="H32" i="31"/>
  <c r="L32" i="31"/>
  <c r="E30" i="31"/>
  <c r="I30" i="31"/>
  <c r="M30" i="31"/>
  <c r="F30" i="31"/>
  <c r="J30" i="31"/>
  <c r="N30" i="31"/>
  <c r="G30" i="31"/>
  <c r="K30" i="31"/>
  <c r="O30" i="31"/>
  <c r="H30" i="31"/>
  <c r="L30" i="31"/>
  <c r="E28" i="31"/>
  <c r="I28" i="31"/>
  <c r="M28" i="31"/>
  <c r="F28" i="31"/>
  <c r="J28" i="31"/>
  <c r="N28" i="31"/>
  <c r="G28" i="31"/>
  <c r="K28" i="31"/>
  <c r="O28" i="31"/>
  <c r="H28" i="31"/>
  <c r="L28" i="31"/>
  <c r="E26" i="31"/>
  <c r="I26" i="31"/>
  <c r="M26" i="31"/>
  <c r="F26" i="31"/>
  <c r="J26" i="31"/>
  <c r="N26" i="31"/>
  <c r="G26" i="31"/>
  <c r="K26" i="31"/>
  <c r="O26" i="31"/>
  <c r="H26" i="31"/>
  <c r="L26" i="31"/>
  <c r="E24" i="31"/>
  <c r="I24" i="31"/>
  <c r="M24" i="31"/>
  <c r="F24" i="31"/>
  <c r="J24" i="31"/>
  <c r="N24" i="31"/>
  <c r="G24" i="31"/>
  <c r="K24" i="31"/>
  <c r="O24" i="31"/>
  <c r="H24" i="31"/>
  <c r="L24" i="31"/>
  <c r="E22" i="31"/>
  <c r="I22" i="31"/>
  <c r="M22" i="31"/>
  <c r="F22" i="31"/>
  <c r="J22" i="31"/>
  <c r="N22" i="31"/>
  <c r="G22" i="31"/>
  <c r="K22" i="31"/>
  <c r="O22" i="31"/>
  <c r="H22" i="31"/>
  <c r="L22" i="31"/>
  <c r="E20" i="31"/>
  <c r="I20" i="31"/>
  <c r="M20" i="31"/>
  <c r="F20" i="31"/>
  <c r="J20" i="31"/>
  <c r="N20" i="31"/>
  <c r="G20" i="31"/>
  <c r="K20" i="31"/>
  <c r="O20" i="31"/>
  <c r="H20" i="31"/>
  <c r="L20" i="31"/>
  <c r="F18" i="31"/>
  <c r="J18" i="31"/>
  <c r="N18" i="31"/>
  <c r="H18" i="31"/>
  <c r="L18" i="31"/>
  <c r="E16" i="31"/>
  <c r="I16" i="31"/>
  <c r="M16" i="31"/>
  <c r="G16" i="31"/>
  <c r="K16" i="31"/>
  <c r="O16" i="31"/>
  <c r="H16" i="31"/>
  <c r="L16" i="31"/>
  <c r="E14" i="31"/>
  <c r="I14" i="31"/>
  <c r="M14" i="31"/>
  <c r="F14" i="31"/>
  <c r="J14" i="31"/>
  <c r="N14" i="31"/>
  <c r="G14" i="31"/>
  <c r="K14" i="31"/>
  <c r="O14" i="31"/>
  <c r="H14" i="31"/>
  <c r="L14" i="31"/>
  <c r="E12" i="31"/>
  <c r="I12" i="31"/>
  <c r="M12" i="31"/>
  <c r="G12" i="31"/>
  <c r="K12" i="31"/>
  <c r="O12" i="31"/>
  <c r="H12" i="31"/>
  <c r="L12" i="31"/>
  <c r="E10" i="31"/>
  <c r="I10" i="31"/>
  <c r="M10" i="31"/>
  <c r="F10" i="31"/>
  <c r="J10" i="31"/>
  <c r="N10" i="31"/>
  <c r="G10" i="31"/>
  <c r="K10" i="31"/>
  <c r="O10" i="31"/>
  <c r="H10" i="31"/>
  <c r="L10" i="31"/>
  <c r="E8" i="31"/>
  <c r="I8" i="31"/>
  <c r="M8" i="31"/>
  <c r="F8" i="31"/>
  <c r="J8" i="31"/>
  <c r="N8" i="31"/>
  <c r="G8" i="31"/>
  <c r="K8" i="31"/>
  <c r="O8" i="31"/>
  <c r="H8" i="31"/>
  <c r="L8" i="31"/>
  <c r="P12" i="30"/>
  <c r="J28" i="30"/>
  <c r="N28" i="30"/>
  <c r="G14" i="30"/>
  <c r="L12" i="30"/>
  <c r="K14" i="30"/>
  <c r="L28" i="30"/>
  <c r="G30" i="30"/>
  <c r="K30" i="30"/>
  <c r="H28" i="30"/>
  <c r="P28" i="30"/>
  <c r="O30" i="30"/>
  <c r="F32" i="30"/>
  <c r="J32" i="30"/>
  <c r="N32" i="30"/>
  <c r="G32" i="30"/>
  <c r="K32" i="30"/>
  <c r="O32" i="30"/>
  <c r="H32" i="30"/>
  <c r="L32" i="30"/>
  <c r="P32" i="30"/>
  <c r="I32" i="30"/>
  <c r="M32" i="30"/>
  <c r="F30" i="30"/>
  <c r="J30" i="30"/>
  <c r="N30" i="30"/>
  <c r="H30" i="30"/>
  <c r="L30" i="30"/>
  <c r="P30" i="30"/>
  <c r="I30" i="30"/>
  <c r="M30" i="30"/>
  <c r="G28" i="30"/>
  <c r="K28" i="30"/>
  <c r="O28" i="30"/>
  <c r="I28" i="30"/>
  <c r="M28" i="30"/>
  <c r="F26" i="30"/>
  <c r="J26" i="30"/>
  <c r="N26" i="30"/>
  <c r="G26" i="30"/>
  <c r="K26" i="30"/>
  <c r="O26" i="30"/>
  <c r="H26" i="30"/>
  <c r="L26" i="30"/>
  <c r="P26" i="30"/>
  <c r="I26" i="30"/>
  <c r="M26" i="30"/>
  <c r="F24" i="30"/>
  <c r="J24" i="30"/>
  <c r="N24" i="30"/>
  <c r="G24" i="30"/>
  <c r="K24" i="30"/>
  <c r="O24" i="30"/>
  <c r="H24" i="30"/>
  <c r="L24" i="30"/>
  <c r="P24" i="30"/>
  <c r="I24" i="30"/>
  <c r="M24" i="30"/>
  <c r="F22" i="30"/>
  <c r="J22" i="30"/>
  <c r="N22" i="30"/>
  <c r="G22" i="30"/>
  <c r="K22" i="30"/>
  <c r="O22" i="30"/>
  <c r="H22" i="30"/>
  <c r="L22" i="30"/>
  <c r="P22" i="30"/>
  <c r="I22" i="30"/>
  <c r="M22" i="30"/>
  <c r="F20" i="30"/>
  <c r="J20" i="30"/>
  <c r="N20" i="30"/>
  <c r="G20" i="30"/>
  <c r="K20" i="30"/>
  <c r="O20" i="30"/>
  <c r="H20" i="30"/>
  <c r="L20" i="30"/>
  <c r="P20" i="30"/>
  <c r="I20" i="30"/>
  <c r="M20" i="30"/>
  <c r="F18" i="30"/>
  <c r="J18" i="30"/>
  <c r="N18" i="30"/>
  <c r="G18" i="30"/>
  <c r="K18" i="30"/>
  <c r="O18" i="30"/>
  <c r="H18" i="30"/>
  <c r="L18" i="30"/>
  <c r="P18" i="30"/>
  <c r="I18" i="30"/>
  <c r="M18" i="30"/>
  <c r="F16" i="30"/>
  <c r="J16" i="30"/>
  <c r="N16" i="30"/>
  <c r="G16" i="30"/>
  <c r="K16" i="30"/>
  <c r="O16" i="30"/>
  <c r="H16" i="30"/>
  <c r="L16" i="30"/>
  <c r="P16" i="30"/>
  <c r="I16" i="30"/>
  <c r="M16" i="30"/>
  <c r="F14" i="30"/>
  <c r="J14" i="30"/>
  <c r="N14" i="30"/>
  <c r="H14" i="30"/>
  <c r="L14" i="30"/>
  <c r="P14" i="30"/>
  <c r="I14" i="30"/>
  <c r="M14" i="30"/>
  <c r="F12" i="30"/>
  <c r="J12" i="30"/>
  <c r="N12" i="30"/>
  <c r="O12" i="30"/>
  <c r="I12" i="30"/>
  <c r="M12" i="30"/>
  <c r="F10" i="30"/>
  <c r="J10" i="30"/>
  <c r="N10" i="30"/>
  <c r="G10" i="30"/>
  <c r="K10" i="30"/>
  <c r="O10" i="30"/>
  <c r="H10" i="30"/>
  <c r="L10" i="30"/>
  <c r="P10" i="30"/>
  <c r="I10" i="30"/>
  <c r="M10" i="30"/>
  <c r="F8" i="30"/>
  <c r="J8" i="30"/>
  <c r="N8" i="30"/>
  <c r="G8" i="30"/>
  <c r="K8" i="30"/>
  <c r="O8" i="30"/>
  <c r="H8" i="30"/>
  <c r="L8" i="30"/>
  <c r="P8" i="30"/>
  <c r="I8" i="30"/>
  <c r="M8" i="30"/>
  <c r="F20" i="29"/>
  <c r="H20" i="29"/>
  <c r="E20" i="29"/>
  <c r="G18" i="29"/>
  <c r="H18" i="29"/>
  <c r="E18" i="29"/>
  <c r="F16" i="29"/>
  <c r="J16" i="29"/>
  <c r="H16" i="29"/>
  <c r="G14" i="29"/>
  <c r="K14" i="29"/>
  <c r="H14" i="29"/>
  <c r="L14" i="29"/>
  <c r="E14" i="29"/>
  <c r="I14" i="29"/>
  <c r="M14" i="29"/>
  <c r="F14" i="29"/>
  <c r="J14" i="29"/>
  <c r="H12" i="29"/>
  <c r="L12" i="29"/>
  <c r="F12" i="29"/>
  <c r="J12" i="29"/>
  <c r="E10" i="29"/>
  <c r="I10" i="29"/>
  <c r="M10" i="29"/>
  <c r="F10" i="29"/>
  <c r="J10" i="29"/>
  <c r="N10" i="29"/>
  <c r="G10" i="29"/>
  <c r="K10" i="29"/>
  <c r="O10" i="29"/>
  <c r="H10" i="29"/>
  <c r="L10" i="29"/>
  <c r="F8" i="29"/>
  <c r="J8" i="29"/>
  <c r="G8" i="29"/>
  <c r="K8" i="29"/>
  <c r="H8" i="29"/>
  <c r="Q8" i="27"/>
  <c r="I8" i="27"/>
  <c r="N8" i="27"/>
  <c r="J8" i="27"/>
  <c r="H12" i="27"/>
  <c r="N12" i="27"/>
  <c r="J12" i="27"/>
  <c r="O12" i="27"/>
  <c r="P8" i="27"/>
  <c r="L8" i="27"/>
  <c r="H8" i="27"/>
  <c r="F12" i="27"/>
  <c r="K12" i="27"/>
  <c r="P12" i="27"/>
  <c r="O8" i="27"/>
  <c r="K8" i="27"/>
  <c r="G12" i="27"/>
  <c r="L12" i="27"/>
  <c r="G20" i="27"/>
  <c r="H20" i="27"/>
  <c r="I20" i="27"/>
  <c r="F20" i="27"/>
  <c r="H18" i="27"/>
  <c r="I18" i="27"/>
  <c r="F18" i="27"/>
  <c r="J18" i="27"/>
  <c r="G18" i="27"/>
  <c r="F16" i="27"/>
  <c r="J16" i="27"/>
  <c r="G16" i="27"/>
  <c r="K16" i="27"/>
  <c r="H16" i="27"/>
  <c r="L16" i="27"/>
  <c r="I16" i="27"/>
  <c r="H14" i="27"/>
  <c r="L14" i="27"/>
  <c r="I14" i="27"/>
  <c r="M14" i="27"/>
  <c r="F14" i="27"/>
  <c r="J14" i="27"/>
  <c r="N14" i="27"/>
  <c r="G14" i="27"/>
  <c r="K14" i="27"/>
  <c r="I12" i="27"/>
  <c r="F10" i="27"/>
  <c r="J10" i="27"/>
  <c r="N10" i="27"/>
  <c r="G10" i="27"/>
  <c r="K10" i="27"/>
  <c r="O10" i="27"/>
  <c r="H10" i="27"/>
  <c r="L10" i="27"/>
  <c r="P10" i="27"/>
  <c r="I10" i="27"/>
  <c r="M10" i="27"/>
  <c r="F8" i="27"/>
  <c r="E8" i="22"/>
  <c r="I8" i="22"/>
  <c r="M8" i="22"/>
  <c r="H10" i="22"/>
  <c r="L10" i="22"/>
  <c r="G12" i="22"/>
  <c r="K12" i="22"/>
  <c r="O12" i="22"/>
  <c r="F14" i="22"/>
  <c r="J14" i="22"/>
  <c r="N14" i="22"/>
  <c r="E16" i="22"/>
  <c r="I16" i="22"/>
  <c r="M16" i="22"/>
  <c r="H18" i="22"/>
  <c r="L18" i="22"/>
  <c r="G20" i="22"/>
  <c r="K20" i="22"/>
  <c r="O20" i="22"/>
  <c r="F22" i="22"/>
  <c r="J22" i="22"/>
  <c r="N22" i="22"/>
  <c r="E24" i="22"/>
  <c r="I24" i="22"/>
  <c r="M24" i="22"/>
  <c r="H26" i="22"/>
  <c r="L26" i="22"/>
  <c r="G28" i="22"/>
  <c r="K28" i="22"/>
  <c r="O28" i="22"/>
  <c r="F30" i="22"/>
  <c r="J30" i="22"/>
  <c r="N30" i="22"/>
  <c r="E32" i="22"/>
  <c r="I32" i="22"/>
  <c r="M32" i="22"/>
  <c r="F8" i="22"/>
  <c r="J8" i="22"/>
  <c r="N8" i="22"/>
  <c r="H12" i="22"/>
  <c r="L12" i="22"/>
  <c r="P12" i="22"/>
  <c r="F16" i="22"/>
  <c r="J16" i="22"/>
  <c r="N16" i="22"/>
  <c r="H20" i="22"/>
  <c r="L20" i="22"/>
  <c r="P20" i="22"/>
  <c r="F24" i="22"/>
  <c r="J24" i="22"/>
  <c r="N24" i="22"/>
  <c r="H28" i="22"/>
  <c r="L28" i="22"/>
  <c r="P28" i="22"/>
  <c r="F32" i="22"/>
  <c r="J32" i="22"/>
  <c r="N32" i="22"/>
  <c r="G8" i="22"/>
  <c r="K8" i="22"/>
  <c r="O8" i="22"/>
  <c r="E12" i="22"/>
  <c r="I12" i="22"/>
  <c r="H14" i="22"/>
  <c r="L14" i="22"/>
  <c r="G16" i="22"/>
  <c r="K16" i="22"/>
  <c r="O16" i="22"/>
  <c r="E20" i="22"/>
  <c r="I20" i="22"/>
  <c r="H22" i="22"/>
  <c r="L22" i="22"/>
  <c r="G24" i="22"/>
  <c r="K24" i="22"/>
  <c r="O24" i="22"/>
  <c r="E28" i="22"/>
  <c r="I28" i="22"/>
  <c r="H30" i="22"/>
  <c r="L30" i="22"/>
  <c r="G32" i="22"/>
  <c r="K32" i="22"/>
  <c r="O32" i="22"/>
  <c r="H8" i="22"/>
  <c r="L8" i="22"/>
  <c r="H16" i="22"/>
  <c r="L16" i="22"/>
  <c r="H24" i="22"/>
  <c r="L24" i="22"/>
  <c r="H32" i="22"/>
  <c r="L32" i="22"/>
  <c r="L12" i="21"/>
  <c r="T12" i="21"/>
  <c r="J8" i="21"/>
  <c r="R8" i="21"/>
  <c r="F12" i="21"/>
  <c r="N12" i="21"/>
  <c r="F16" i="21"/>
  <c r="N16" i="21"/>
  <c r="F20" i="21"/>
  <c r="N20" i="21"/>
  <c r="F24" i="21"/>
  <c r="N24" i="21"/>
  <c r="F28" i="21"/>
  <c r="N28" i="21"/>
  <c r="F32" i="21"/>
  <c r="N32" i="21"/>
  <c r="L8" i="21"/>
  <c r="T8" i="21"/>
  <c r="H12" i="21"/>
  <c r="P12" i="21"/>
  <c r="H16" i="21"/>
  <c r="P16" i="21"/>
  <c r="H20" i="21"/>
  <c r="P20" i="21"/>
  <c r="H24" i="21"/>
  <c r="P24" i="21"/>
  <c r="H28" i="21"/>
  <c r="P28" i="21"/>
  <c r="H32" i="21"/>
  <c r="P32" i="21"/>
  <c r="F8" i="21"/>
  <c r="N8" i="21"/>
  <c r="Q10" i="21"/>
  <c r="J12" i="21"/>
  <c r="R12" i="21"/>
  <c r="J16" i="21"/>
  <c r="R16" i="21"/>
  <c r="J20" i="21"/>
  <c r="R20" i="21"/>
  <c r="J24" i="21"/>
  <c r="R24" i="21"/>
  <c r="J28" i="21"/>
  <c r="R28" i="21"/>
  <c r="J32" i="21"/>
  <c r="R32" i="21"/>
  <c r="L16" i="21"/>
  <c r="T16" i="21"/>
  <c r="L20" i="21"/>
  <c r="T20" i="21"/>
  <c r="L24" i="21"/>
  <c r="T24" i="21"/>
  <c r="L28" i="21"/>
  <c r="T28" i="21"/>
  <c r="L32" i="21"/>
  <c r="T32" i="21"/>
  <c r="I8" i="21"/>
  <c r="M8" i="21"/>
  <c r="Q8" i="21"/>
  <c r="F10" i="21"/>
  <c r="J10" i="21"/>
  <c r="N10" i="21"/>
  <c r="R10" i="21"/>
  <c r="G12" i="21"/>
  <c r="K12" i="21"/>
  <c r="O12" i="21"/>
  <c r="S12" i="21"/>
  <c r="H14" i="21"/>
  <c r="L14" i="21"/>
  <c r="P14" i="21"/>
  <c r="T14" i="21"/>
  <c r="I16" i="21"/>
  <c r="M16" i="21"/>
  <c r="Q16" i="21"/>
  <c r="F18" i="21"/>
  <c r="J18" i="21"/>
  <c r="N18" i="21"/>
  <c r="R18" i="21"/>
  <c r="G20" i="21"/>
  <c r="K20" i="21"/>
  <c r="O20" i="21"/>
  <c r="S20" i="21"/>
  <c r="H22" i="21"/>
  <c r="L22" i="21"/>
  <c r="P22" i="21"/>
  <c r="T22" i="21"/>
  <c r="I24" i="21"/>
  <c r="M24" i="21"/>
  <c r="Q24" i="21"/>
  <c r="F26" i="21"/>
  <c r="J26" i="21"/>
  <c r="N26" i="21"/>
  <c r="R26" i="21"/>
  <c r="G28" i="21"/>
  <c r="K28" i="21"/>
  <c r="O28" i="21"/>
  <c r="S28" i="21"/>
  <c r="H30" i="21"/>
  <c r="L30" i="21"/>
  <c r="P30" i="21"/>
  <c r="T30" i="21"/>
  <c r="I32" i="21"/>
  <c r="M32" i="21"/>
  <c r="Q32" i="21"/>
  <c r="G10" i="21"/>
  <c r="K10" i="21"/>
  <c r="O10" i="21"/>
  <c r="I14" i="21"/>
  <c r="M14" i="21"/>
  <c r="Q14" i="21"/>
  <c r="G18" i="21"/>
  <c r="K18" i="21"/>
  <c r="O18" i="21"/>
  <c r="S18" i="21"/>
  <c r="I22" i="21"/>
  <c r="M22" i="21"/>
  <c r="Q22" i="21"/>
  <c r="G26" i="21"/>
  <c r="K26" i="21"/>
  <c r="O26" i="21"/>
  <c r="S26" i="21"/>
  <c r="I30" i="21"/>
  <c r="M30" i="21"/>
  <c r="Q30" i="21"/>
  <c r="G8" i="21"/>
  <c r="K8" i="21"/>
  <c r="O8" i="21"/>
  <c r="H10" i="21"/>
  <c r="L10" i="21"/>
  <c r="P10" i="21"/>
  <c r="T10" i="21"/>
  <c r="I12" i="21"/>
  <c r="M12" i="21"/>
  <c r="F14" i="21"/>
  <c r="J14" i="21"/>
  <c r="N14" i="21"/>
  <c r="R14" i="21"/>
  <c r="G16" i="21"/>
  <c r="K16" i="21"/>
  <c r="O16" i="21"/>
  <c r="H18" i="21"/>
  <c r="L18" i="21"/>
  <c r="P18" i="21"/>
  <c r="T18" i="21"/>
  <c r="I20" i="21"/>
  <c r="M20" i="21"/>
  <c r="F22" i="21"/>
  <c r="J22" i="21"/>
  <c r="N22" i="21"/>
  <c r="R22" i="21"/>
  <c r="G24" i="21"/>
  <c r="K24" i="21"/>
  <c r="O24" i="21"/>
  <c r="H26" i="21"/>
  <c r="L26" i="21"/>
  <c r="P26" i="21"/>
  <c r="T26" i="21"/>
  <c r="I28" i="21"/>
  <c r="M28" i="21"/>
  <c r="F30" i="21"/>
  <c r="J30" i="21"/>
  <c r="N30" i="21"/>
  <c r="R30" i="21"/>
  <c r="G32" i="21"/>
  <c r="K32" i="21"/>
  <c r="O32" i="21"/>
  <c r="I10" i="21"/>
  <c r="G14" i="21"/>
  <c r="K14" i="21"/>
  <c r="O14" i="21"/>
  <c r="I18" i="21"/>
  <c r="M18" i="21"/>
  <c r="G22" i="21"/>
  <c r="K22" i="21"/>
  <c r="O22" i="21"/>
  <c r="I26" i="21"/>
  <c r="M26" i="21"/>
  <c r="G30" i="21"/>
  <c r="K30" i="21"/>
  <c r="O30" i="21"/>
  <c r="E8" i="26"/>
  <c r="I8" i="26"/>
  <c r="M8" i="26"/>
  <c r="H10" i="26"/>
  <c r="L10" i="26"/>
  <c r="G12" i="26"/>
  <c r="K12" i="26"/>
  <c r="O12" i="26"/>
  <c r="F14" i="26"/>
  <c r="J14" i="26"/>
  <c r="N14" i="26"/>
  <c r="E16" i="26"/>
  <c r="I16" i="26"/>
  <c r="M16" i="26"/>
  <c r="H18" i="26"/>
  <c r="L18" i="26"/>
  <c r="G20" i="26"/>
  <c r="K20" i="26"/>
  <c r="O20" i="26"/>
  <c r="F22" i="26"/>
  <c r="J22" i="26"/>
  <c r="N22" i="26"/>
  <c r="E24" i="26"/>
  <c r="I24" i="26"/>
  <c r="M24" i="26"/>
  <c r="H26" i="26"/>
  <c r="L26" i="26"/>
  <c r="G28" i="26"/>
  <c r="K28" i="26"/>
  <c r="O28" i="26"/>
  <c r="F30" i="26"/>
  <c r="J30" i="26"/>
  <c r="N30" i="26"/>
  <c r="E32" i="26"/>
  <c r="I32" i="26"/>
  <c r="M32" i="26"/>
  <c r="H12" i="26"/>
  <c r="L12" i="26"/>
  <c r="P12" i="26"/>
  <c r="H20" i="26"/>
  <c r="L20" i="26"/>
  <c r="P20" i="26"/>
  <c r="H28" i="26"/>
  <c r="L28" i="26"/>
  <c r="P28" i="26"/>
  <c r="G8" i="26"/>
  <c r="K8" i="26"/>
  <c r="O8" i="26"/>
  <c r="E12" i="26"/>
  <c r="I12" i="26"/>
  <c r="M12" i="26"/>
  <c r="H14" i="26"/>
  <c r="L14" i="26"/>
  <c r="G16" i="26"/>
  <c r="K16" i="26"/>
  <c r="O16" i="26"/>
  <c r="E20" i="26"/>
  <c r="I20" i="26"/>
  <c r="M20" i="26"/>
  <c r="H22" i="26"/>
  <c r="L22" i="26"/>
  <c r="G24" i="26"/>
  <c r="K24" i="26"/>
  <c r="O24" i="26"/>
  <c r="E28" i="26"/>
  <c r="I28" i="26"/>
  <c r="M28" i="26"/>
  <c r="H30" i="26"/>
  <c r="L30" i="26"/>
  <c r="G32" i="26"/>
  <c r="K32" i="26"/>
  <c r="O32" i="26"/>
  <c r="H8" i="26"/>
  <c r="L8" i="26"/>
  <c r="F12" i="26"/>
  <c r="J12" i="26"/>
  <c r="H16" i="26"/>
  <c r="L16" i="26"/>
  <c r="F20" i="26"/>
  <c r="J20" i="26"/>
  <c r="H24" i="26"/>
  <c r="L24" i="26"/>
  <c r="F28" i="26"/>
  <c r="J28" i="26"/>
  <c r="H32" i="26"/>
  <c r="L32" i="26"/>
  <c r="L16" i="25"/>
  <c r="H8" i="25"/>
  <c r="P8" i="25"/>
  <c r="H12" i="25"/>
  <c r="P12" i="25"/>
  <c r="F16" i="25"/>
  <c r="N16" i="25"/>
  <c r="F20" i="25"/>
  <c r="N20" i="25"/>
  <c r="F24" i="25"/>
  <c r="N24" i="25"/>
  <c r="F28" i="25"/>
  <c r="N28" i="25"/>
  <c r="F32" i="25"/>
  <c r="N32" i="25"/>
  <c r="H16" i="25"/>
  <c r="P16" i="25"/>
  <c r="H20" i="25"/>
  <c r="P20" i="25"/>
  <c r="H24" i="25"/>
  <c r="P24" i="25"/>
  <c r="L8" i="25"/>
  <c r="T8" i="25"/>
  <c r="L12" i="25"/>
  <c r="T12" i="25"/>
  <c r="J16" i="25"/>
  <c r="R16" i="25"/>
  <c r="J20" i="25"/>
  <c r="R20" i="25"/>
  <c r="J24" i="25"/>
  <c r="R24" i="25"/>
  <c r="J28" i="25"/>
  <c r="R28" i="25"/>
  <c r="J32" i="25"/>
  <c r="R32" i="25"/>
  <c r="T16" i="25"/>
  <c r="L20" i="25"/>
  <c r="T20" i="25"/>
  <c r="L24" i="25"/>
  <c r="T24" i="25"/>
  <c r="L28" i="25"/>
  <c r="T28" i="25"/>
  <c r="L32" i="25"/>
  <c r="T32" i="25"/>
  <c r="I8" i="25"/>
  <c r="M8" i="25"/>
  <c r="Q8" i="25"/>
  <c r="F10" i="25"/>
  <c r="J10" i="25"/>
  <c r="N10" i="25"/>
  <c r="R10" i="25"/>
  <c r="G12" i="25"/>
  <c r="K12" i="25"/>
  <c r="O12" i="25"/>
  <c r="S12" i="25"/>
  <c r="H14" i="25"/>
  <c r="L14" i="25"/>
  <c r="P14" i="25"/>
  <c r="T14" i="25"/>
  <c r="I16" i="25"/>
  <c r="M16" i="25"/>
  <c r="Q16" i="25"/>
  <c r="F18" i="25"/>
  <c r="J18" i="25"/>
  <c r="N18" i="25"/>
  <c r="R18" i="25"/>
  <c r="G20" i="25"/>
  <c r="K20" i="25"/>
  <c r="O20" i="25"/>
  <c r="S20" i="25"/>
  <c r="H22" i="25"/>
  <c r="L22" i="25"/>
  <c r="P22" i="25"/>
  <c r="T22" i="25"/>
  <c r="I24" i="25"/>
  <c r="M24" i="25"/>
  <c r="Q24" i="25"/>
  <c r="F26" i="25"/>
  <c r="J26" i="25"/>
  <c r="N26" i="25"/>
  <c r="R26" i="25"/>
  <c r="G28" i="25"/>
  <c r="K28" i="25"/>
  <c r="O28" i="25"/>
  <c r="S28" i="25"/>
  <c r="H30" i="25"/>
  <c r="L30" i="25"/>
  <c r="P30" i="25"/>
  <c r="T30" i="25"/>
  <c r="I32" i="25"/>
  <c r="M32" i="25"/>
  <c r="Q32" i="25"/>
  <c r="G10" i="25"/>
  <c r="K10" i="25"/>
  <c r="O10" i="25"/>
  <c r="S10" i="25"/>
  <c r="M14" i="25"/>
  <c r="Q14" i="25"/>
  <c r="G18" i="25"/>
  <c r="K18" i="25"/>
  <c r="O18" i="25"/>
  <c r="S18" i="25"/>
  <c r="I22" i="25"/>
  <c r="M22" i="25"/>
  <c r="Q22" i="25"/>
  <c r="G26" i="25"/>
  <c r="K26" i="25"/>
  <c r="O26" i="25"/>
  <c r="S26" i="25"/>
  <c r="I30" i="25"/>
  <c r="M30" i="25"/>
  <c r="Q30" i="25"/>
  <c r="G8" i="25"/>
  <c r="K8" i="25"/>
  <c r="O8" i="25"/>
  <c r="H10" i="25"/>
  <c r="L10" i="25"/>
  <c r="P10" i="25"/>
  <c r="T10" i="25"/>
  <c r="I12" i="25"/>
  <c r="M12" i="25"/>
  <c r="F14" i="25"/>
  <c r="J14" i="25"/>
  <c r="N14" i="25"/>
  <c r="R14" i="25"/>
  <c r="G16" i="25"/>
  <c r="K16" i="25"/>
  <c r="O16" i="25"/>
  <c r="H18" i="25"/>
  <c r="L18" i="25"/>
  <c r="P18" i="25"/>
  <c r="T18" i="25"/>
  <c r="I20" i="25"/>
  <c r="M20" i="25"/>
  <c r="F22" i="25"/>
  <c r="J22" i="25"/>
  <c r="N22" i="25"/>
  <c r="R22" i="25"/>
  <c r="G24" i="25"/>
  <c r="K24" i="25"/>
  <c r="O24" i="25"/>
  <c r="H26" i="25"/>
  <c r="L26" i="25"/>
  <c r="P26" i="25"/>
  <c r="T26" i="25"/>
  <c r="I28" i="25"/>
  <c r="M28" i="25"/>
  <c r="F30" i="25"/>
  <c r="J30" i="25"/>
  <c r="N30" i="25"/>
  <c r="R30" i="25"/>
  <c r="G32" i="25"/>
  <c r="K32" i="25"/>
  <c r="O32" i="25"/>
  <c r="I10" i="25"/>
  <c r="M10" i="25"/>
  <c r="G14" i="25"/>
  <c r="K14" i="25"/>
  <c r="O14" i="25"/>
  <c r="I18" i="25"/>
  <c r="M18" i="25"/>
  <c r="G22" i="25"/>
  <c r="K22" i="25"/>
  <c r="O22" i="25"/>
  <c r="I26" i="25"/>
  <c r="M26" i="25"/>
  <c r="G30" i="25"/>
  <c r="K30" i="25"/>
  <c r="O30" i="25"/>
  <c r="F10" i="24"/>
  <c r="E14" i="24"/>
  <c r="K10" i="24"/>
  <c r="M14" i="24"/>
  <c r="F20" i="24"/>
  <c r="I22" i="24"/>
  <c r="F26" i="24"/>
  <c r="E30" i="24"/>
  <c r="N20" i="24"/>
  <c r="K26" i="24"/>
  <c r="J12" i="24"/>
  <c r="J28" i="24"/>
  <c r="G10" i="24"/>
  <c r="M10" i="24"/>
  <c r="E12" i="24"/>
  <c r="M12" i="24"/>
  <c r="I14" i="24"/>
  <c r="E18" i="24"/>
  <c r="J18" i="24"/>
  <c r="O18" i="24"/>
  <c r="I20" i="24"/>
  <c r="G26" i="24"/>
  <c r="M26" i="24"/>
  <c r="E28" i="24"/>
  <c r="M28" i="24"/>
  <c r="I30" i="24"/>
  <c r="N18" i="24"/>
  <c r="I10" i="24"/>
  <c r="N10" i="24"/>
  <c r="F12" i="24"/>
  <c r="N12" i="24"/>
  <c r="F18" i="24"/>
  <c r="K18" i="24"/>
  <c r="J20" i="24"/>
  <c r="I26" i="24"/>
  <c r="N26" i="24"/>
  <c r="F28" i="24"/>
  <c r="N28" i="24"/>
  <c r="M30" i="24"/>
  <c r="I18" i="24"/>
  <c r="E10" i="24"/>
  <c r="J10" i="24"/>
  <c r="O10" i="24"/>
  <c r="I12" i="24"/>
  <c r="G18" i="24"/>
  <c r="M18" i="24"/>
  <c r="E20" i="24"/>
  <c r="M20" i="24"/>
  <c r="E26" i="24"/>
  <c r="J26" i="24"/>
  <c r="O26" i="24"/>
  <c r="I28" i="24"/>
  <c r="P8" i="24"/>
  <c r="E8" i="24"/>
  <c r="I8" i="24"/>
  <c r="M8" i="24"/>
  <c r="H10" i="24"/>
  <c r="L10" i="24"/>
  <c r="G12" i="24"/>
  <c r="K12" i="24"/>
  <c r="O12" i="24"/>
  <c r="F14" i="24"/>
  <c r="J14" i="24"/>
  <c r="N14" i="24"/>
  <c r="E16" i="24"/>
  <c r="I16" i="24"/>
  <c r="M16" i="24"/>
  <c r="H18" i="24"/>
  <c r="L18" i="24"/>
  <c r="G20" i="24"/>
  <c r="K20" i="24"/>
  <c r="O20" i="24"/>
  <c r="F22" i="24"/>
  <c r="J22" i="24"/>
  <c r="N22" i="24"/>
  <c r="E24" i="24"/>
  <c r="I24" i="24"/>
  <c r="M24" i="24"/>
  <c r="H26" i="24"/>
  <c r="L26" i="24"/>
  <c r="G28" i="24"/>
  <c r="K28" i="24"/>
  <c r="O28" i="24"/>
  <c r="F30" i="24"/>
  <c r="J30" i="24"/>
  <c r="N30" i="24"/>
  <c r="E32" i="24"/>
  <c r="I32" i="24"/>
  <c r="M32" i="24"/>
  <c r="L8" i="24"/>
  <c r="F8" i="24"/>
  <c r="J8" i="24"/>
  <c r="N8" i="24"/>
  <c r="H12" i="24"/>
  <c r="L12" i="24"/>
  <c r="G14" i="24"/>
  <c r="K14" i="24"/>
  <c r="O14" i="24"/>
  <c r="F16" i="24"/>
  <c r="J16" i="24"/>
  <c r="N16" i="24"/>
  <c r="H20" i="24"/>
  <c r="L20" i="24"/>
  <c r="G22" i="24"/>
  <c r="K22" i="24"/>
  <c r="O22" i="24"/>
  <c r="F24" i="24"/>
  <c r="J24" i="24"/>
  <c r="N24" i="24"/>
  <c r="H28" i="24"/>
  <c r="L28" i="24"/>
  <c r="G30" i="24"/>
  <c r="K30" i="24"/>
  <c r="O30" i="24"/>
  <c r="F32" i="24"/>
  <c r="J32" i="24"/>
  <c r="N32" i="24"/>
  <c r="G8" i="24"/>
  <c r="K8" i="24"/>
  <c r="O8" i="24"/>
  <c r="H14" i="24"/>
  <c r="L14" i="24"/>
  <c r="G16" i="24"/>
  <c r="K16" i="24"/>
  <c r="O16" i="24"/>
  <c r="H22" i="24"/>
  <c r="L22" i="24"/>
  <c r="G24" i="24"/>
  <c r="K24" i="24"/>
  <c r="O24" i="24"/>
  <c r="H30" i="24"/>
  <c r="L30" i="24"/>
  <c r="G32" i="24"/>
  <c r="K32" i="24"/>
  <c r="O32" i="24"/>
  <c r="H16" i="24"/>
  <c r="L16" i="24"/>
  <c r="H24" i="24"/>
  <c r="L24" i="24"/>
  <c r="H32" i="24"/>
  <c r="L32" i="24"/>
  <c r="L12" i="23"/>
  <c r="T12" i="23"/>
  <c r="J16" i="23"/>
  <c r="O16" i="23"/>
  <c r="T16" i="23"/>
  <c r="S22" i="23"/>
  <c r="F8" i="23"/>
  <c r="K8" i="23"/>
  <c r="P8" i="23"/>
  <c r="G10" i="23"/>
  <c r="F12" i="23"/>
  <c r="N12" i="23"/>
  <c r="F16" i="23"/>
  <c r="K16" i="23"/>
  <c r="P16" i="23"/>
  <c r="F20" i="23"/>
  <c r="N20" i="23"/>
  <c r="G22" i="23"/>
  <c r="F24" i="23"/>
  <c r="K24" i="23"/>
  <c r="P24" i="23"/>
  <c r="F28" i="23"/>
  <c r="N28" i="23"/>
  <c r="F32" i="23"/>
  <c r="K32" i="23"/>
  <c r="P32" i="23"/>
  <c r="T20" i="23"/>
  <c r="G8" i="23"/>
  <c r="L8" i="23"/>
  <c r="R8" i="23"/>
  <c r="K10" i="23"/>
  <c r="H12" i="23"/>
  <c r="P12" i="23"/>
  <c r="G16" i="23"/>
  <c r="L16" i="23"/>
  <c r="R16" i="23"/>
  <c r="H20" i="23"/>
  <c r="P20" i="23"/>
  <c r="K22" i="23"/>
  <c r="G24" i="23"/>
  <c r="L24" i="23"/>
  <c r="R24" i="23"/>
  <c r="H28" i="23"/>
  <c r="P28" i="23"/>
  <c r="G32" i="23"/>
  <c r="L32" i="23"/>
  <c r="R32" i="23"/>
  <c r="H8" i="23"/>
  <c r="N8" i="23"/>
  <c r="S8" i="23"/>
  <c r="O10" i="23"/>
  <c r="J12" i="23"/>
  <c r="R12" i="23"/>
  <c r="H16" i="23"/>
  <c r="N16" i="23"/>
  <c r="S16" i="23"/>
  <c r="J20" i="23"/>
  <c r="R20" i="23"/>
  <c r="O22" i="23"/>
  <c r="H24" i="23"/>
  <c r="N24" i="23"/>
  <c r="S24" i="23"/>
  <c r="J28" i="23"/>
  <c r="R28" i="23"/>
  <c r="H32" i="23"/>
  <c r="N32" i="23"/>
  <c r="S32" i="23"/>
  <c r="J8" i="23"/>
  <c r="O8" i="23"/>
  <c r="T8" i="23"/>
  <c r="S10" i="23"/>
  <c r="L20" i="23"/>
  <c r="J24" i="23"/>
  <c r="O24" i="23"/>
  <c r="T24" i="23"/>
  <c r="L28" i="23"/>
  <c r="T28" i="23"/>
  <c r="J32" i="23"/>
  <c r="O32" i="23"/>
  <c r="T32" i="23"/>
  <c r="K14" i="23"/>
  <c r="O14" i="23"/>
  <c r="I8" i="23"/>
  <c r="M8" i="23"/>
  <c r="F10" i="23"/>
  <c r="J10" i="23"/>
  <c r="N10" i="23"/>
  <c r="R10" i="23"/>
  <c r="G12" i="23"/>
  <c r="K12" i="23"/>
  <c r="O12" i="23"/>
  <c r="S12" i="23"/>
  <c r="H14" i="23"/>
  <c r="L14" i="23"/>
  <c r="P14" i="23"/>
  <c r="T14" i="23"/>
  <c r="I16" i="23"/>
  <c r="M16" i="23"/>
  <c r="F18" i="23"/>
  <c r="J18" i="23"/>
  <c r="N18" i="23"/>
  <c r="R18" i="23"/>
  <c r="G20" i="23"/>
  <c r="K20" i="23"/>
  <c r="O20" i="23"/>
  <c r="S20" i="23"/>
  <c r="H22" i="23"/>
  <c r="L22" i="23"/>
  <c r="P22" i="23"/>
  <c r="T22" i="23"/>
  <c r="I24" i="23"/>
  <c r="M24" i="23"/>
  <c r="F26" i="23"/>
  <c r="J26" i="23"/>
  <c r="N26" i="23"/>
  <c r="R26" i="23"/>
  <c r="G28" i="23"/>
  <c r="K28" i="23"/>
  <c r="O28" i="23"/>
  <c r="S28" i="23"/>
  <c r="H30" i="23"/>
  <c r="L30" i="23"/>
  <c r="P30" i="23"/>
  <c r="T30" i="23"/>
  <c r="I32" i="23"/>
  <c r="M32" i="23"/>
  <c r="I14" i="23"/>
  <c r="M14" i="23"/>
  <c r="Q14" i="23"/>
  <c r="G18" i="23"/>
  <c r="K18" i="23"/>
  <c r="O18" i="23"/>
  <c r="S18" i="23"/>
  <c r="I22" i="23"/>
  <c r="M22" i="23"/>
  <c r="Q22" i="23"/>
  <c r="G26" i="23"/>
  <c r="K26" i="23"/>
  <c r="O26" i="23"/>
  <c r="S26" i="23"/>
  <c r="I30" i="23"/>
  <c r="M30" i="23"/>
  <c r="Q30" i="23"/>
  <c r="H10" i="23"/>
  <c r="L10" i="23"/>
  <c r="P10" i="23"/>
  <c r="T10" i="23"/>
  <c r="I12" i="23"/>
  <c r="M12" i="23"/>
  <c r="F14" i="23"/>
  <c r="J14" i="23"/>
  <c r="N14" i="23"/>
  <c r="R14" i="23"/>
  <c r="H18" i="23"/>
  <c r="L18" i="23"/>
  <c r="P18" i="23"/>
  <c r="T18" i="23"/>
  <c r="I20" i="23"/>
  <c r="M20" i="23"/>
  <c r="F22" i="23"/>
  <c r="J22" i="23"/>
  <c r="N22" i="23"/>
  <c r="H26" i="23"/>
  <c r="L26" i="23"/>
  <c r="P26" i="23"/>
  <c r="T26" i="23"/>
  <c r="I28" i="23"/>
  <c r="M28" i="23"/>
  <c r="F30" i="23"/>
  <c r="J30" i="23"/>
  <c r="N30" i="23"/>
  <c r="R30" i="23"/>
  <c r="I10" i="23"/>
  <c r="M10" i="23"/>
  <c r="G14" i="23"/>
  <c r="I18" i="23"/>
  <c r="M18" i="23"/>
  <c r="I26" i="23"/>
  <c r="M26" i="23"/>
  <c r="G30" i="23"/>
  <c r="K30" i="23"/>
  <c r="O30" i="23"/>
  <c r="N16" i="20"/>
  <c r="J18" i="20"/>
  <c r="E26" i="20"/>
  <c r="O18" i="20"/>
  <c r="G26" i="20"/>
  <c r="E18" i="20"/>
  <c r="K26" i="20"/>
  <c r="O26" i="20"/>
  <c r="F10" i="20"/>
  <c r="F16" i="20"/>
  <c r="J26" i="20"/>
  <c r="M18" i="20"/>
  <c r="G22" i="20"/>
  <c r="J24" i="20"/>
  <c r="F26" i="20"/>
  <c r="M26" i="20"/>
  <c r="O22" i="20"/>
  <c r="I10" i="20"/>
  <c r="N10" i="20"/>
  <c r="E10" i="20"/>
  <c r="J10" i="20"/>
  <c r="O10" i="20"/>
  <c r="E14" i="20"/>
  <c r="M14" i="20"/>
  <c r="J16" i="20"/>
  <c r="F18" i="20"/>
  <c r="K18" i="20"/>
  <c r="I22" i="20"/>
  <c r="I26" i="20"/>
  <c r="N26" i="20"/>
  <c r="E30" i="20"/>
  <c r="M30" i="20"/>
  <c r="K10" i="20"/>
  <c r="G14" i="20"/>
  <c r="O14" i="20"/>
  <c r="K22" i="20"/>
  <c r="G30" i="20"/>
  <c r="O30" i="20"/>
  <c r="G10" i="20"/>
  <c r="M10" i="20"/>
  <c r="H12" i="20"/>
  <c r="I14" i="20"/>
  <c r="I18" i="20"/>
  <c r="N18" i="20"/>
  <c r="E22" i="20"/>
  <c r="M22" i="20"/>
  <c r="I30" i="20"/>
  <c r="K14" i="20"/>
  <c r="K30" i="20"/>
  <c r="L8" i="20"/>
  <c r="P8" i="20"/>
  <c r="F12" i="20"/>
  <c r="N12" i="20"/>
  <c r="L16" i="20"/>
  <c r="E8" i="20"/>
  <c r="I8" i="20"/>
  <c r="M8" i="20"/>
  <c r="H10" i="20"/>
  <c r="L10" i="20"/>
  <c r="G12" i="20"/>
  <c r="K12" i="20"/>
  <c r="O12" i="20"/>
  <c r="F14" i="20"/>
  <c r="J14" i="20"/>
  <c r="N14" i="20"/>
  <c r="E16" i="20"/>
  <c r="I16" i="20"/>
  <c r="M16" i="20"/>
  <c r="H18" i="20"/>
  <c r="L18" i="20"/>
  <c r="G20" i="20"/>
  <c r="K20" i="20"/>
  <c r="O20" i="20"/>
  <c r="F22" i="20"/>
  <c r="J22" i="20"/>
  <c r="N22" i="20"/>
  <c r="E24" i="20"/>
  <c r="I24" i="20"/>
  <c r="M24" i="20"/>
  <c r="H26" i="20"/>
  <c r="L26" i="20"/>
  <c r="G28" i="20"/>
  <c r="K28" i="20"/>
  <c r="O28" i="20"/>
  <c r="F30" i="20"/>
  <c r="J30" i="20"/>
  <c r="N30" i="20"/>
  <c r="E32" i="20"/>
  <c r="I32" i="20"/>
  <c r="M32" i="20"/>
  <c r="L12" i="20"/>
  <c r="P12" i="20"/>
  <c r="H20" i="20"/>
  <c r="L20" i="20"/>
  <c r="P20" i="20"/>
  <c r="H28" i="20"/>
  <c r="L28" i="20"/>
  <c r="P28" i="20"/>
  <c r="F32" i="20"/>
  <c r="J32" i="20"/>
  <c r="N32" i="20"/>
  <c r="G8" i="20"/>
  <c r="K8" i="20"/>
  <c r="O8" i="20"/>
  <c r="E12" i="20"/>
  <c r="I12" i="20"/>
  <c r="M12" i="20"/>
  <c r="H14" i="20"/>
  <c r="L14" i="20"/>
  <c r="G16" i="20"/>
  <c r="K16" i="20"/>
  <c r="O16" i="20"/>
  <c r="E20" i="20"/>
  <c r="I20" i="20"/>
  <c r="M20" i="20"/>
  <c r="H22" i="20"/>
  <c r="L22" i="20"/>
  <c r="G24" i="20"/>
  <c r="K24" i="20"/>
  <c r="O24" i="20"/>
  <c r="E28" i="20"/>
  <c r="I28" i="20"/>
  <c r="M28" i="20"/>
  <c r="H30" i="20"/>
  <c r="L30" i="20"/>
  <c r="G32" i="20"/>
  <c r="K32" i="20"/>
  <c r="O32" i="20"/>
  <c r="H16" i="20"/>
  <c r="F20" i="20"/>
  <c r="J20" i="20"/>
  <c r="H24" i="20"/>
  <c r="L24" i="20"/>
  <c r="F28" i="20"/>
  <c r="J28" i="20"/>
  <c r="H32" i="20"/>
  <c r="L32" i="20"/>
  <c r="H8" i="19"/>
  <c r="P8" i="19"/>
  <c r="H10" i="19"/>
  <c r="T12" i="19"/>
  <c r="O10" i="19"/>
  <c r="H32" i="19"/>
  <c r="S32" i="19"/>
  <c r="G8" i="19"/>
  <c r="N8" i="19"/>
  <c r="G10" i="19"/>
  <c r="P10" i="19"/>
  <c r="L12" i="19"/>
  <c r="L32" i="19"/>
  <c r="N32" i="19"/>
  <c r="K8" i="19"/>
  <c r="R8" i="19"/>
  <c r="K10" i="19"/>
  <c r="H12" i="19"/>
  <c r="G32" i="19"/>
  <c r="R32" i="19"/>
  <c r="F8" i="19"/>
  <c r="L8" i="19"/>
  <c r="S8" i="19"/>
  <c r="I12" i="19"/>
  <c r="J16" i="19"/>
  <c r="T16" i="19"/>
  <c r="J8" i="19"/>
  <c r="O8" i="19"/>
  <c r="T8" i="19"/>
  <c r="L10" i="19"/>
  <c r="T10" i="19"/>
  <c r="P12" i="19"/>
  <c r="H16" i="19"/>
  <c r="N16" i="19"/>
  <c r="S16" i="19"/>
  <c r="K18" i="19"/>
  <c r="S18" i="19"/>
  <c r="P20" i="19"/>
  <c r="H24" i="19"/>
  <c r="N24" i="19"/>
  <c r="S24" i="19"/>
  <c r="O26" i="19"/>
  <c r="F32" i="19"/>
  <c r="K32" i="19"/>
  <c r="P32" i="19"/>
  <c r="O16" i="19"/>
  <c r="J24" i="19"/>
  <c r="O24" i="19"/>
  <c r="T24" i="19"/>
  <c r="S26" i="19"/>
  <c r="L18" i="19"/>
  <c r="T18" i="19"/>
  <c r="F16" i="19"/>
  <c r="K16" i="19"/>
  <c r="P16" i="19"/>
  <c r="G18" i="19"/>
  <c r="O18" i="19"/>
  <c r="H20" i="19"/>
  <c r="F24" i="19"/>
  <c r="K24" i="19"/>
  <c r="P24" i="19"/>
  <c r="G26" i="19"/>
  <c r="H28" i="19"/>
  <c r="T20" i="19"/>
  <c r="G16" i="19"/>
  <c r="L16" i="19"/>
  <c r="R16" i="19"/>
  <c r="H18" i="19"/>
  <c r="P18" i="19"/>
  <c r="L20" i="19"/>
  <c r="G24" i="19"/>
  <c r="L24" i="19"/>
  <c r="R24" i="19"/>
  <c r="K26" i="19"/>
  <c r="L28" i="19"/>
  <c r="J32" i="19"/>
  <c r="O32" i="19"/>
  <c r="T32" i="19"/>
  <c r="M10" i="19"/>
  <c r="Q10" i="19"/>
  <c r="F12" i="19"/>
  <c r="N12" i="19"/>
  <c r="R12" i="19"/>
  <c r="G14" i="19"/>
  <c r="O14" i="19"/>
  <c r="I18" i="19"/>
  <c r="M18" i="19"/>
  <c r="F20" i="19"/>
  <c r="J20" i="19"/>
  <c r="R20" i="19"/>
  <c r="I8" i="19"/>
  <c r="M8" i="19"/>
  <c r="F10" i="19"/>
  <c r="J10" i="19"/>
  <c r="N10" i="19"/>
  <c r="R10" i="19"/>
  <c r="G12" i="19"/>
  <c r="K12" i="19"/>
  <c r="O12" i="19"/>
  <c r="S12" i="19"/>
  <c r="H14" i="19"/>
  <c r="L14" i="19"/>
  <c r="P14" i="19"/>
  <c r="T14" i="19"/>
  <c r="I16" i="19"/>
  <c r="M16" i="19"/>
  <c r="F18" i="19"/>
  <c r="J18" i="19"/>
  <c r="N18" i="19"/>
  <c r="R18" i="19"/>
  <c r="G20" i="19"/>
  <c r="K20" i="19"/>
  <c r="O20" i="19"/>
  <c r="S20" i="19"/>
  <c r="H22" i="19"/>
  <c r="L22" i="19"/>
  <c r="P22" i="19"/>
  <c r="T22" i="19"/>
  <c r="I24" i="19"/>
  <c r="M24" i="19"/>
  <c r="F26" i="19"/>
  <c r="J26" i="19"/>
  <c r="N26" i="19"/>
  <c r="R26" i="19"/>
  <c r="G28" i="19"/>
  <c r="K28" i="19"/>
  <c r="O28" i="19"/>
  <c r="S28" i="19"/>
  <c r="H30" i="19"/>
  <c r="L30" i="19"/>
  <c r="P30" i="19"/>
  <c r="T30" i="19"/>
  <c r="I32" i="19"/>
  <c r="M32" i="19"/>
  <c r="I14" i="19"/>
  <c r="M14" i="19"/>
  <c r="Q14" i="19"/>
  <c r="I22" i="19"/>
  <c r="M22" i="19"/>
  <c r="Q22" i="19"/>
  <c r="P28" i="19"/>
  <c r="T28" i="19"/>
  <c r="I30" i="19"/>
  <c r="M30" i="19"/>
  <c r="Q30" i="19"/>
  <c r="M12" i="19"/>
  <c r="Q12" i="19"/>
  <c r="F14" i="19"/>
  <c r="J14" i="19"/>
  <c r="N14" i="19"/>
  <c r="R14" i="19"/>
  <c r="I20" i="19"/>
  <c r="M20" i="19"/>
  <c r="Q20" i="19"/>
  <c r="F22" i="19"/>
  <c r="J22" i="19"/>
  <c r="N22" i="19"/>
  <c r="R22" i="19"/>
  <c r="H26" i="19"/>
  <c r="L26" i="19"/>
  <c r="P26" i="19"/>
  <c r="T26" i="19"/>
  <c r="I28" i="19"/>
  <c r="M28" i="19"/>
  <c r="Q28" i="19"/>
  <c r="F30" i="19"/>
  <c r="J30" i="19"/>
  <c r="N30" i="19"/>
  <c r="R30" i="19"/>
  <c r="K14" i="19"/>
  <c r="G22" i="19"/>
  <c r="K22" i="19"/>
  <c r="O22" i="19"/>
  <c r="I26" i="19"/>
  <c r="M26" i="19"/>
  <c r="F28" i="19"/>
  <c r="J28" i="19"/>
  <c r="N28" i="19"/>
  <c r="G30" i="19"/>
  <c r="K30" i="19"/>
  <c r="O30" i="19"/>
  <c r="N10" i="18"/>
  <c r="F16" i="18"/>
  <c r="H16" i="18"/>
  <c r="G10" i="18"/>
  <c r="S16" i="18"/>
  <c r="L12" i="18"/>
  <c r="L20" i="18"/>
  <c r="F22" i="18"/>
  <c r="S22" i="18"/>
  <c r="G12" i="18"/>
  <c r="P12" i="18"/>
  <c r="L16" i="18"/>
  <c r="F20" i="18"/>
  <c r="N20" i="18"/>
  <c r="G22" i="18"/>
  <c r="F24" i="18"/>
  <c r="F12" i="18"/>
  <c r="N12" i="18"/>
  <c r="G18" i="18"/>
  <c r="H12" i="18"/>
  <c r="S12" i="18"/>
  <c r="P16" i="18"/>
  <c r="G20" i="18"/>
  <c r="P20" i="18"/>
  <c r="L22" i="18"/>
  <c r="L24" i="18"/>
  <c r="N22" i="18"/>
  <c r="K14" i="18"/>
  <c r="R14" i="18"/>
  <c r="N18" i="18"/>
  <c r="K22" i="18"/>
  <c r="R22" i="18"/>
  <c r="H24" i="18"/>
  <c r="P24" i="18"/>
  <c r="G26" i="18"/>
  <c r="N26" i="18"/>
  <c r="H10" i="18"/>
  <c r="P10" i="18"/>
  <c r="F14" i="18"/>
  <c r="L14" i="18"/>
  <c r="S14" i="18"/>
  <c r="K16" i="18"/>
  <c r="R16" i="18"/>
  <c r="H18" i="18"/>
  <c r="P18" i="18"/>
  <c r="K24" i="18"/>
  <c r="R24" i="18"/>
  <c r="H26" i="18"/>
  <c r="P26" i="18"/>
  <c r="K10" i="18"/>
  <c r="G14" i="18"/>
  <c r="N14" i="18"/>
  <c r="R18" i="18"/>
  <c r="K26" i="18"/>
  <c r="S26" i="18"/>
  <c r="R10" i="18"/>
  <c r="K18" i="18"/>
  <c r="F10" i="18"/>
  <c r="L10" i="18"/>
  <c r="S10" i="18"/>
  <c r="K12" i="18"/>
  <c r="R12" i="18"/>
  <c r="H14" i="18"/>
  <c r="P14" i="18"/>
  <c r="G16" i="18"/>
  <c r="N16" i="18"/>
  <c r="F18" i="18"/>
  <c r="L18" i="18"/>
  <c r="S18" i="18"/>
  <c r="K20" i="18"/>
  <c r="R20" i="18"/>
  <c r="H22" i="18"/>
  <c r="P22" i="18"/>
  <c r="G24" i="18"/>
  <c r="N24" i="18"/>
  <c r="F26" i="18"/>
  <c r="L26" i="18"/>
  <c r="T26" i="18"/>
  <c r="J10" i="18"/>
  <c r="O10" i="18"/>
  <c r="T10" i="18"/>
  <c r="J12" i="18"/>
  <c r="O12" i="18"/>
  <c r="T12" i="18"/>
  <c r="J14" i="18"/>
  <c r="O14" i="18"/>
  <c r="T14" i="18"/>
  <c r="J16" i="18"/>
  <c r="O16" i="18"/>
  <c r="T16" i="18"/>
  <c r="J18" i="18"/>
  <c r="O18" i="18"/>
  <c r="T18" i="18"/>
  <c r="J20" i="18"/>
  <c r="O20" i="18"/>
  <c r="T20" i="18"/>
  <c r="J22" i="18"/>
  <c r="O22" i="18"/>
  <c r="T22" i="18"/>
  <c r="J24" i="18"/>
  <c r="O24" i="18"/>
  <c r="T24" i="18"/>
  <c r="J26" i="18"/>
  <c r="O26" i="18"/>
  <c r="F28" i="18"/>
  <c r="K28" i="18"/>
  <c r="P28" i="18"/>
  <c r="F30" i="18"/>
  <c r="K30" i="18"/>
  <c r="P30" i="18"/>
  <c r="F32" i="18"/>
  <c r="K32" i="18"/>
  <c r="P32" i="18"/>
  <c r="G28" i="18"/>
  <c r="L28" i="18"/>
  <c r="R28" i="18"/>
  <c r="G30" i="18"/>
  <c r="L30" i="18"/>
  <c r="R30" i="18"/>
  <c r="G32" i="18"/>
  <c r="L32" i="18"/>
  <c r="R32" i="18"/>
  <c r="H28" i="18"/>
  <c r="N28" i="18"/>
  <c r="S28" i="18"/>
  <c r="H30" i="18"/>
  <c r="N30" i="18"/>
  <c r="S30" i="18"/>
  <c r="H32" i="18"/>
  <c r="N32" i="18"/>
  <c r="S32" i="18"/>
  <c r="J28" i="18"/>
  <c r="O28" i="18"/>
  <c r="T28" i="18"/>
  <c r="J30" i="18"/>
  <c r="O30" i="18"/>
  <c r="T30" i="18"/>
  <c r="J32" i="18"/>
  <c r="O32" i="18"/>
  <c r="T32" i="18"/>
  <c r="I32" i="18"/>
  <c r="M32" i="18"/>
  <c r="I30" i="18"/>
  <c r="M30" i="18"/>
  <c r="I28" i="18"/>
  <c r="M28" i="18"/>
  <c r="I26" i="18"/>
  <c r="M26" i="18"/>
  <c r="Q26" i="18"/>
  <c r="I24" i="18"/>
  <c r="M24" i="18"/>
  <c r="I22" i="18"/>
  <c r="M22" i="18"/>
  <c r="I20" i="18"/>
  <c r="M20" i="18"/>
  <c r="I18" i="18"/>
  <c r="M18" i="18"/>
  <c r="I16" i="18"/>
  <c r="M16" i="18"/>
  <c r="I14" i="18"/>
  <c r="M14" i="18"/>
  <c r="I12" i="18"/>
  <c r="M12" i="18"/>
  <c r="I10" i="18"/>
  <c r="M10" i="18"/>
  <c r="G24" i="16"/>
  <c r="F26" i="16"/>
  <c r="J26" i="16"/>
  <c r="G30" i="16"/>
  <c r="O26" i="16"/>
  <c r="J12" i="16"/>
  <c r="J20" i="16"/>
  <c r="K24" i="16"/>
  <c r="G26" i="16"/>
  <c r="J30" i="16"/>
  <c r="O24" i="16"/>
  <c r="N30" i="16"/>
  <c r="G12" i="16"/>
  <c r="N26" i="16"/>
  <c r="F30" i="16"/>
  <c r="O30" i="16"/>
  <c r="K12" i="16"/>
  <c r="G14" i="16"/>
  <c r="O14" i="16"/>
  <c r="F20" i="16"/>
  <c r="G22" i="16"/>
  <c r="O22" i="16"/>
  <c r="F12" i="16"/>
  <c r="N12" i="16"/>
  <c r="J14" i="16"/>
  <c r="G20" i="16"/>
  <c r="O20" i="16"/>
  <c r="J22" i="16"/>
  <c r="K26" i="16"/>
  <c r="K30" i="16"/>
  <c r="K14" i="16"/>
  <c r="K22" i="16"/>
  <c r="F14" i="16"/>
  <c r="N14" i="16"/>
  <c r="K20" i="16"/>
  <c r="F22" i="16"/>
  <c r="N22" i="16"/>
  <c r="N20" i="16"/>
  <c r="H32" i="16"/>
  <c r="L32" i="16"/>
  <c r="P32" i="16"/>
  <c r="E32" i="16"/>
  <c r="I32" i="16"/>
  <c r="M32" i="16"/>
  <c r="F32" i="16"/>
  <c r="J32" i="16"/>
  <c r="N32" i="16"/>
  <c r="G32" i="16"/>
  <c r="K32" i="16"/>
  <c r="H30" i="16"/>
  <c r="L30" i="16"/>
  <c r="P30" i="16"/>
  <c r="E30" i="16"/>
  <c r="I30" i="16"/>
  <c r="E28" i="16"/>
  <c r="I28" i="16"/>
  <c r="M28" i="16"/>
  <c r="F28" i="16"/>
  <c r="J28" i="16"/>
  <c r="N28" i="16"/>
  <c r="G28" i="16"/>
  <c r="K28" i="16"/>
  <c r="O28" i="16"/>
  <c r="H28" i="16"/>
  <c r="L28" i="16"/>
  <c r="H26" i="16"/>
  <c r="L26" i="16"/>
  <c r="P26" i="16"/>
  <c r="E26" i="16"/>
  <c r="I26" i="16"/>
  <c r="E24" i="16"/>
  <c r="I24" i="16"/>
  <c r="M24" i="16"/>
  <c r="F24" i="16"/>
  <c r="J24" i="16"/>
  <c r="N24" i="16"/>
  <c r="H24" i="16"/>
  <c r="L24" i="16"/>
  <c r="H22" i="16"/>
  <c r="L22" i="16"/>
  <c r="P22" i="16"/>
  <c r="E22" i="16"/>
  <c r="I22" i="16"/>
  <c r="H20" i="16"/>
  <c r="L20" i="16"/>
  <c r="P20" i="16"/>
  <c r="E20" i="16"/>
  <c r="I20" i="16"/>
  <c r="H18" i="16"/>
  <c r="L18" i="16"/>
  <c r="P18" i="16"/>
  <c r="E18" i="16"/>
  <c r="I18" i="16"/>
  <c r="M18" i="16"/>
  <c r="F18" i="16"/>
  <c r="J18" i="16"/>
  <c r="N18" i="16"/>
  <c r="G18" i="16"/>
  <c r="K18" i="16"/>
  <c r="H16" i="16"/>
  <c r="P16" i="16"/>
  <c r="E16" i="16"/>
  <c r="I16" i="16"/>
  <c r="M16" i="16"/>
  <c r="F16" i="16"/>
  <c r="J16" i="16"/>
  <c r="N16" i="16"/>
  <c r="G16" i="16"/>
  <c r="K16" i="16"/>
  <c r="O16" i="16"/>
  <c r="H14" i="16"/>
  <c r="L14" i="16"/>
  <c r="P14" i="16"/>
  <c r="E14" i="16"/>
  <c r="I14" i="16"/>
  <c r="H12" i="16"/>
  <c r="L12" i="16"/>
  <c r="P12" i="16"/>
  <c r="E12" i="16"/>
  <c r="I12" i="16"/>
  <c r="M12" i="16"/>
  <c r="E10" i="16"/>
  <c r="I10" i="16"/>
  <c r="M10" i="16"/>
  <c r="J10" i="16"/>
  <c r="N10" i="16"/>
  <c r="G10" i="16"/>
  <c r="K10" i="16"/>
  <c r="O10" i="16"/>
  <c r="H10" i="16"/>
  <c r="L10" i="16"/>
  <c r="J299" i="49" l="1"/>
  <c r="I299" i="49"/>
  <c r="AC62" i="18"/>
  <c r="H62" i="18" s="1"/>
  <c r="AD62" i="18"/>
  <c r="I62" i="18" s="1"/>
  <c r="J338" i="49"/>
  <c r="I338" i="49"/>
  <c r="AE62" i="18"/>
  <c r="J62" i="18" s="1"/>
  <c r="J377" i="49"/>
  <c r="I377" i="49"/>
  <c r="C11" i="47"/>
  <c r="C13" i="47" s="1"/>
  <c r="C15" i="47" s="1"/>
  <c r="C17" i="47" s="1"/>
  <c r="C19" i="47" s="1"/>
  <c r="C21" i="47" s="1"/>
  <c r="C23" i="47" s="1"/>
  <c r="C25" i="47" s="1"/>
  <c r="C27" i="47" s="1"/>
  <c r="C29" i="47" s="1"/>
  <c r="D30" i="47"/>
  <c r="J29" i="47"/>
  <c r="I29" i="47"/>
  <c r="H29" i="47"/>
  <c r="G29" i="47"/>
  <c r="F29" i="47"/>
  <c r="E29" i="47"/>
  <c r="D28" i="47"/>
  <c r="J27" i="47"/>
  <c r="I27" i="47"/>
  <c r="H27" i="47"/>
  <c r="G27" i="47"/>
  <c r="F27" i="47"/>
  <c r="E27" i="47"/>
  <c r="D26" i="47"/>
  <c r="K25" i="47"/>
  <c r="J25" i="47"/>
  <c r="I25" i="47"/>
  <c r="H25" i="47"/>
  <c r="G25" i="47"/>
  <c r="F25" i="47"/>
  <c r="E25" i="47"/>
  <c r="D24" i="47"/>
  <c r="K24" i="47" s="1"/>
  <c r="K23" i="47"/>
  <c r="J23" i="47"/>
  <c r="I23" i="47"/>
  <c r="H23" i="47"/>
  <c r="G23" i="47"/>
  <c r="F23" i="47"/>
  <c r="E23" i="47"/>
  <c r="D22" i="47"/>
  <c r="L22" i="47" s="1"/>
  <c r="L21" i="47"/>
  <c r="K21" i="47"/>
  <c r="J21" i="47"/>
  <c r="I21" i="47"/>
  <c r="H21" i="47"/>
  <c r="G21" i="47"/>
  <c r="F21" i="47"/>
  <c r="E21" i="47"/>
  <c r="D20" i="47"/>
  <c r="L19" i="47"/>
  <c r="K19" i="47"/>
  <c r="J19" i="47"/>
  <c r="I19" i="47"/>
  <c r="H19" i="47"/>
  <c r="G19" i="47"/>
  <c r="F19" i="47"/>
  <c r="E19" i="47"/>
  <c r="D18" i="47"/>
  <c r="K18" i="47" s="1"/>
  <c r="N17" i="47"/>
  <c r="M17" i="47"/>
  <c r="L17" i="47"/>
  <c r="K17" i="47"/>
  <c r="J17" i="47"/>
  <c r="I17" i="47"/>
  <c r="H17" i="47"/>
  <c r="G17" i="47"/>
  <c r="F17" i="47"/>
  <c r="E17" i="47"/>
  <c r="E15" i="47"/>
  <c r="F15" i="47"/>
  <c r="G15" i="47"/>
  <c r="H15" i="47"/>
  <c r="I15" i="47"/>
  <c r="J15" i="47"/>
  <c r="K15" i="47"/>
  <c r="L15" i="47"/>
  <c r="M15" i="47"/>
  <c r="N15" i="47"/>
  <c r="D16" i="47"/>
  <c r="E16" i="47" s="1"/>
  <c r="D14" i="47"/>
  <c r="K14" i="47" s="1"/>
  <c r="N13" i="47"/>
  <c r="M13" i="47"/>
  <c r="L13" i="47"/>
  <c r="K13" i="47"/>
  <c r="J13" i="47"/>
  <c r="I13" i="47"/>
  <c r="H13" i="47"/>
  <c r="G13" i="47"/>
  <c r="F13" i="47"/>
  <c r="E13" i="47"/>
  <c r="D12" i="47"/>
  <c r="N12" i="47" s="1"/>
  <c r="N11" i="47"/>
  <c r="M11" i="47"/>
  <c r="L11" i="47"/>
  <c r="K11" i="47"/>
  <c r="J11" i="47"/>
  <c r="I11" i="47"/>
  <c r="H11" i="47"/>
  <c r="G11" i="47"/>
  <c r="F11" i="47"/>
  <c r="E11" i="47"/>
  <c r="F9" i="47"/>
  <c r="G9" i="47"/>
  <c r="H9" i="47"/>
  <c r="I9" i="47"/>
  <c r="J9" i="47"/>
  <c r="K9" i="47"/>
  <c r="L9" i="47"/>
  <c r="M9" i="47"/>
  <c r="N9" i="47"/>
  <c r="N34" i="47"/>
  <c r="M34" i="47"/>
  <c r="L34" i="47"/>
  <c r="K34" i="47"/>
  <c r="J34" i="47"/>
  <c r="I34" i="47"/>
  <c r="H34" i="47"/>
  <c r="G34" i="47"/>
  <c r="F34" i="47"/>
  <c r="E34" i="47"/>
  <c r="D10" i="47"/>
  <c r="G10" i="47" s="1"/>
  <c r="E9" i="47"/>
  <c r="G20" i="47" l="1"/>
  <c r="L16" i="47"/>
  <c r="K20" i="47"/>
  <c r="H16" i="47"/>
  <c r="H30" i="47"/>
  <c r="E30" i="47"/>
  <c r="I30" i="47"/>
  <c r="F30" i="47"/>
  <c r="J30" i="47"/>
  <c r="G30" i="47"/>
  <c r="H28" i="47"/>
  <c r="E28" i="47"/>
  <c r="G28" i="47"/>
  <c r="I28" i="47"/>
  <c r="F28" i="47"/>
  <c r="J28" i="47"/>
  <c r="E26" i="47"/>
  <c r="I26" i="47"/>
  <c r="G26" i="47"/>
  <c r="K26" i="47"/>
  <c r="H26" i="47"/>
  <c r="F26" i="47"/>
  <c r="J26" i="47"/>
  <c r="H24" i="47"/>
  <c r="E24" i="47"/>
  <c r="I24" i="47"/>
  <c r="F24" i="47"/>
  <c r="J24" i="47"/>
  <c r="G24" i="47"/>
  <c r="H22" i="47"/>
  <c r="E22" i="47"/>
  <c r="I22" i="47"/>
  <c r="F22" i="47"/>
  <c r="J22" i="47"/>
  <c r="G22" i="47"/>
  <c r="K22" i="47"/>
  <c r="H20" i="47"/>
  <c r="L20" i="47"/>
  <c r="E20" i="47"/>
  <c r="I20" i="47"/>
  <c r="F20" i="47"/>
  <c r="J20" i="47"/>
  <c r="H18" i="47"/>
  <c r="L18" i="47"/>
  <c r="E18" i="47"/>
  <c r="I18" i="47"/>
  <c r="M18" i="47"/>
  <c r="F18" i="47"/>
  <c r="J18" i="47"/>
  <c r="N18" i="47"/>
  <c r="G18" i="47"/>
  <c r="K16" i="47"/>
  <c r="G16" i="47"/>
  <c r="N16" i="47"/>
  <c r="J16" i="47"/>
  <c r="F16" i="47"/>
  <c r="M16" i="47"/>
  <c r="I16" i="47"/>
  <c r="H14" i="47"/>
  <c r="L14" i="47"/>
  <c r="E14" i="47"/>
  <c r="I14" i="47"/>
  <c r="M14" i="47"/>
  <c r="F14" i="47"/>
  <c r="J14" i="47"/>
  <c r="N14" i="47"/>
  <c r="G14" i="47"/>
  <c r="L12" i="47"/>
  <c r="G12" i="47"/>
  <c r="K12" i="47"/>
  <c r="H12" i="47"/>
  <c r="E12" i="47"/>
  <c r="I12" i="47"/>
  <c r="M12" i="47"/>
  <c r="F12" i="47"/>
  <c r="J12" i="47"/>
  <c r="N10" i="47"/>
  <c r="J10" i="47"/>
  <c r="F10" i="47"/>
  <c r="M10" i="47"/>
  <c r="I10" i="47"/>
  <c r="L10" i="47"/>
  <c r="H10" i="47"/>
  <c r="K10" i="47"/>
  <c r="E10" i="47"/>
  <c r="C11" i="46"/>
  <c r="C13" i="46" s="1"/>
  <c r="C15" i="46" s="1"/>
  <c r="C17" i="46" s="1"/>
  <c r="C19" i="46" s="1"/>
  <c r="C21" i="46" s="1"/>
  <c r="C23" i="46" s="1"/>
  <c r="C25" i="46" s="1"/>
  <c r="C27" i="46" s="1"/>
  <c r="C29" i="46" s="1"/>
  <c r="I28" i="46" l="1"/>
  <c r="J28" i="46"/>
  <c r="G28" i="46"/>
  <c r="K28" i="46"/>
  <c r="H28" i="46"/>
  <c r="I10" i="46"/>
  <c r="J10" i="46"/>
  <c r="N10" i="46"/>
  <c r="G10" i="46"/>
  <c r="K10" i="46"/>
  <c r="O10" i="46"/>
  <c r="L10" i="46"/>
  <c r="H10" i="46"/>
  <c r="M10" i="46"/>
  <c r="H14" i="46"/>
  <c r="I14" i="46"/>
  <c r="M14" i="46"/>
  <c r="J14" i="46"/>
  <c r="N14" i="46"/>
  <c r="K14" i="46"/>
  <c r="G14" i="46"/>
  <c r="O14" i="46"/>
  <c r="L14" i="46"/>
  <c r="G18" i="46"/>
  <c r="L18" i="46"/>
  <c r="I18" i="46"/>
  <c r="M18" i="46"/>
  <c r="N18" i="46"/>
  <c r="O18" i="46"/>
  <c r="H18" i="46"/>
  <c r="J18" i="46"/>
  <c r="K18" i="46"/>
  <c r="H22" i="46"/>
  <c r="I22" i="46"/>
  <c r="M22" i="46"/>
  <c r="J22" i="46"/>
  <c r="G22" i="46"/>
  <c r="K22" i="46"/>
  <c r="L22" i="46"/>
  <c r="J30" i="46"/>
  <c r="G30" i="46"/>
  <c r="K30" i="46"/>
  <c r="H30" i="46"/>
  <c r="I30" i="46"/>
  <c r="M12" i="46"/>
  <c r="G12" i="46"/>
  <c r="K12" i="46"/>
  <c r="O12" i="46"/>
  <c r="H12" i="46"/>
  <c r="L12" i="46"/>
  <c r="I12" i="46"/>
  <c r="J12" i="46"/>
  <c r="N12" i="46"/>
  <c r="J16" i="46"/>
  <c r="N16" i="46"/>
  <c r="G16" i="46"/>
  <c r="K16" i="46"/>
  <c r="O16" i="46"/>
  <c r="H16" i="46"/>
  <c r="L16" i="46"/>
  <c r="I16" i="46"/>
  <c r="M16" i="46"/>
  <c r="M20" i="46"/>
  <c r="G20" i="46"/>
  <c r="K20" i="46"/>
  <c r="H20" i="46"/>
  <c r="L20" i="46"/>
  <c r="I20" i="46"/>
  <c r="J20" i="46"/>
  <c r="L24" i="46"/>
  <c r="I24" i="46"/>
  <c r="J24" i="46"/>
  <c r="G24" i="46"/>
  <c r="K24" i="46"/>
  <c r="H24" i="46"/>
  <c r="G26" i="46"/>
  <c r="K26" i="46"/>
  <c r="H26" i="46"/>
  <c r="L26" i="46"/>
  <c r="I26" i="46"/>
  <c r="J26" i="46"/>
  <c r="F22" i="46"/>
  <c r="F12" i="46"/>
  <c r="F10" i="46"/>
  <c r="F26" i="46"/>
  <c r="F28" i="46"/>
  <c r="F14" i="46"/>
  <c r="F18" i="46"/>
  <c r="F20" i="46"/>
  <c r="F30" i="46"/>
  <c r="F16" i="46"/>
  <c r="F24" i="46"/>
  <c r="H25" i="39"/>
  <c r="I25" i="39"/>
  <c r="J25" i="39"/>
  <c r="G25" i="39"/>
  <c r="F14" i="39"/>
  <c r="J14" i="39" s="1"/>
  <c r="J13" i="39"/>
  <c r="I13" i="39"/>
  <c r="H13" i="39"/>
  <c r="G13" i="39"/>
  <c r="F12" i="39"/>
  <c r="N12" i="39" s="1"/>
  <c r="N11" i="39"/>
  <c r="M11" i="39"/>
  <c r="L11" i="39"/>
  <c r="K11" i="39"/>
  <c r="J11" i="39"/>
  <c r="I11" i="39"/>
  <c r="H11" i="39"/>
  <c r="G11" i="39"/>
  <c r="H9" i="39"/>
  <c r="I9" i="39"/>
  <c r="J9" i="39"/>
  <c r="K9" i="39"/>
  <c r="L9" i="39"/>
  <c r="M9" i="39"/>
  <c r="N9" i="39"/>
  <c r="F10" i="39"/>
  <c r="G10" i="39" s="1"/>
  <c r="C31" i="44"/>
  <c r="C33" i="44" s="1"/>
  <c r="C35" i="44" s="1"/>
  <c r="C37" i="44" s="1"/>
  <c r="M24" i="44"/>
  <c r="L24" i="44"/>
  <c r="K24" i="44"/>
  <c r="J24" i="44"/>
  <c r="I24" i="44"/>
  <c r="H24" i="44"/>
  <c r="G24" i="44"/>
  <c r="F24" i="44"/>
  <c r="M10" i="39" l="1"/>
  <c r="G14" i="39"/>
  <c r="H14" i="39"/>
  <c r="I14" i="39"/>
  <c r="L10" i="39"/>
  <c r="I10" i="39"/>
  <c r="H10" i="39"/>
  <c r="K10" i="39"/>
  <c r="G12" i="39"/>
  <c r="N10" i="39"/>
  <c r="J10" i="39"/>
  <c r="K12" i="39"/>
  <c r="H12" i="39"/>
  <c r="L12" i="39"/>
  <c r="I12" i="39"/>
  <c r="M12" i="39"/>
  <c r="J12" i="39"/>
  <c r="C9" i="25"/>
  <c r="C11" i="25" s="1"/>
  <c r="C13" i="25" s="1"/>
  <c r="C15" i="25" s="1"/>
  <c r="C17" i="25" s="1"/>
  <c r="C19" i="25" s="1"/>
  <c r="H8" i="16" l="1"/>
  <c r="I8" i="18"/>
  <c r="K8" i="16" l="1"/>
  <c r="O8" i="16"/>
  <c r="G8" i="16"/>
  <c r="N8" i="16"/>
  <c r="J8" i="16"/>
  <c r="F8" i="16"/>
  <c r="E8" i="16"/>
  <c r="M8" i="16"/>
  <c r="I8" i="16"/>
  <c r="P8" i="16"/>
  <c r="L8" i="16"/>
  <c r="P8" i="18"/>
  <c r="L8" i="18"/>
  <c r="T8" i="18"/>
  <c r="K8" i="18"/>
  <c r="S8" i="18"/>
  <c r="H8" i="18"/>
  <c r="O8" i="18"/>
  <c r="G8" i="18"/>
  <c r="R8" i="18"/>
  <c r="N8" i="18"/>
  <c r="J8" i="18"/>
  <c r="Q8" i="18"/>
  <c r="M8" i="18"/>
  <c r="N19" i="39" l="1"/>
  <c r="M19" i="39"/>
  <c r="L19" i="39"/>
  <c r="K19" i="39"/>
  <c r="J19" i="39"/>
  <c r="I19" i="39"/>
  <c r="H19" i="39"/>
  <c r="G19" i="39"/>
  <c r="M34" i="38" l="1"/>
  <c r="L34" i="38"/>
  <c r="K34" i="38"/>
  <c r="J34" i="38"/>
  <c r="M24" i="38"/>
  <c r="L24" i="38"/>
  <c r="K24" i="38"/>
  <c r="J24" i="38"/>
  <c r="I24" i="38"/>
  <c r="H24" i="38"/>
  <c r="G24" i="38"/>
  <c r="F24" i="38"/>
  <c r="C31" i="34"/>
  <c r="C33" i="34" s="1"/>
  <c r="C35" i="34" s="1"/>
  <c r="C37" i="34" s="1"/>
  <c r="M24" i="34"/>
  <c r="L24" i="34"/>
  <c r="K24" i="34"/>
  <c r="J24" i="34"/>
  <c r="I24" i="34"/>
  <c r="H24" i="34"/>
  <c r="G24" i="34"/>
  <c r="F24" i="34"/>
  <c r="C9" i="31"/>
  <c r="C11" i="31" s="1"/>
  <c r="C13" i="31" s="1"/>
  <c r="C15" i="31" s="1"/>
  <c r="C17" i="31" s="1"/>
  <c r="C19" i="31" s="1"/>
  <c r="C21" i="31" s="1"/>
  <c r="C23" i="31" s="1"/>
  <c r="C25" i="31" s="1"/>
  <c r="C27" i="31" s="1"/>
  <c r="C29" i="31" s="1"/>
  <c r="C31" i="31" s="1"/>
  <c r="C27" i="33"/>
  <c r="C29" i="33" s="1"/>
  <c r="C31" i="33" s="1"/>
  <c r="C33" i="33" s="1"/>
  <c r="C35" i="33" s="1"/>
  <c r="C37" i="33" s="1"/>
  <c r="C27" i="32"/>
  <c r="C29" i="32" s="1"/>
  <c r="C31" i="32" s="1"/>
  <c r="C33" i="32" s="1"/>
  <c r="C35" i="32" s="1"/>
  <c r="C37" i="32" s="1"/>
  <c r="C39" i="30"/>
  <c r="C41" i="30" s="1"/>
  <c r="C43" i="30" s="1"/>
  <c r="C45" i="30" s="1"/>
  <c r="C47" i="30" s="1"/>
  <c r="C49" i="30" s="1"/>
  <c r="C51" i="30" s="1"/>
  <c r="C53" i="30" s="1"/>
  <c r="C55" i="30" s="1"/>
  <c r="C57" i="30" s="1"/>
  <c r="C59" i="30" s="1"/>
  <c r="C61" i="30" s="1"/>
  <c r="C9" i="29" l="1"/>
  <c r="C11" i="29" s="1"/>
  <c r="C13" i="29" s="1"/>
  <c r="C15" i="29" s="1"/>
  <c r="C17" i="29" s="1"/>
  <c r="C19" i="29" s="1"/>
  <c r="C9" i="27"/>
  <c r="C11" i="27" s="1"/>
  <c r="C13" i="27" s="1"/>
  <c r="C15" i="27" s="1"/>
  <c r="C17" i="27" s="1"/>
  <c r="C19" i="27" s="1"/>
  <c r="P24" i="29"/>
  <c r="O24" i="29"/>
  <c r="N24" i="29"/>
  <c r="M24" i="29"/>
  <c r="L24" i="29"/>
  <c r="K24" i="29"/>
  <c r="J24" i="29"/>
  <c r="I24" i="29"/>
  <c r="H24" i="29"/>
  <c r="G24" i="29"/>
  <c r="F24" i="29"/>
  <c r="E24" i="29"/>
  <c r="D30" i="27"/>
  <c r="D34" i="27" s="1"/>
  <c r="D38" i="27" s="1"/>
  <c r="C28" i="27"/>
  <c r="C30" i="27" s="1"/>
  <c r="C32" i="27" s="1"/>
  <c r="C34" i="27" s="1"/>
  <c r="C36" i="27" s="1"/>
  <c r="C38" i="27" s="1"/>
  <c r="P36" i="26"/>
  <c r="O36" i="26"/>
  <c r="N36" i="26"/>
  <c r="M36" i="26"/>
  <c r="L36" i="26"/>
  <c r="K36" i="26"/>
  <c r="J36" i="26"/>
  <c r="I36" i="26"/>
  <c r="H36" i="26"/>
  <c r="G36" i="26"/>
  <c r="F36" i="26"/>
  <c r="E36" i="26"/>
  <c r="C21" i="25"/>
  <c r="C23" i="25" s="1"/>
  <c r="C25" i="25" s="1"/>
  <c r="C27" i="25" s="1"/>
  <c r="C29" i="25" s="1"/>
  <c r="C31" i="25" s="1"/>
  <c r="P36" i="24"/>
  <c r="O36" i="24"/>
  <c r="N36" i="24"/>
  <c r="M36" i="24"/>
  <c r="L36" i="24"/>
  <c r="K36" i="24"/>
  <c r="J36" i="24"/>
  <c r="I36" i="24"/>
  <c r="H36" i="24"/>
  <c r="G36" i="24"/>
  <c r="F36" i="24"/>
  <c r="E36" i="24"/>
  <c r="C41" i="22" l="1"/>
  <c r="C43" i="22" s="1"/>
  <c r="C45" i="22" s="1"/>
  <c r="C47" i="22" s="1"/>
  <c r="C49" i="22" s="1"/>
  <c r="C51" i="22" s="1"/>
  <c r="C53" i="22" s="1"/>
  <c r="C55" i="22" s="1"/>
  <c r="C57" i="22" s="1"/>
  <c r="C59" i="22" s="1"/>
  <c r="C61" i="22" s="1"/>
  <c r="C63" i="22" s="1"/>
  <c r="P36" i="22"/>
  <c r="O36" i="22"/>
  <c r="N36" i="22"/>
  <c r="M36" i="22"/>
  <c r="L36" i="22"/>
  <c r="K36" i="22"/>
  <c r="J36" i="22"/>
  <c r="I36" i="22"/>
  <c r="H36" i="22"/>
  <c r="G36" i="22"/>
  <c r="F36" i="22"/>
  <c r="E36" i="22"/>
  <c r="C46" i="21"/>
  <c r="C48" i="21" s="1"/>
  <c r="C50" i="21" s="1"/>
  <c r="C52" i="21" s="1"/>
  <c r="C54" i="21" s="1"/>
  <c r="C56" i="21" s="1"/>
  <c r="C58" i="21" s="1"/>
  <c r="C60" i="21" s="1"/>
  <c r="C62" i="21" s="1"/>
  <c r="C64" i="21" s="1"/>
  <c r="C66" i="21" s="1"/>
  <c r="P36" i="20"/>
  <c r="O36" i="20"/>
  <c r="N36" i="20"/>
  <c r="M36" i="20"/>
  <c r="L36" i="20"/>
  <c r="K36" i="20"/>
  <c r="J36" i="20"/>
  <c r="I36" i="20"/>
  <c r="H36" i="20"/>
  <c r="G36" i="20"/>
  <c r="F36" i="20"/>
  <c r="E36" i="20"/>
  <c r="C41" i="20"/>
  <c r="C43" i="20" s="1"/>
  <c r="C45" i="20" s="1"/>
  <c r="C47" i="20" s="1"/>
  <c r="C49" i="20" s="1"/>
  <c r="C51" i="20" s="1"/>
  <c r="C53" i="20" s="1"/>
  <c r="C55" i="20" s="1"/>
  <c r="C57" i="20" s="1"/>
  <c r="C59" i="20" s="1"/>
  <c r="C61" i="20" s="1"/>
  <c r="C63" i="20" s="1"/>
  <c r="P36" i="16"/>
  <c r="O36" i="16"/>
  <c r="N36" i="16"/>
  <c r="M36" i="16"/>
  <c r="L36" i="16"/>
  <c r="K36" i="16"/>
  <c r="J36" i="16"/>
  <c r="I36" i="16"/>
  <c r="H36" i="16"/>
  <c r="G36" i="16"/>
  <c r="F36" i="16"/>
  <c r="E36" i="16"/>
  <c r="G9" i="39"/>
</calcChain>
</file>

<file path=xl/sharedStrings.xml><?xml version="1.0" encoding="utf-8"?>
<sst xmlns="http://schemas.openxmlformats.org/spreadsheetml/2006/main" count="9081" uniqueCount="6497">
  <si>
    <t>Высота H, мм</t>
  </si>
  <si>
    <t>Кол-во секций</t>
  </si>
  <si>
    <t>Межосевое расстояние Е, мм</t>
  </si>
  <si>
    <t>Объем , Л</t>
  </si>
  <si>
    <t>Глубина,V мм</t>
  </si>
  <si>
    <t xml:space="preserve">Bес радиатора и объем воды </t>
  </si>
  <si>
    <t>Bес, без воды</t>
  </si>
  <si>
    <t>Межосевое расстояние N, мм</t>
  </si>
  <si>
    <t>Длина L, мм</t>
  </si>
  <si>
    <t>Межосевое расстояние E, мм</t>
  </si>
  <si>
    <t>15/65</t>
  </si>
  <si>
    <t>65/115</t>
  </si>
  <si>
    <t>115/165</t>
  </si>
  <si>
    <t>165/215</t>
  </si>
  <si>
    <t>215/265</t>
  </si>
  <si>
    <t>265/315</t>
  </si>
  <si>
    <t>37.7</t>
  </si>
  <si>
    <t>28/84</t>
  </si>
  <si>
    <t>104/170</t>
  </si>
  <si>
    <t>170/236</t>
  </si>
  <si>
    <t>236/302</t>
  </si>
  <si>
    <t>302/368</t>
  </si>
  <si>
    <t>368/434</t>
  </si>
  <si>
    <t>84/140</t>
  </si>
  <si>
    <t>Длина H, мм</t>
  </si>
  <si>
    <t>40/140</t>
  </si>
  <si>
    <t>140/240</t>
  </si>
  <si>
    <t>240/340</t>
  </si>
  <si>
    <t>25/85</t>
  </si>
  <si>
    <t>85/145</t>
  </si>
  <si>
    <t>145/205</t>
  </si>
  <si>
    <t>205/265</t>
  </si>
  <si>
    <t>265/325</t>
  </si>
  <si>
    <t>325/385</t>
  </si>
  <si>
    <t>Расстояние, D,мм</t>
  </si>
  <si>
    <t>Расстояние D,мм</t>
  </si>
  <si>
    <t>Цена, руб с НДС</t>
  </si>
  <si>
    <t>Аббревиатура</t>
  </si>
  <si>
    <t>Расшифровка</t>
  </si>
  <si>
    <t>Цифра</t>
  </si>
  <si>
    <t>П50</t>
  </si>
  <si>
    <t>Нижнее правое под бинокль межосевое 50 мм</t>
  </si>
  <si>
    <t>Л50</t>
  </si>
  <si>
    <t>Нижнее левое под бинокль межосевое 50 мм</t>
  </si>
  <si>
    <t>050</t>
  </si>
  <si>
    <t>Нижнее  под бинокль по центру межосевое 50 мм</t>
  </si>
  <si>
    <t>ЛП</t>
  </si>
  <si>
    <t>Нижнее подключение справа и слева (левое-правое)</t>
  </si>
  <si>
    <t>V</t>
  </si>
  <si>
    <t>RAL</t>
  </si>
  <si>
    <t>опция 2 опоры</t>
  </si>
  <si>
    <t>Технические характеристики</t>
  </si>
  <si>
    <t>перейти в прайс</t>
  </si>
  <si>
    <t>Напольные радиаторы P200, P300, Q500</t>
  </si>
  <si>
    <t>Вертикальный</t>
  </si>
  <si>
    <t>H</t>
  </si>
  <si>
    <t>Горизонтальный</t>
  </si>
  <si>
    <t>Радиатор из профильной трубы 40х40</t>
  </si>
  <si>
    <t>16/66</t>
  </si>
  <si>
    <t>66/116</t>
  </si>
  <si>
    <t>116/166</t>
  </si>
  <si>
    <t>166/216</t>
  </si>
  <si>
    <t>216/266</t>
  </si>
  <si>
    <t>266/316</t>
  </si>
  <si>
    <t>Расстояние D, мм</t>
  </si>
  <si>
    <t>44,5/153,5</t>
  </si>
  <si>
    <t>153,5/262,5</t>
  </si>
  <si>
    <t>262,5/371,5</t>
  </si>
  <si>
    <t>Ноги (отдельно, неприварные)</t>
  </si>
  <si>
    <t>RT1</t>
  </si>
  <si>
    <t>RT2</t>
  </si>
  <si>
    <t>Радиатор из круглой витой трубы 32 мм</t>
  </si>
  <si>
    <t>RT1W</t>
  </si>
  <si>
    <t>RT2W</t>
  </si>
  <si>
    <t>QT1</t>
  </si>
  <si>
    <t>QT2</t>
  </si>
  <si>
    <t>Модель</t>
  </si>
  <si>
    <t>Высота, мм</t>
  </si>
  <si>
    <t>Глубина, мм</t>
  </si>
  <si>
    <t>2-рядный</t>
  </si>
  <si>
    <t>3-рядный</t>
  </si>
  <si>
    <t>Межосевое расстояние E мм</t>
  </si>
  <si>
    <t>Межосевое (боковое) расстояние N, мм</t>
  </si>
  <si>
    <t>Q500</t>
  </si>
  <si>
    <t>4-рядный</t>
  </si>
  <si>
    <t>P200</t>
  </si>
  <si>
    <t>P300</t>
  </si>
  <si>
    <t>Напольный 4-рядный радиатор, из профильной трубы 40х40</t>
  </si>
  <si>
    <t>Напольный 2-рядный радиатор, из профильной трубы 30х60</t>
  </si>
  <si>
    <t>Напольный 3-рядный радиатор, из профильной трубы 30х60</t>
  </si>
  <si>
    <t xml:space="preserve"> Комплектация ТЭНом</t>
  </si>
  <si>
    <t>витой провод или для скрытого подключения</t>
  </si>
  <si>
    <t>Высота вертикальных радиаторов в электрическом исполнении: 750-2000мм</t>
  </si>
  <si>
    <t>Длина горизонтальных радиаторов в электрическом исполнении 750-1500 мм</t>
  </si>
  <si>
    <t>ВАЖНО!!! Мощность ТЭНа не должна превышать мощность радиатора при ΔT50 (75/65/20C)</t>
  </si>
  <si>
    <t>MOA</t>
  </si>
  <si>
    <t>Цвет:</t>
  </si>
  <si>
    <t>Функции:</t>
  </si>
  <si>
    <t>белый</t>
  </si>
  <si>
    <t xml:space="preserve"> - регулировка температуры 30-65</t>
  </si>
  <si>
    <t>черный</t>
  </si>
  <si>
    <t xml:space="preserve"> - таймер 2 часа</t>
  </si>
  <si>
    <t>хром</t>
  </si>
  <si>
    <t>KTX4</t>
  </si>
  <si>
    <t xml:space="preserve">Цвет: </t>
  </si>
  <si>
    <t xml:space="preserve"> - таймер 1-4 часа</t>
  </si>
  <si>
    <t xml:space="preserve"> - LED индикатор синего цвета</t>
  </si>
  <si>
    <t>38/104</t>
  </si>
  <si>
    <t>140/196</t>
  </si>
  <si>
    <t>196/252</t>
  </si>
  <si>
    <t>252/308</t>
  </si>
  <si>
    <t>308/336</t>
  </si>
  <si>
    <t xml:space="preserve">  </t>
  </si>
  <si>
    <t>Покраска во ВСЕ ЦВЕТА RAL и VR  цвета БЕСПЛАТНО</t>
  </si>
  <si>
    <t>Цена со скидкой</t>
  </si>
  <si>
    <t>Теплоотдача ΔТ=70⁰С (95/85/20) Вт</t>
  </si>
  <si>
    <t>Теплоотдача ΔТ=60⁰С (90/70/20) Вт</t>
  </si>
  <si>
    <t>Теплоотдача ΔТ=50⁰С (75/65/20) Вт</t>
  </si>
  <si>
    <t>опция 2 ноги</t>
  </si>
  <si>
    <r>
      <t xml:space="preserve">Покраска только в цвета </t>
    </r>
    <r>
      <rPr>
        <b/>
        <sz val="16"/>
        <color rgb="FFFF0000"/>
        <rFont val="Calibri"/>
        <family val="2"/>
        <charset val="204"/>
        <scheme val="minor"/>
      </rPr>
      <t>МУАР!!!</t>
    </r>
  </si>
  <si>
    <t>* Только нижнее подлючение !!!</t>
  </si>
  <si>
    <t>* Только боковое подключение !!!</t>
  </si>
  <si>
    <t>* Только нижнее подключение !!!</t>
  </si>
  <si>
    <t>фото</t>
  </si>
  <si>
    <t>розница руб</t>
  </si>
  <si>
    <t>Металлические крючки</t>
  </si>
  <si>
    <t>Комплект крючков метал. для радиаторов RAL 9016 мат (2 шт)</t>
  </si>
  <si>
    <t>WHV1119016</t>
  </si>
  <si>
    <t>Комплект крючков метал. для радиаторов RAL 9005 мат (2 шт)</t>
  </si>
  <si>
    <t>WHV1119005</t>
  </si>
  <si>
    <t>Комплект крючков метал. для радиаторов RAL  (2 шт)</t>
  </si>
  <si>
    <t>WHV111RAL</t>
  </si>
  <si>
    <t>Пластиковые крючки</t>
  </si>
  <si>
    <t>Комплект крючков пласт. для радиаторов RAL9005  (2 шт)</t>
  </si>
  <si>
    <t>WHV2229005</t>
  </si>
  <si>
    <t>Комплект крючков пласт. для радиаторов RAL9001  (2 шт)</t>
  </si>
  <si>
    <t>WHV2229001</t>
  </si>
  <si>
    <t>Комплект крючков пласт. для радиаторов RAL3028  (2 шт)</t>
  </si>
  <si>
    <t>WHV2223028</t>
  </si>
  <si>
    <t>Комплект крючков пласт. для радиаторов RAL7033  (2 шт)</t>
  </si>
  <si>
    <t>WHV2227033</t>
  </si>
  <si>
    <t>Комплект крючков пласт. для радиаторов RAL  (2 шт)</t>
  </si>
  <si>
    <t>WHV222RAL</t>
  </si>
  <si>
    <t>Мощность, Вт: 1000 Вт, 1200 Вт</t>
  </si>
  <si>
    <t>Мощность, Вт: 1000 Вт</t>
  </si>
  <si>
    <t>В упаковке 2 крючка</t>
  </si>
  <si>
    <t>Металлические крючки (для P30, P60, Q40)</t>
  </si>
  <si>
    <t>Аксессуары</t>
  </si>
  <si>
    <t>плюс 10 см к размерам горизонтального радиатора, 
стоимость + 4000 руб</t>
  </si>
  <si>
    <t>опция    2 ноги</t>
  </si>
  <si>
    <t>Глубина, V мм</t>
  </si>
  <si>
    <t>Ножки отдельные для P30 H комплект 2шт</t>
  </si>
  <si>
    <t>Ножки отдельные для RT1, RT1W комплект 2шт</t>
  </si>
  <si>
    <t>Ножки отдельные для RT2, RT2W комплект 2шт</t>
  </si>
  <si>
    <t>Ножки отдельные для QT1 комплект 2шт</t>
  </si>
  <si>
    <t>Ножки отдельные для QT2 комплект 2шт</t>
  </si>
  <si>
    <t xml:space="preserve">без фото </t>
  </si>
  <si>
    <t>Аксессуары для радиаторов</t>
  </si>
  <si>
    <t>Кронштейн для вертикального радиатора (кроме RT, QT), 1шт</t>
  </si>
  <si>
    <t>Кронштейн для вертикального радиатора RT, QT, 1шт</t>
  </si>
  <si>
    <t>Кронштейн для горизонтального радиатора, 1шт</t>
  </si>
  <si>
    <t>Крепления  для радиаторов</t>
  </si>
  <si>
    <t>Наименование</t>
  </si>
  <si>
    <t>цвет</t>
  </si>
  <si>
    <t>RAL, VR</t>
  </si>
  <si>
    <t>RAL9016, RAL9005</t>
  </si>
  <si>
    <t>Другие цвета кроме RAL9016,9005</t>
  </si>
  <si>
    <t xml:space="preserve">Гарантия 10 лет </t>
  </si>
  <si>
    <t>Кронштейны, воздухоотводчики в комплекте</t>
  </si>
  <si>
    <t>Гарантия 10 лет! Давление 16 бар!</t>
  </si>
  <si>
    <t>45/125</t>
  </si>
  <si>
    <t>125/205</t>
  </si>
  <si>
    <t>205/285</t>
  </si>
  <si>
    <t>285/365</t>
  </si>
  <si>
    <t>365/445</t>
  </si>
  <si>
    <t>Ширина 550 мм</t>
  </si>
  <si>
    <t>Ширина  750 мм</t>
  </si>
  <si>
    <t>Ширина  1000 мм</t>
  </si>
  <si>
    <t>Ширина  1250 мм</t>
  </si>
  <si>
    <t>Ширина  1500 мм</t>
  </si>
  <si>
    <t>Ширина  1750 мм</t>
  </si>
  <si>
    <t>Ширина  2000 мм</t>
  </si>
  <si>
    <t>Ширина  2200 мм</t>
  </si>
  <si>
    <t>Ширина  2250 мм</t>
  </si>
  <si>
    <t>Ширина  2500 мм</t>
  </si>
  <si>
    <t>Ширина  3000 мм</t>
  </si>
  <si>
    <t>вертикальный</t>
  </si>
  <si>
    <t>Высота 420 мм</t>
  </si>
  <si>
    <t>Высота 500 мм</t>
  </si>
  <si>
    <t>Высота 550 мм</t>
  </si>
  <si>
    <t>Высота 570 мм</t>
  </si>
  <si>
    <t>Высота  750 мм</t>
  </si>
  <si>
    <t>Высота  1000 мм</t>
  </si>
  <si>
    <t>Высота 1250 мм</t>
  </si>
  <si>
    <t>Высота 1500 мм</t>
  </si>
  <si>
    <t>Высота  1750 мм</t>
  </si>
  <si>
    <t>Высота  2000 мм</t>
  </si>
  <si>
    <t>Высота  2200 мм</t>
  </si>
  <si>
    <t>Высота  2250 мм</t>
  </si>
  <si>
    <t>Высота  2500 мм</t>
  </si>
  <si>
    <t>Высота  3000 мм</t>
  </si>
  <si>
    <t>горизонтальный</t>
  </si>
  <si>
    <t>50/50</t>
  </si>
  <si>
    <t>100/50</t>
  </si>
  <si>
    <t>150/50</t>
  </si>
  <si>
    <t>200/50</t>
  </si>
  <si>
    <t>250/50</t>
  </si>
  <si>
    <t>300/50</t>
  </si>
  <si>
    <t>350/50</t>
  </si>
  <si>
    <t>400/50</t>
  </si>
  <si>
    <t>450/50</t>
  </si>
  <si>
    <t>500/50</t>
  </si>
  <si>
    <t>550/50</t>
  </si>
  <si>
    <t>600/50</t>
  </si>
  <si>
    <t>650/50</t>
  </si>
  <si>
    <t>Vысота 550 мм</t>
  </si>
  <si>
    <t>Vысота  750 мм</t>
  </si>
  <si>
    <t>Vысота  1000 мм</t>
  </si>
  <si>
    <t>Vысота 1250 мм</t>
  </si>
  <si>
    <t>Vысота 1500 мм</t>
  </si>
  <si>
    <t>Vысота  1750 мм</t>
  </si>
  <si>
    <t>Vысота  2000 мм</t>
  </si>
  <si>
    <t>Vысота  2200 мм</t>
  </si>
  <si>
    <t>Vысота  2250 мм</t>
  </si>
  <si>
    <t>Vысота  2500 мм</t>
  </si>
  <si>
    <t>Vысота  3000 мм</t>
  </si>
  <si>
    <t>1708/50/158</t>
  </si>
  <si>
    <t>1708/50/266</t>
  </si>
  <si>
    <t>1708/50/370</t>
  </si>
  <si>
    <t>1708/50/476</t>
  </si>
  <si>
    <t>1708/50/580</t>
  </si>
  <si>
    <t>1708/50/684</t>
  </si>
  <si>
    <t>1958/50/158</t>
  </si>
  <si>
    <t>1958/50/266</t>
  </si>
  <si>
    <t>1958/50/370</t>
  </si>
  <si>
    <t>1958/50/476</t>
  </si>
  <si>
    <t>1958/50/580</t>
  </si>
  <si>
    <t>1958/50/684</t>
  </si>
  <si>
    <t>2208/50/158</t>
  </si>
  <si>
    <t>2208/50/266</t>
  </si>
  <si>
    <t>2208/50/370</t>
  </si>
  <si>
    <t>2208/50/476</t>
  </si>
  <si>
    <t>2208/50/580</t>
  </si>
  <si>
    <t>2208/50/684</t>
  </si>
  <si>
    <t>2458/50/158</t>
  </si>
  <si>
    <t>2458/50/266</t>
  </si>
  <si>
    <t>2458/50/370</t>
  </si>
  <si>
    <t>2458/50/476</t>
  </si>
  <si>
    <t>2458/50/580</t>
  </si>
  <si>
    <t>2458/50/684</t>
  </si>
  <si>
    <t>1711/50/194</t>
  </si>
  <si>
    <t>1711/50/314</t>
  </si>
  <si>
    <t>1711/50/434</t>
  </si>
  <si>
    <t>1711/50/554</t>
  </si>
  <si>
    <t>1711/50/674</t>
  </si>
  <si>
    <t>1711/50/794</t>
  </si>
  <si>
    <t>1961/50/194</t>
  </si>
  <si>
    <t>1961/50/314</t>
  </si>
  <si>
    <t>1961/50/434</t>
  </si>
  <si>
    <t>1961/50/554</t>
  </si>
  <si>
    <t>1961/50/674</t>
  </si>
  <si>
    <t>1961/50/794</t>
  </si>
  <si>
    <t>2211/50/194</t>
  </si>
  <si>
    <t>2211/50/314</t>
  </si>
  <si>
    <t>2211/50/434</t>
  </si>
  <si>
    <t>2211/50/554</t>
  </si>
  <si>
    <t>2211/50/674</t>
  </si>
  <si>
    <t>2211/50/794</t>
  </si>
  <si>
    <t>2461/50/194</t>
  </si>
  <si>
    <t>2461/50/314</t>
  </si>
  <si>
    <t>2461/50/434</t>
  </si>
  <si>
    <t>2461/50/554</t>
  </si>
  <si>
    <t>2461/50/674</t>
  </si>
  <si>
    <t>2461/50/794</t>
  </si>
  <si>
    <t>Высота 300 мм</t>
  </si>
  <si>
    <t>Q80</t>
  </si>
  <si>
    <t>S</t>
  </si>
  <si>
    <t>R89</t>
  </si>
  <si>
    <t>R32</t>
  </si>
  <si>
    <t>SP</t>
  </si>
  <si>
    <t>Q60</t>
  </si>
  <si>
    <t>Q40</t>
  </si>
  <si>
    <t>P60</t>
  </si>
  <si>
    <t>P30</t>
  </si>
  <si>
    <t>к</t>
  </si>
  <si>
    <t>Цена, руб</t>
  </si>
  <si>
    <t>Артикул</t>
  </si>
  <si>
    <t>Цвет</t>
  </si>
  <si>
    <t>Подключение</t>
  </si>
  <si>
    <t>Размеры Длина х Высота</t>
  </si>
  <si>
    <t>Длина профиля, мм</t>
  </si>
  <si>
    <t>Расположение V/H</t>
  </si>
  <si>
    <t>Профиль</t>
  </si>
  <si>
    <t xml:space="preserve">Цвет </t>
  </si>
  <si>
    <t>К</t>
  </si>
  <si>
    <t>RAL 9005</t>
  </si>
  <si>
    <t>RAL 9016</t>
  </si>
  <si>
    <t>RAL 1000</t>
  </si>
  <si>
    <t>RAL 1001</t>
  </si>
  <si>
    <t>RAL 1002</t>
  </si>
  <si>
    <t>RAL 1003</t>
  </si>
  <si>
    <t>RAL 1004</t>
  </si>
  <si>
    <t>RAL 1005</t>
  </si>
  <si>
    <t>RAL 1006</t>
  </si>
  <si>
    <t>RAL 1007</t>
  </si>
  <si>
    <t>RAL 1011</t>
  </si>
  <si>
    <t>RAL 1012</t>
  </si>
  <si>
    <t>RAL 1013</t>
  </si>
  <si>
    <t>RAL 1014</t>
  </si>
  <si>
    <t>RAL 1015</t>
  </si>
  <si>
    <t>RAL 1016</t>
  </si>
  <si>
    <t>RAL 1017</t>
  </si>
  <si>
    <t>RAL 1018</t>
  </si>
  <si>
    <t>RAL 1019</t>
  </si>
  <si>
    <t>RAL 1020</t>
  </si>
  <si>
    <t>RAL 1021</t>
  </si>
  <si>
    <t>RAL 1023</t>
  </si>
  <si>
    <t>RAL 1024</t>
  </si>
  <si>
    <t>RAL 1026</t>
  </si>
  <si>
    <t>RAL 1027</t>
  </si>
  <si>
    <t>RAL 1028</t>
  </si>
  <si>
    <t>RAL 1032</t>
  </si>
  <si>
    <t>RAL 1033</t>
  </si>
  <si>
    <t>RAL 1034</t>
  </si>
  <si>
    <t>RAL 1035</t>
  </si>
  <si>
    <t>RAL 1036</t>
  </si>
  <si>
    <t>RAL 1037</t>
  </si>
  <si>
    <t>RAL 2000</t>
  </si>
  <si>
    <t>RAL 2001</t>
  </si>
  <si>
    <t>RAL 2002</t>
  </si>
  <si>
    <t>RAL 2003</t>
  </si>
  <si>
    <t>RAL 2004</t>
  </si>
  <si>
    <t>RAL 2005</t>
  </si>
  <si>
    <t>RAL 2007</t>
  </si>
  <si>
    <t>RAL 2008</t>
  </si>
  <si>
    <t>RAL 2009</t>
  </si>
  <si>
    <t>RAL 2010</t>
  </si>
  <si>
    <t>RAL 2011</t>
  </si>
  <si>
    <t>RAL 2012</t>
  </si>
  <si>
    <t>RAL 2013</t>
  </si>
  <si>
    <t>RAL 2017</t>
  </si>
  <si>
    <t>RAL 3000</t>
  </si>
  <si>
    <t>RAL 3001</t>
  </si>
  <si>
    <t>RAL 3002</t>
  </si>
  <si>
    <t>RAL 3003</t>
  </si>
  <si>
    <t>RAL 3004</t>
  </si>
  <si>
    <t>RAL 3005</t>
  </si>
  <si>
    <t>RAL 3007</t>
  </si>
  <si>
    <t>RAL 3009</t>
  </si>
  <si>
    <t>RAL 3011</t>
  </si>
  <si>
    <t>RAL 3012</t>
  </si>
  <si>
    <t>RAL 3013</t>
  </si>
  <si>
    <t>RAL 3014</t>
  </si>
  <si>
    <t>RAL 3015</t>
  </si>
  <si>
    <t>RAL 3016</t>
  </si>
  <si>
    <t>RAL 3017</t>
  </si>
  <si>
    <t>RAL 3018</t>
  </si>
  <si>
    <t>RAL 3020</t>
  </si>
  <si>
    <t>RAL 3022</t>
  </si>
  <si>
    <t>RAL 3024</t>
  </si>
  <si>
    <t>RAL 3026</t>
  </si>
  <si>
    <t>RAL 3027</t>
  </si>
  <si>
    <t>RAL 3028</t>
  </si>
  <si>
    <t>RAL 3031</t>
  </si>
  <si>
    <t>RAL 3032</t>
  </si>
  <si>
    <t>RAL 3033</t>
  </si>
  <si>
    <t>RAL 4001</t>
  </si>
  <si>
    <t>RAL 4002</t>
  </si>
  <si>
    <t>RAL 4003</t>
  </si>
  <si>
    <t>RAL 4004</t>
  </si>
  <si>
    <t>RAL 4005</t>
  </si>
  <si>
    <t>RAL 4006</t>
  </si>
  <si>
    <t>RAL 4007</t>
  </si>
  <si>
    <t>RAL 4008</t>
  </si>
  <si>
    <t>RAL 4009</t>
  </si>
  <si>
    <t>RAL 4010</t>
  </si>
  <si>
    <t>RAL 4011</t>
  </si>
  <si>
    <t>RAL 4012</t>
  </si>
  <si>
    <t>RAL 5000</t>
  </si>
  <si>
    <t>RAL 5001</t>
  </si>
  <si>
    <t>RAL 5002</t>
  </si>
  <si>
    <t>RAL 5003</t>
  </si>
  <si>
    <t>RAL 5004</t>
  </si>
  <si>
    <t>RAL 5005</t>
  </si>
  <si>
    <t>RAL 5007</t>
  </si>
  <si>
    <t>RAL 5008</t>
  </si>
  <si>
    <t>RAL 5009</t>
  </si>
  <si>
    <t>RAL 5010</t>
  </si>
  <si>
    <t>RAL 5011</t>
  </si>
  <si>
    <t>RAL 5012</t>
  </si>
  <si>
    <t>RAL 5013</t>
  </si>
  <si>
    <t>RAL 5014</t>
  </si>
  <si>
    <t>RAL 5015</t>
  </si>
  <si>
    <t>RAL 5017</t>
  </si>
  <si>
    <t>RAL 5018</t>
  </si>
  <si>
    <t>RAL 5019</t>
  </si>
  <si>
    <t>RAL 5020</t>
  </si>
  <si>
    <t>RAL 5021</t>
  </si>
  <si>
    <t>RAL 5022</t>
  </si>
  <si>
    <t>RAL 5023</t>
  </si>
  <si>
    <t>RAL 5024</t>
  </si>
  <si>
    <t>RAL 5025</t>
  </si>
  <si>
    <t>RAL 5026</t>
  </si>
  <si>
    <t>RAL 6000</t>
  </si>
  <si>
    <t>RAL 6001</t>
  </si>
  <si>
    <t>RAL 6002</t>
  </si>
  <si>
    <t>RAL 6003</t>
  </si>
  <si>
    <t>RAL 6004</t>
  </si>
  <si>
    <t>RAL 6005</t>
  </si>
  <si>
    <t>RAL 6006</t>
  </si>
  <si>
    <t>RAL 6007</t>
  </si>
  <si>
    <t>RAL 6008</t>
  </si>
  <si>
    <t>RAL 6009</t>
  </si>
  <si>
    <t>RAL 6010</t>
  </si>
  <si>
    <t>RAL 6011</t>
  </si>
  <si>
    <t>RAL 6012</t>
  </si>
  <si>
    <t>RAL 6013</t>
  </si>
  <si>
    <t>RAL 6014</t>
  </si>
  <si>
    <t>RAL 6015</t>
  </si>
  <si>
    <t>RAL 6016</t>
  </si>
  <si>
    <t>RAL 6017</t>
  </si>
  <si>
    <t>RAL 6018</t>
  </si>
  <si>
    <t>RAL 6019</t>
  </si>
  <si>
    <t>RAL 6020</t>
  </si>
  <si>
    <t>RAL 6021</t>
  </si>
  <si>
    <t>RAL 6022</t>
  </si>
  <si>
    <t>RAL 6024</t>
  </si>
  <si>
    <t>RAL 6025</t>
  </si>
  <si>
    <t>RAL 6026</t>
  </si>
  <si>
    <t>RAL 6027</t>
  </si>
  <si>
    <t>RAL 6028</t>
  </si>
  <si>
    <t>RAL 6029</t>
  </si>
  <si>
    <t>RAL 6032</t>
  </si>
  <si>
    <t>RAL 6033</t>
  </si>
  <si>
    <t>RAL 6034</t>
  </si>
  <si>
    <t>RAL 6035</t>
  </si>
  <si>
    <t>RAL 6036</t>
  </si>
  <si>
    <t>RAL 6037</t>
  </si>
  <si>
    <t>RAL 6038</t>
  </si>
  <si>
    <t>RAL 7000</t>
  </si>
  <si>
    <t>RAL 7001</t>
  </si>
  <si>
    <t>RAL 7002</t>
  </si>
  <si>
    <t>RAL 7003</t>
  </si>
  <si>
    <t>RAL 7004</t>
  </si>
  <si>
    <t>RAL 7005</t>
  </si>
  <si>
    <t>RAL 7006</t>
  </si>
  <si>
    <t>RAL 7008</t>
  </si>
  <si>
    <t>RAL 7009</t>
  </si>
  <si>
    <t>RAL 7010</t>
  </si>
  <si>
    <t>RAL 7011</t>
  </si>
  <si>
    <t>RAL 7012</t>
  </si>
  <si>
    <t>RAL 7013</t>
  </si>
  <si>
    <t>RAL 7015</t>
  </si>
  <si>
    <t>RAL 7016</t>
  </si>
  <si>
    <t>RAL 7022</t>
  </si>
  <si>
    <t>RAL 7023</t>
  </si>
  <si>
    <t>RAL 7024</t>
  </si>
  <si>
    <t>RAL 7026</t>
  </si>
  <si>
    <t>RAL 7030</t>
  </si>
  <si>
    <t>RAL 7031</t>
  </si>
  <si>
    <t>RAL 7032</t>
  </si>
  <si>
    <t>RAL 7033</t>
  </si>
  <si>
    <t>RAL 7034</t>
  </si>
  <si>
    <t>RAL 7035</t>
  </si>
  <si>
    <t>RAL 7036</t>
  </si>
  <si>
    <t>RAL 7037</t>
  </si>
  <si>
    <t>RAL 7038</t>
  </si>
  <si>
    <t>RAL 7039</t>
  </si>
  <si>
    <t>RAL 7040</t>
  </si>
  <si>
    <t>RAL 7042</t>
  </si>
  <si>
    <t>RAL 7043</t>
  </si>
  <si>
    <t>RAL 7044</t>
  </si>
  <si>
    <t>RAL 7045</t>
  </si>
  <si>
    <t>RAL 7046</t>
  </si>
  <si>
    <t>RAL 7047</t>
  </si>
  <si>
    <t>RAL 7048</t>
  </si>
  <si>
    <t>RAL 8000</t>
  </si>
  <si>
    <t>RAL 8001</t>
  </si>
  <si>
    <t>RAL 8002</t>
  </si>
  <si>
    <t>RAL 8003</t>
  </si>
  <si>
    <t>RAL 8004</t>
  </si>
  <si>
    <t>RAL 8007</t>
  </si>
  <si>
    <t>RAL 8008</t>
  </si>
  <si>
    <t>RAL 8011</t>
  </si>
  <si>
    <t>RAL 8012</t>
  </si>
  <si>
    <t>RAL 8014</t>
  </si>
  <si>
    <t>RAL 8015</t>
  </si>
  <si>
    <t>RAL 8016</t>
  </si>
  <si>
    <t>RAL 8017</t>
  </si>
  <si>
    <t>RAL 8019</t>
  </si>
  <si>
    <t>RAL 8022</t>
  </si>
  <si>
    <t>RAL 8023</t>
  </si>
  <si>
    <t>RAL 8024</t>
  </si>
  <si>
    <t>RAL 8025</t>
  </si>
  <si>
    <t>RAL 8028</t>
  </si>
  <si>
    <t>RAL 8029</t>
  </si>
  <si>
    <t>RAL 9001</t>
  </si>
  <si>
    <t>RAL 9002</t>
  </si>
  <si>
    <t>RAL 9003</t>
  </si>
  <si>
    <t>RAL 9004</t>
  </si>
  <si>
    <t>RAL 9006</t>
  </si>
  <si>
    <t>RAL 9007</t>
  </si>
  <si>
    <t>RAL 9010</t>
  </si>
  <si>
    <t>RAL 9011</t>
  </si>
  <si>
    <t>RAL 9012</t>
  </si>
  <si>
    <t>Секции</t>
  </si>
  <si>
    <t>9005</t>
  </si>
  <si>
    <t>9005мат</t>
  </si>
  <si>
    <t>RAL 9005 мат</t>
  </si>
  <si>
    <t>9016</t>
  </si>
  <si>
    <t>9016мат</t>
  </si>
  <si>
    <t>RAL 9016 мат</t>
  </si>
  <si>
    <t>109</t>
  </si>
  <si>
    <t>WHR109</t>
  </si>
  <si>
    <t>110</t>
  </si>
  <si>
    <t>WHR110</t>
  </si>
  <si>
    <t>111</t>
  </si>
  <si>
    <t>WHR111</t>
  </si>
  <si>
    <t>112</t>
  </si>
  <si>
    <t>WHR112</t>
  </si>
  <si>
    <t>113</t>
  </si>
  <si>
    <t>WHR113</t>
  </si>
  <si>
    <t>114</t>
  </si>
  <si>
    <t>WHR114</t>
  </si>
  <si>
    <t>115</t>
  </si>
  <si>
    <t>WHR115</t>
  </si>
  <si>
    <t>116</t>
  </si>
  <si>
    <t>WHR116</t>
  </si>
  <si>
    <t>117</t>
  </si>
  <si>
    <t>WHR117</t>
  </si>
  <si>
    <t>118</t>
  </si>
  <si>
    <t>WHR118</t>
  </si>
  <si>
    <t>119</t>
  </si>
  <si>
    <t>WHR119</t>
  </si>
  <si>
    <t>120</t>
  </si>
  <si>
    <t>WHR120</t>
  </si>
  <si>
    <t>121</t>
  </si>
  <si>
    <t>WHR121</t>
  </si>
  <si>
    <t>122</t>
  </si>
  <si>
    <t>WHR122</t>
  </si>
  <si>
    <t>123</t>
  </si>
  <si>
    <t>WHR123</t>
  </si>
  <si>
    <t>124</t>
  </si>
  <si>
    <t>WHR124</t>
  </si>
  <si>
    <t>125</t>
  </si>
  <si>
    <t>WHR125</t>
  </si>
  <si>
    <t>126</t>
  </si>
  <si>
    <t>WHR126</t>
  </si>
  <si>
    <t>127</t>
  </si>
  <si>
    <t>WHR127</t>
  </si>
  <si>
    <t>128</t>
  </si>
  <si>
    <t>WHR128</t>
  </si>
  <si>
    <t>401</t>
  </si>
  <si>
    <t>WHS401</t>
  </si>
  <si>
    <t>402</t>
  </si>
  <si>
    <t>WHS402</t>
  </si>
  <si>
    <t>403</t>
  </si>
  <si>
    <t>WHS403</t>
  </si>
  <si>
    <t>404</t>
  </si>
  <si>
    <t>WHS404</t>
  </si>
  <si>
    <t>405</t>
  </si>
  <si>
    <t>WHS405</t>
  </si>
  <si>
    <t>406</t>
  </si>
  <si>
    <t>WHS406</t>
  </si>
  <si>
    <t>407</t>
  </si>
  <si>
    <t>WHS407</t>
  </si>
  <si>
    <t>408</t>
  </si>
  <si>
    <t>WHS408</t>
  </si>
  <si>
    <t>409</t>
  </si>
  <si>
    <t>WHS409</t>
  </si>
  <si>
    <t>410</t>
  </si>
  <si>
    <t>WHS410</t>
  </si>
  <si>
    <t>411</t>
  </si>
  <si>
    <t>WHS411</t>
  </si>
  <si>
    <t>412</t>
  </si>
  <si>
    <t>WHS412</t>
  </si>
  <si>
    <t>413</t>
  </si>
  <si>
    <t>WHS413</t>
  </si>
  <si>
    <t>414</t>
  </si>
  <si>
    <t>WHS414</t>
  </si>
  <si>
    <t>415</t>
  </si>
  <si>
    <t>WHS415</t>
  </si>
  <si>
    <t>416</t>
  </si>
  <si>
    <t>WHS416</t>
  </si>
  <si>
    <t>417</t>
  </si>
  <si>
    <t>WHS417</t>
  </si>
  <si>
    <t>418</t>
  </si>
  <si>
    <t>WHS418</t>
  </si>
  <si>
    <t>419</t>
  </si>
  <si>
    <t>WHS419</t>
  </si>
  <si>
    <t>420</t>
  </si>
  <si>
    <t>WHS420</t>
  </si>
  <si>
    <t>0010</t>
  </si>
  <si>
    <t>WHMA0010</t>
  </si>
  <si>
    <t>0012</t>
  </si>
  <si>
    <t>WHMA0012</t>
  </si>
  <si>
    <t>0014</t>
  </si>
  <si>
    <t>WHMA0014</t>
  </si>
  <si>
    <t>0016</t>
  </si>
  <si>
    <t>WHMA0016</t>
  </si>
  <si>
    <t>0018</t>
  </si>
  <si>
    <t>WHMA0018</t>
  </si>
  <si>
    <t>0020</t>
  </si>
  <si>
    <t>WHMA0020</t>
  </si>
  <si>
    <t>0022</t>
  </si>
  <si>
    <t>WHMA0022</t>
  </si>
  <si>
    <t>0024</t>
  </si>
  <si>
    <t>WHMA0024</t>
  </si>
  <si>
    <t>0026</t>
  </si>
  <si>
    <t>WHMA0026</t>
  </si>
  <si>
    <t>0028</t>
  </si>
  <si>
    <t>WHMA0028</t>
  </si>
  <si>
    <t>0030</t>
  </si>
  <si>
    <t>WHMA0030</t>
  </si>
  <si>
    <t>0032</t>
  </si>
  <si>
    <t>WHMA0032</t>
  </si>
  <si>
    <t>0034</t>
  </si>
  <si>
    <t>WHMA0034</t>
  </si>
  <si>
    <t>0036</t>
  </si>
  <si>
    <t>WHMA0036</t>
  </si>
  <si>
    <t>0038</t>
  </si>
  <si>
    <t>WHMA0038</t>
  </si>
  <si>
    <t>0040</t>
  </si>
  <si>
    <t>WHMA0040</t>
  </si>
  <si>
    <t>0042</t>
  </si>
  <si>
    <t>WHMA0042</t>
  </si>
  <si>
    <t>0044</t>
  </si>
  <si>
    <t>WHMA0044</t>
  </si>
  <si>
    <t>0046</t>
  </si>
  <si>
    <t>WHMA0046</t>
  </si>
  <si>
    <t>1000</t>
  </si>
  <si>
    <t>1001</t>
  </si>
  <si>
    <t>1002</t>
  </si>
  <si>
    <t>1003</t>
  </si>
  <si>
    <t>1004</t>
  </si>
  <si>
    <t>1005</t>
  </si>
  <si>
    <t>1006</t>
  </si>
  <si>
    <t>1007</t>
  </si>
  <si>
    <t>1011</t>
  </si>
  <si>
    <t>1012</t>
  </si>
  <si>
    <t>1013</t>
  </si>
  <si>
    <t>1014</t>
  </si>
  <si>
    <t>1015</t>
  </si>
  <si>
    <t>1016</t>
  </si>
  <si>
    <t>1017</t>
  </si>
  <si>
    <t>1018</t>
  </si>
  <si>
    <t>1019</t>
  </si>
  <si>
    <t>1020</t>
  </si>
  <si>
    <t>1021</t>
  </si>
  <si>
    <t>1023</t>
  </si>
  <si>
    <t>1024</t>
  </si>
  <si>
    <t>1026</t>
  </si>
  <si>
    <t>1027</t>
  </si>
  <si>
    <t>1028</t>
  </si>
  <si>
    <t>1032</t>
  </si>
  <si>
    <t>1033</t>
  </si>
  <si>
    <t>1034</t>
  </si>
  <si>
    <t>1035</t>
  </si>
  <si>
    <t>1036</t>
  </si>
  <si>
    <t>1037</t>
  </si>
  <si>
    <t>2000</t>
  </si>
  <si>
    <t>2001</t>
  </si>
  <si>
    <t>2002</t>
  </si>
  <si>
    <t>2003</t>
  </si>
  <si>
    <t>2004</t>
  </si>
  <si>
    <t>2005</t>
  </si>
  <si>
    <t>2007</t>
  </si>
  <si>
    <t>2008</t>
  </si>
  <si>
    <t>2009</t>
  </si>
  <si>
    <t>2010</t>
  </si>
  <si>
    <t>2011</t>
  </si>
  <si>
    <t>2012</t>
  </si>
  <si>
    <t>2013</t>
  </si>
  <si>
    <t>2017</t>
  </si>
  <si>
    <t>3000</t>
  </si>
  <si>
    <t>3001</t>
  </si>
  <si>
    <t>3002</t>
  </si>
  <si>
    <t>3003</t>
  </si>
  <si>
    <t>3004</t>
  </si>
  <si>
    <t>3005</t>
  </si>
  <si>
    <t>3007</t>
  </si>
  <si>
    <t>3009</t>
  </si>
  <si>
    <t>3011</t>
  </si>
  <si>
    <t>3012</t>
  </si>
  <si>
    <t>3013</t>
  </si>
  <si>
    <t>3014</t>
  </si>
  <si>
    <t>3015</t>
  </si>
  <si>
    <t>3016</t>
  </si>
  <si>
    <t>3017</t>
  </si>
  <si>
    <t>3018</t>
  </si>
  <si>
    <t>3020</t>
  </si>
  <si>
    <t>3022</t>
  </si>
  <si>
    <t>3024</t>
  </si>
  <si>
    <t>3026</t>
  </si>
  <si>
    <t>3027</t>
  </si>
  <si>
    <t>3028</t>
  </si>
  <si>
    <t>3031</t>
  </si>
  <si>
    <t>3032</t>
  </si>
  <si>
    <t>3033</t>
  </si>
  <si>
    <t>4001</t>
  </si>
  <si>
    <t>4002</t>
  </si>
  <si>
    <t>4003</t>
  </si>
  <si>
    <t>4004</t>
  </si>
  <si>
    <t>4005</t>
  </si>
  <si>
    <t>4006</t>
  </si>
  <si>
    <t>4007</t>
  </si>
  <si>
    <t>4008</t>
  </si>
  <si>
    <t>4009</t>
  </si>
  <si>
    <t>4010</t>
  </si>
  <si>
    <t>4011</t>
  </si>
  <si>
    <t>4012</t>
  </si>
  <si>
    <t>5000</t>
  </si>
  <si>
    <t>5001</t>
  </si>
  <si>
    <t>5002</t>
  </si>
  <si>
    <t>5003</t>
  </si>
  <si>
    <t>5004</t>
  </si>
  <si>
    <t>5005</t>
  </si>
  <si>
    <t>5007</t>
  </si>
  <si>
    <t>5008</t>
  </si>
  <si>
    <t>5009</t>
  </si>
  <si>
    <t>5010</t>
  </si>
  <si>
    <t>5011</t>
  </si>
  <si>
    <t>5012</t>
  </si>
  <si>
    <t>5013</t>
  </si>
  <si>
    <t>5014</t>
  </si>
  <si>
    <t>5015</t>
  </si>
  <si>
    <t>5017</t>
  </si>
  <si>
    <t>5018</t>
  </si>
  <si>
    <t>5019</t>
  </si>
  <si>
    <t>5020</t>
  </si>
  <si>
    <t>5021</t>
  </si>
  <si>
    <t>5022</t>
  </si>
  <si>
    <t>5023</t>
  </si>
  <si>
    <t>5024</t>
  </si>
  <si>
    <t>5025</t>
  </si>
  <si>
    <t>5026</t>
  </si>
  <si>
    <t>6000</t>
  </si>
  <si>
    <t>6001</t>
  </si>
  <si>
    <t>6002</t>
  </si>
  <si>
    <t>6003</t>
  </si>
  <si>
    <t>6004</t>
  </si>
  <si>
    <t>6005</t>
  </si>
  <si>
    <t>6006</t>
  </si>
  <si>
    <t>6007</t>
  </si>
  <si>
    <t>6008</t>
  </si>
  <si>
    <t>6009</t>
  </si>
  <si>
    <t>6010</t>
  </si>
  <si>
    <t>6011</t>
  </si>
  <si>
    <t>6012</t>
  </si>
  <si>
    <t>6013</t>
  </si>
  <si>
    <t>6014</t>
  </si>
  <si>
    <t>6015</t>
  </si>
  <si>
    <t>6016</t>
  </si>
  <si>
    <t>6017</t>
  </si>
  <si>
    <t>6018</t>
  </si>
  <si>
    <t>6019</t>
  </si>
  <si>
    <t>6020</t>
  </si>
  <si>
    <t>6021</t>
  </si>
  <si>
    <t>6022</t>
  </si>
  <si>
    <t>6024</t>
  </si>
  <si>
    <t>6025</t>
  </si>
  <si>
    <t>6026</t>
  </si>
  <si>
    <t>6027</t>
  </si>
  <si>
    <t>6028</t>
  </si>
  <si>
    <t>6029</t>
  </si>
  <si>
    <t>6032</t>
  </si>
  <si>
    <t>6033</t>
  </si>
  <si>
    <t>6034</t>
  </si>
  <si>
    <t>6035</t>
  </si>
  <si>
    <t>6036</t>
  </si>
  <si>
    <t>6037</t>
  </si>
  <si>
    <t>6038</t>
  </si>
  <si>
    <t>7000</t>
  </si>
  <si>
    <t>7001</t>
  </si>
  <si>
    <t>7002</t>
  </si>
  <si>
    <t>7003</t>
  </si>
  <si>
    <t>7004</t>
  </si>
  <si>
    <t>7005</t>
  </si>
  <si>
    <t>7006</t>
  </si>
  <si>
    <t>7008</t>
  </si>
  <si>
    <t>7009</t>
  </si>
  <si>
    <t>7010</t>
  </si>
  <si>
    <t>7011</t>
  </si>
  <si>
    <t>7012</t>
  </si>
  <si>
    <t>7013</t>
  </si>
  <si>
    <t>7015</t>
  </si>
  <si>
    <t>7016</t>
  </si>
  <si>
    <t>7022</t>
  </si>
  <si>
    <t>7023</t>
  </si>
  <si>
    <t>7024</t>
  </si>
  <si>
    <t>7026</t>
  </si>
  <si>
    <t>7030</t>
  </si>
  <si>
    <t>7031</t>
  </si>
  <si>
    <t>7032</t>
  </si>
  <si>
    <t>7033</t>
  </si>
  <si>
    <t>7034</t>
  </si>
  <si>
    <t>7035</t>
  </si>
  <si>
    <t>7036</t>
  </si>
  <si>
    <t>7037</t>
  </si>
  <si>
    <t>7038</t>
  </si>
  <si>
    <t>7039</t>
  </si>
  <si>
    <t>7040</t>
  </si>
  <si>
    <t>7042</t>
  </si>
  <si>
    <t>7043</t>
  </si>
  <si>
    <t>7044</t>
  </si>
  <si>
    <t>7045</t>
  </si>
  <si>
    <t>7046</t>
  </si>
  <si>
    <t>7047</t>
  </si>
  <si>
    <t>7048</t>
  </si>
  <si>
    <t>8000</t>
  </si>
  <si>
    <t>8001</t>
  </si>
  <si>
    <t>8002</t>
  </si>
  <si>
    <t>8003</t>
  </si>
  <si>
    <t>8004</t>
  </si>
  <si>
    <t>8007</t>
  </si>
  <si>
    <t>8008</t>
  </si>
  <si>
    <t>8011</t>
  </si>
  <si>
    <t>8012</t>
  </si>
  <si>
    <t>8014</t>
  </si>
  <si>
    <t>8015</t>
  </si>
  <si>
    <t>8016</t>
  </si>
  <si>
    <t>8017</t>
  </si>
  <si>
    <t>8019</t>
  </si>
  <si>
    <t>8022</t>
  </si>
  <si>
    <t>8023</t>
  </si>
  <si>
    <t>8024</t>
  </si>
  <si>
    <t>8025</t>
  </si>
  <si>
    <t>8028</t>
  </si>
  <si>
    <t>8029</t>
  </si>
  <si>
    <t>9001</t>
  </si>
  <si>
    <t>9002</t>
  </si>
  <si>
    <t>9003</t>
  </si>
  <si>
    <t>9004</t>
  </si>
  <si>
    <t>9006</t>
  </si>
  <si>
    <t>9007</t>
  </si>
  <si>
    <t>9010</t>
  </si>
  <si>
    <t>9011</t>
  </si>
  <si>
    <t>9012</t>
  </si>
  <si>
    <t>9017</t>
  </si>
  <si>
    <t>RAL 9017</t>
  </si>
  <si>
    <t>9018</t>
  </si>
  <si>
    <t>RAL 9018</t>
  </si>
  <si>
    <t>9022</t>
  </si>
  <si>
    <t>RAL 9022</t>
  </si>
  <si>
    <t>9023</t>
  </si>
  <si>
    <t>RAL 9023</t>
  </si>
  <si>
    <t>P30 500 H2</t>
  </si>
  <si>
    <t>P30 500 H3</t>
  </si>
  <si>
    <t>P30 500 H4</t>
  </si>
  <si>
    <t>P30 500 H5</t>
  </si>
  <si>
    <t>P30 500 H6</t>
  </si>
  <si>
    <t>P30 500 H7</t>
  </si>
  <si>
    <t>P30 500 H8</t>
  </si>
  <si>
    <t>P30 500 H9</t>
  </si>
  <si>
    <t>P30 500 H10</t>
  </si>
  <si>
    <t>P30 500 H11</t>
  </si>
  <si>
    <t>P30 500 H12</t>
  </si>
  <si>
    <t>P30 500 H13</t>
  </si>
  <si>
    <t>P30 500 H14</t>
  </si>
  <si>
    <t>P30 550 H2</t>
  </si>
  <si>
    <t>P30 550 H3</t>
  </si>
  <si>
    <t>P30 550 H4</t>
  </si>
  <si>
    <t>P30 550 H5</t>
  </si>
  <si>
    <t>P30 550 H6</t>
  </si>
  <si>
    <t>P30 550 H7</t>
  </si>
  <si>
    <t>P30 550 H8</t>
  </si>
  <si>
    <t>P30 550 H9</t>
  </si>
  <si>
    <t>P30 550 H10</t>
  </si>
  <si>
    <t>P30 550 H11</t>
  </si>
  <si>
    <t>P30 550 H12</t>
  </si>
  <si>
    <t>P30 550 H13</t>
  </si>
  <si>
    <t>P30 550 H14</t>
  </si>
  <si>
    <t>P30 750 H2</t>
  </si>
  <si>
    <t>P30 750 H3</t>
  </si>
  <si>
    <t>P30 750 H4</t>
  </si>
  <si>
    <t>P30 750 H5</t>
  </si>
  <si>
    <t>P30 750 H6</t>
  </si>
  <si>
    <t>P30 750 H7</t>
  </si>
  <si>
    <t>P30 750 H8</t>
  </si>
  <si>
    <t>P30 750 H9</t>
  </si>
  <si>
    <t>P30 750 H10</t>
  </si>
  <si>
    <t>P30 750 H11</t>
  </si>
  <si>
    <t>P30 750 H12</t>
  </si>
  <si>
    <t>P30 750 H13</t>
  </si>
  <si>
    <t>P30 750 H14</t>
  </si>
  <si>
    <t>P30 1000 H2</t>
  </si>
  <si>
    <t>P30 1000 H3</t>
  </si>
  <si>
    <t>P30 1000 H4</t>
  </si>
  <si>
    <t>P30 1000 H5</t>
  </si>
  <si>
    <t>P30 1000 H6</t>
  </si>
  <si>
    <t>P30 1000 H7</t>
  </si>
  <si>
    <t>P30 1000 H8</t>
  </si>
  <si>
    <t>P30 1000 H9</t>
  </si>
  <si>
    <t>P30 1000 H10</t>
  </si>
  <si>
    <t>P30 1000 H11</t>
  </si>
  <si>
    <t>P30 1000 H12</t>
  </si>
  <si>
    <t>P30 1000 H13</t>
  </si>
  <si>
    <t>P30 1000 H14</t>
  </si>
  <si>
    <t>P30 1250 H2</t>
  </si>
  <si>
    <t>P30 1250 H3</t>
  </si>
  <si>
    <t>P30 1250 H4</t>
  </si>
  <si>
    <t>P30 1250 H5</t>
  </si>
  <si>
    <t>P30 1250 H6</t>
  </si>
  <si>
    <t>P30 1250 H7</t>
  </si>
  <si>
    <t>P30 1250 H8</t>
  </si>
  <si>
    <t>P30 1250 H9</t>
  </si>
  <si>
    <t>P30 1250 H10</t>
  </si>
  <si>
    <t>P30 1250 H11</t>
  </si>
  <si>
    <t>P30 1250 H12</t>
  </si>
  <si>
    <t>P30 1250 H13</t>
  </si>
  <si>
    <t>P30 1250 H14</t>
  </si>
  <si>
    <t>P30 1500 H2</t>
  </si>
  <si>
    <t>P30 1500 H3</t>
  </si>
  <si>
    <t>P30 1500 H4</t>
  </si>
  <si>
    <t>P30 1500 H5</t>
  </si>
  <si>
    <t>P30 1500 H6</t>
  </si>
  <si>
    <t>P30 1500 H7</t>
  </si>
  <si>
    <t>P30 1500 H8</t>
  </si>
  <si>
    <t>P30 1500 H9</t>
  </si>
  <si>
    <t>P30 1500 H10</t>
  </si>
  <si>
    <t>P30 1500 H11</t>
  </si>
  <si>
    <t>P30 1500 H12</t>
  </si>
  <si>
    <t>P30 1500 H13</t>
  </si>
  <si>
    <t>P30 1500 H14</t>
  </si>
  <si>
    <t>P30 1750 H2</t>
  </si>
  <si>
    <t>P30 1750 H3</t>
  </si>
  <si>
    <t>P30 1750 H4</t>
  </si>
  <si>
    <t>P30 1750 H5</t>
  </si>
  <si>
    <t>P30 1750 H6</t>
  </si>
  <si>
    <t>P30 1750 H7</t>
  </si>
  <si>
    <t>P30 1750 H8</t>
  </si>
  <si>
    <t>P30 1750 H9</t>
  </si>
  <si>
    <t>P30 1750 H10</t>
  </si>
  <si>
    <t>P30 1750 H11</t>
  </si>
  <si>
    <t>P30 1750 H12</t>
  </si>
  <si>
    <t>P30 1750 H13</t>
  </si>
  <si>
    <t>P30 1750 H14</t>
  </si>
  <si>
    <t>P30 2000 H2</t>
  </si>
  <si>
    <t>P30 2000 H3</t>
  </si>
  <si>
    <t>P30 2000 H4</t>
  </si>
  <si>
    <t>P30 2000 H5</t>
  </si>
  <si>
    <t>P30 2000 H6</t>
  </si>
  <si>
    <t>P30 2000 H7</t>
  </si>
  <si>
    <t>P30 2000 H8</t>
  </si>
  <si>
    <t>P30 2000 H9</t>
  </si>
  <si>
    <t>P30 2000 H10</t>
  </si>
  <si>
    <t>P30 2000 H11</t>
  </si>
  <si>
    <t>P30 2000 H12</t>
  </si>
  <si>
    <t>P30 2000 H13</t>
  </si>
  <si>
    <t>P30 2000 H14</t>
  </si>
  <si>
    <t>P30 2200 H2</t>
  </si>
  <si>
    <t>P30 2200 H3</t>
  </si>
  <si>
    <t>P30 2200 H4</t>
  </si>
  <si>
    <t>P30 2200 H5</t>
  </si>
  <si>
    <t>P30 2200 H6</t>
  </si>
  <si>
    <t>P30 2200 H7</t>
  </si>
  <si>
    <t>P30 2200 H8</t>
  </si>
  <si>
    <t>P30 2200 H9</t>
  </si>
  <si>
    <t>P30 2200 H10</t>
  </si>
  <si>
    <t>P30 2200 H11</t>
  </si>
  <si>
    <t>P30 2200 H12</t>
  </si>
  <si>
    <t>P30 2200 H13</t>
  </si>
  <si>
    <t>P30 2200 H14</t>
  </si>
  <si>
    <t>P30 2250 H2</t>
  </si>
  <si>
    <t>P30 2250 H3</t>
  </si>
  <si>
    <t>P30 2250 H4</t>
  </si>
  <si>
    <t>P30 2250 H5</t>
  </si>
  <si>
    <t>P30 2250 H6</t>
  </si>
  <si>
    <t>P30 2250 H7</t>
  </si>
  <si>
    <t>P30 2250 H8</t>
  </si>
  <si>
    <t>P30 2250 H9</t>
  </si>
  <si>
    <t>P30 2250 H10</t>
  </si>
  <si>
    <t>P30 2250 H11</t>
  </si>
  <si>
    <t>P30 2250 H12</t>
  </si>
  <si>
    <t>P30 2250 H13</t>
  </si>
  <si>
    <t>P30 2250 H14</t>
  </si>
  <si>
    <t>P30 2500 H2</t>
  </si>
  <si>
    <t>P30 2500 H3</t>
  </si>
  <si>
    <t>P30 2500 H4</t>
  </si>
  <si>
    <t>P30 2500 H5</t>
  </si>
  <si>
    <t>P30 2500 H6</t>
  </si>
  <si>
    <t>P30 2500 H7</t>
  </si>
  <si>
    <t>P30 2500 H8</t>
  </si>
  <si>
    <t>P30 2500 H9</t>
  </si>
  <si>
    <t>P30 2500 H10</t>
  </si>
  <si>
    <t>P30 2500 H11</t>
  </si>
  <si>
    <t>P30 2500 H12</t>
  </si>
  <si>
    <t>P30 2500 H13</t>
  </si>
  <si>
    <t>P30 2500 H14</t>
  </si>
  <si>
    <t>P30 3000 H2</t>
  </si>
  <si>
    <t>P30 3000 H3</t>
  </si>
  <si>
    <t>P30 3000 H4</t>
  </si>
  <si>
    <t>P30 3000 H5</t>
  </si>
  <si>
    <t>P30 3000 H6</t>
  </si>
  <si>
    <t>P30 3000 H7</t>
  </si>
  <si>
    <t>P30 3000 H8</t>
  </si>
  <si>
    <t>P30 3000 H9</t>
  </si>
  <si>
    <t>P30 3000 H10</t>
  </si>
  <si>
    <t>P30 3000 H11</t>
  </si>
  <si>
    <t>P30 3000 H12</t>
  </si>
  <si>
    <t>P30 3000 H13</t>
  </si>
  <si>
    <t>P30 3000 H14</t>
  </si>
  <si>
    <t>P30 270 V2</t>
  </si>
  <si>
    <t>P30 270 V3</t>
  </si>
  <si>
    <t>P30 270 V4</t>
  </si>
  <si>
    <t>P30 270 V5</t>
  </si>
  <si>
    <t>P30 270 V6</t>
  </si>
  <si>
    <t>P30 270 V7</t>
  </si>
  <si>
    <t>P30 270 V8</t>
  </si>
  <si>
    <t>P30 270 V9</t>
  </si>
  <si>
    <t>P30 270 V10</t>
  </si>
  <si>
    <t>P30 270 V11</t>
  </si>
  <si>
    <t>P30 270 V12</t>
  </si>
  <si>
    <t>P30 270 V13</t>
  </si>
  <si>
    <t>P30 270 V14</t>
  </si>
  <si>
    <t>P30 420 V2</t>
  </si>
  <si>
    <t>P30 420 V3</t>
  </si>
  <si>
    <t>P30 420 V4</t>
  </si>
  <si>
    <t>P30 420 V5</t>
  </si>
  <si>
    <t>P30 420 V6</t>
  </si>
  <si>
    <t>P30 420 V7</t>
  </si>
  <si>
    <t>P30 420 V8</t>
  </si>
  <si>
    <t>P30 420 V9</t>
  </si>
  <si>
    <t>P30 420 V10</t>
  </si>
  <si>
    <t>P30 420 V11</t>
  </si>
  <si>
    <t>P30 420 V12</t>
  </si>
  <si>
    <t>P30 420 V13</t>
  </si>
  <si>
    <t>P30 420 V14</t>
  </si>
  <si>
    <t>P30 500 V2</t>
  </si>
  <si>
    <t>P30 500 V3</t>
  </si>
  <si>
    <t>P30 500 V4</t>
  </si>
  <si>
    <t>P30 500 V5</t>
  </si>
  <si>
    <t>P30 500 V6</t>
  </si>
  <si>
    <t>P30 500 V7</t>
  </si>
  <si>
    <t>P30 500 V8</t>
  </si>
  <si>
    <t>P30 500 V9</t>
  </si>
  <si>
    <t>P30 500 V10</t>
  </si>
  <si>
    <t>P30 500 V11</t>
  </si>
  <si>
    <t>P30 500 V12</t>
  </si>
  <si>
    <t>P30 500 V13</t>
  </si>
  <si>
    <t>P30 500 V14</t>
  </si>
  <si>
    <t>P30 550 V2</t>
  </si>
  <si>
    <t>P30 550 V3</t>
  </si>
  <si>
    <t>P30 550 V4</t>
  </si>
  <si>
    <t>P30 550 V5</t>
  </si>
  <si>
    <t>P30 550 V6</t>
  </si>
  <si>
    <t>P30 550 V7</t>
  </si>
  <si>
    <t>P30 550 V8</t>
  </si>
  <si>
    <t>P30 550 V9</t>
  </si>
  <si>
    <t>P30 550 V10</t>
  </si>
  <si>
    <t>P30 550 V11</t>
  </si>
  <si>
    <t>P30 550 V12</t>
  </si>
  <si>
    <t>P30 550 V13</t>
  </si>
  <si>
    <t>P30 550 V14</t>
  </si>
  <si>
    <t>P30 570 V2</t>
  </si>
  <si>
    <t>P30 570 V3</t>
  </si>
  <si>
    <t>P30 570 V4</t>
  </si>
  <si>
    <t>P30 570 V5</t>
  </si>
  <si>
    <t>P30 570 V6</t>
  </si>
  <si>
    <t>P30 570 V7</t>
  </si>
  <si>
    <t>P30 570 V8</t>
  </si>
  <si>
    <t>P30 570 V9</t>
  </si>
  <si>
    <t>P30 570 V10</t>
  </si>
  <si>
    <t>P30 570 V11</t>
  </si>
  <si>
    <t>P30 570 V12</t>
  </si>
  <si>
    <t>P30 570 V13</t>
  </si>
  <si>
    <t>P30 570 V14</t>
  </si>
  <si>
    <t>P30 750 V2</t>
  </si>
  <si>
    <t>P30 750 V3</t>
  </si>
  <si>
    <t>P30 750 V4</t>
  </si>
  <si>
    <t>P30 750 V5</t>
  </si>
  <si>
    <t>P30 750 V6</t>
  </si>
  <si>
    <t>P30 750 V7</t>
  </si>
  <si>
    <t>P30 750 V8</t>
  </si>
  <si>
    <t>P30 750 V9</t>
  </si>
  <si>
    <t>P30 750 V10</t>
  </si>
  <si>
    <t>P30 750 V11</t>
  </si>
  <si>
    <t>P30 750 V12</t>
  </si>
  <si>
    <t>P30 750 V13</t>
  </si>
  <si>
    <t>P30 750 V14</t>
  </si>
  <si>
    <t>P30 1000 V2</t>
  </si>
  <si>
    <t>P30 1000 V3</t>
  </si>
  <si>
    <t>P30 1000 V4</t>
  </si>
  <si>
    <t>P30 1000 V5</t>
  </si>
  <si>
    <t>P30 1000 V6</t>
  </si>
  <si>
    <t>P30 1000 V7</t>
  </si>
  <si>
    <t>P30 1000 V8</t>
  </si>
  <si>
    <t>P30 1000 V9</t>
  </si>
  <si>
    <t>P30 1000 V10</t>
  </si>
  <si>
    <t>P30 1000 V11</t>
  </si>
  <si>
    <t>P30 1000 V12</t>
  </si>
  <si>
    <t>P30 1000 V13</t>
  </si>
  <si>
    <t>P30 1000 V14</t>
  </si>
  <si>
    <t>P30 1250 V2</t>
  </si>
  <si>
    <t>P30 1250 V3</t>
  </si>
  <si>
    <t>P30 1250 V4</t>
  </si>
  <si>
    <t>P30 1250 V5</t>
  </si>
  <si>
    <t>P30 1250 V6</t>
  </si>
  <si>
    <t>P30 1250 V7</t>
  </si>
  <si>
    <t>P30 1250 V8</t>
  </si>
  <si>
    <t>P30 1250 V9</t>
  </si>
  <si>
    <t>P30 1250 V10</t>
  </si>
  <si>
    <t>P30 1250 V11</t>
  </si>
  <si>
    <t>P30 1250 V12</t>
  </si>
  <si>
    <t>P30 1250 V13</t>
  </si>
  <si>
    <t>P30 1250 V14</t>
  </si>
  <si>
    <t>P30 1500 V2</t>
  </si>
  <si>
    <t>P30 1500 V3</t>
  </si>
  <si>
    <t>P30 1500 V4</t>
  </si>
  <si>
    <t>P30 1500 V5</t>
  </si>
  <si>
    <t>P30 1500 V6</t>
  </si>
  <si>
    <t>P30 1500 V7</t>
  </si>
  <si>
    <t>P30 1500 V8</t>
  </si>
  <si>
    <t>P30 1500 V9</t>
  </si>
  <si>
    <t>P30 1500 V10</t>
  </si>
  <si>
    <t>P30 1500 V11</t>
  </si>
  <si>
    <t>P30 1500 V12</t>
  </si>
  <si>
    <t>P30 1500 V13</t>
  </si>
  <si>
    <t>P30 1500 V14</t>
  </si>
  <si>
    <t>P30 1750 V2</t>
  </si>
  <si>
    <t>P30 1750 V3</t>
  </si>
  <si>
    <t>P30 1750 V4</t>
  </si>
  <si>
    <t>P30 1750 V5</t>
  </si>
  <si>
    <t>P30 1750 V6</t>
  </si>
  <si>
    <t>P30 1750 V7</t>
  </si>
  <si>
    <t>P30 1750 V8</t>
  </si>
  <si>
    <t>P30 1750 V9</t>
  </si>
  <si>
    <t>P30 1750 V10</t>
  </si>
  <si>
    <t>P30 1750 V11</t>
  </si>
  <si>
    <t>P30 1750 V12</t>
  </si>
  <si>
    <t>P30 1750 V13</t>
  </si>
  <si>
    <t>P30 1750 V14</t>
  </si>
  <si>
    <t>P30 2000 V2</t>
  </si>
  <si>
    <t>P30 2000 V3</t>
  </si>
  <si>
    <t>P30 2000 V4</t>
  </si>
  <si>
    <t>P30 2000 V5</t>
  </si>
  <si>
    <t>P30 2000 V6</t>
  </si>
  <si>
    <t>P30 2000 V7</t>
  </si>
  <si>
    <t>P30 2000 V8</t>
  </si>
  <si>
    <t>P30 2000 V9</t>
  </si>
  <si>
    <t>P30 2000 V10</t>
  </si>
  <si>
    <t>P30 2000 V11</t>
  </si>
  <si>
    <t>P30 2000 V12</t>
  </si>
  <si>
    <t>P30 2000 V13</t>
  </si>
  <si>
    <t>P30 2000 V14</t>
  </si>
  <si>
    <t>P30 2200 V2</t>
  </si>
  <si>
    <t>P30 2200 V3</t>
  </si>
  <si>
    <t>P30 2200 V4</t>
  </si>
  <si>
    <t>P30 2200 V5</t>
  </si>
  <si>
    <t>P30 2200 V6</t>
  </si>
  <si>
    <t>P30 2200 V7</t>
  </si>
  <si>
    <t>P30 2200 V8</t>
  </si>
  <si>
    <t>P30 2200 V9</t>
  </si>
  <si>
    <t>P30 2200 V10</t>
  </si>
  <si>
    <t>P30 2200 V11</t>
  </si>
  <si>
    <t>P30 2200 V12</t>
  </si>
  <si>
    <t>P30 2200 V13</t>
  </si>
  <si>
    <t>P30 2200 V14</t>
  </si>
  <si>
    <t>P30 2250 V2</t>
  </si>
  <si>
    <t>P30 2250 V3</t>
  </si>
  <si>
    <t>P30 2250 V4</t>
  </si>
  <si>
    <t>P30 2250 V5</t>
  </si>
  <si>
    <t>P30 2250 V6</t>
  </si>
  <si>
    <t>P30 2250 V7</t>
  </si>
  <si>
    <t>P30 2250 V8</t>
  </si>
  <si>
    <t>P30 2250 V9</t>
  </si>
  <si>
    <t>P30 2250 V10</t>
  </si>
  <si>
    <t>P30 2250 V11</t>
  </si>
  <si>
    <t>P30 2250 V12</t>
  </si>
  <si>
    <t>P30 2250 V13</t>
  </si>
  <si>
    <t>P30 2250 V14</t>
  </si>
  <si>
    <t>P30 2500 V2</t>
  </si>
  <si>
    <t>P30 2500 V3</t>
  </si>
  <si>
    <t>P30 2500 V4</t>
  </si>
  <si>
    <t>P30 2500 V5</t>
  </si>
  <si>
    <t>P30 2500 V6</t>
  </si>
  <si>
    <t>P30 2500 V7</t>
  </si>
  <si>
    <t>P30 2500 V8</t>
  </si>
  <si>
    <t>P30 2500 V9</t>
  </si>
  <si>
    <t>P30 2500 V10</t>
  </si>
  <si>
    <t>P30 2500 V11</t>
  </si>
  <si>
    <t>P30 2500 V12</t>
  </si>
  <si>
    <t>P30 2500 V13</t>
  </si>
  <si>
    <t>P30 2500 V14</t>
  </si>
  <si>
    <t>P30 3000 V2</t>
  </si>
  <si>
    <t>P30 3000 V3</t>
  </si>
  <si>
    <t>P30 3000 V4</t>
  </si>
  <si>
    <t>P30 3000 V5</t>
  </si>
  <si>
    <t>P30 3000 V6</t>
  </si>
  <si>
    <t>P30 3000 V7</t>
  </si>
  <si>
    <t>P30 3000 V8</t>
  </si>
  <si>
    <t>P30 3000 V9</t>
  </si>
  <si>
    <t>P30 3000 V10</t>
  </si>
  <si>
    <t>P30 3000 V11</t>
  </si>
  <si>
    <t>P30 3000 V12</t>
  </si>
  <si>
    <t>P30 3000 V13</t>
  </si>
  <si>
    <t>P30 3000 V14</t>
  </si>
  <si>
    <t>P60 500 H2</t>
  </si>
  <si>
    <t>P60 500 H3</t>
  </si>
  <si>
    <t>P60 500 H4</t>
  </si>
  <si>
    <t>P60 500 H5</t>
  </si>
  <si>
    <t>P60 500 H6</t>
  </si>
  <si>
    <t>P60 500 H7</t>
  </si>
  <si>
    <t>P60 500 H8</t>
  </si>
  <si>
    <t>P60 500 H9</t>
  </si>
  <si>
    <t>P60 500 H10</t>
  </si>
  <si>
    <t>P60 500 H11</t>
  </si>
  <si>
    <t>P60 500 H12</t>
  </si>
  <si>
    <t>P60 500 H13</t>
  </si>
  <si>
    <t>P60 500 H14</t>
  </si>
  <si>
    <t>P60 550 H2</t>
  </si>
  <si>
    <t>P60 550 H3</t>
  </si>
  <si>
    <t>P60 550 H4</t>
  </si>
  <si>
    <t>P60 550 H5</t>
  </si>
  <si>
    <t>P60 550 H6</t>
  </si>
  <si>
    <t>P60 550 H7</t>
  </si>
  <si>
    <t>P60 550 H8</t>
  </si>
  <si>
    <t>P60 550 H9</t>
  </si>
  <si>
    <t>P60 550 H10</t>
  </si>
  <si>
    <t>P60 550 H11</t>
  </si>
  <si>
    <t>P60 550 H12</t>
  </si>
  <si>
    <t>P60 550 H13</t>
  </si>
  <si>
    <t>P60 550 H14</t>
  </si>
  <si>
    <t>P60 750 H2</t>
  </si>
  <si>
    <t>P60 750 H3</t>
  </si>
  <si>
    <t>P60 750 H4</t>
  </si>
  <si>
    <t>P60 750 H5</t>
  </si>
  <si>
    <t>P60 750 H6</t>
  </si>
  <si>
    <t>P60 750 H7</t>
  </si>
  <si>
    <t>P60 750 H8</t>
  </si>
  <si>
    <t>P60 750 H9</t>
  </si>
  <si>
    <t>P60 750 H10</t>
  </si>
  <si>
    <t>P60 750 H11</t>
  </si>
  <si>
    <t>P60 750 H12</t>
  </si>
  <si>
    <t>P60 750 H13</t>
  </si>
  <si>
    <t>P60 750 H14</t>
  </si>
  <si>
    <t>P60 1000 H2</t>
  </si>
  <si>
    <t>P60 1000 H3</t>
  </si>
  <si>
    <t>P60 1000 H4</t>
  </si>
  <si>
    <t>P60 1000 H5</t>
  </si>
  <si>
    <t>P60 1000 H6</t>
  </si>
  <si>
    <t>P60 1000 H7</t>
  </si>
  <si>
    <t>P60 1000 H8</t>
  </si>
  <si>
    <t>P60 1000 H9</t>
  </si>
  <si>
    <t>P60 1000 H10</t>
  </si>
  <si>
    <t>P60 1000 H11</t>
  </si>
  <si>
    <t>P60 1000 H12</t>
  </si>
  <si>
    <t>P60 1000 H13</t>
  </si>
  <si>
    <t>P60 1000 H14</t>
  </si>
  <si>
    <t>P60 1250 H2</t>
  </si>
  <si>
    <t>P60 1250 H3</t>
  </si>
  <si>
    <t>P60 1250 H4</t>
  </si>
  <si>
    <t>P60 1250 H5</t>
  </si>
  <si>
    <t>P60 1250 H6</t>
  </si>
  <si>
    <t>P60 1250 H7</t>
  </si>
  <si>
    <t>P60 1250 H8</t>
  </si>
  <si>
    <t>P60 1250 H9</t>
  </si>
  <si>
    <t>P60 1250 H10</t>
  </si>
  <si>
    <t>P60 1250 H11</t>
  </si>
  <si>
    <t>P60 1250 H12</t>
  </si>
  <si>
    <t>P60 1250 H13</t>
  </si>
  <si>
    <t>P60 1250 H14</t>
  </si>
  <si>
    <t>P60 1500 H2</t>
  </si>
  <si>
    <t>P60 1500 H3</t>
  </si>
  <si>
    <t>P60 1500 H4</t>
  </si>
  <si>
    <t>P60 1500 H5</t>
  </si>
  <si>
    <t>P60 1500 H6</t>
  </si>
  <si>
    <t>P60 1500 H7</t>
  </si>
  <si>
    <t>P60 1500 H8</t>
  </si>
  <si>
    <t>P60 1500 H9</t>
  </si>
  <si>
    <t>P60 1500 H10</t>
  </si>
  <si>
    <t>P60 1500 H11</t>
  </si>
  <si>
    <t>P60 1500 H12</t>
  </si>
  <si>
    <t>P60 1500 H13</t>
  </si>
  <si>
    <t>P60 1500 H14</t>
  </si>
  <si>
    <t>P60 1750 H2</t>
  </si>
  <si>
    <t>P60 1750 H3</t>
  </si>
  <si>
    <t>P60 1750 H4</t>
  </si>
  <si>
    <t>P60 1750 H5</t>
  </si>
  <si>
    <t>P60 1750 H6</t>
  </si>
  <si>
    <t>P60 1750 H7</t>
  </si>
  <si>
    <t>P60 1750 H8</t>
  </si>
  <si>
    <t>P60 1750 H9</t>
  </si>
  <si>
    <t>P60 1750 H10</t>
  </si>
  <si>
    <t>P60 1750 H11</t>
  </si>
  <si>
    <t>P60 1750 H12</t>
  </si>
  <si>
    <t>P60 1750 H13</t>
  </si>
  <si>
    <t>P60 1750 H14</t>
  </si>
  <si>
    <t>P60 2000 H2</t>
  </si>
  <si>
    <t>P60 2000 H3</t>
  </si>
  <si>
    <t>P60 2000 H4</t>
  </si>
  <si>
    <t>P60 2000 H5</t>
  </si>
  <si>
    <t>P60 2000 H6</t>
  </si>
  <si>
    <t>P60 2000 H7</t>
  </si>
  <si>
    <t>P60 2000 H8</t>
  </si>
  <si>
    <t>P60 2000 H9</t>
  </si>
  <si>
    <t>P60 2000 H10</t>
  </si>
  <si>
    <t>P60 2000 H11</t>
  </si>
  <si>
    <t>P60 2000 H12</t>
  </si>
  <si>
    <t>P60 2000 H13</t>
  </si>
  <si>
    <t>P60 2000 H14</t>
  </si>
  <si>
    <t>P60 2200 H2</t>
  </si>
  <si>
    <t>P60 2200 H3</t>
  </si>
  <si>
    <t>P60 2200 H4</t>
  </si>
  <si>
    <t>P60 2200 H5</t>
  </si>
  <si>
    <t>P60 2200 H6</t>
  </si>
  <si>
    <t>P60 2200 H7</t>
  </si>
  <si>
    <t>P60 2200 H8</t>
  </si>
  <si>
    <t>P60 2200 H9</t>
  </si>
  <si>
    <t>P60 2200 H10</t>
  </si>
  <si>
    <t>P60 2200 H11</t>
  </si>
  <si>
    <t>P60 2200 H12</t>
  </si>
  <si>
    <t>P60 2200 H13</t>
  </si>
  <si>
    <t>P60 2200 H14</t>
  </si>
  <si>
    <t>P60 2250 H2</t>
  </si>
  <si>
    <t>P60 2250 H3</t>
  </si>
  <si>
    <t>P60 2250 H4</t>
  </si>
  <si>
    <t>P60 2250 H5</t>
  </si>
  <si>
    <t>P60 2250 H6</t>
  </si>
  <si>
    <t>P60 2250 H7</t>
  </si>
  <si>
    <t>P60 2250 H8</t>
  </si>
  <si>
    <t>P60 2250 H9</t>
  </si>
  <si>
    <t>P60 2250 H10</t>
  </si>
  <si>
    <t>P60 2250 H11</t>
  </si>
  <si>
    <t>P60 2250 H12</t>
  </si>
  <si>
    <t>P60 2250 H13</t>
  </si>
  <si>
    <t>P60 2250 H14</t>
  </si>
  <si>
    <t>P60 2500 H2</t>
  </si>
  <si>
    <t>P60 2500 H3</t>
  </si>
  <si>
    <t>P60 2500 H4</t>
  </si>
  <si>
    <t>P60 2500 H5</t>
  </si>
  <si>
    <t>P60 2500 H6</t>
  </si>
  <si>
    <t>P60 2500 H7</t>
  </si>
  <si>
    <t>P60 2500 H8</t>
  </si>
  <si>
    <t>P60 2500 H9</t>
  </si>
  <si>
    <t>P60 2500 H10</t>
  </si>
  <si>
    <t>P60 2500 H11</t>
  </si>
  <si>
    <t>P60 2500 H12</t>
  </si>
  <si>
    <t>P60 2500 H13</t>
  </si>
  <si>
    <t>P60 2500 H14</t>
  </si>
  <si>
    <t>P60 3000 H2</t>
  </si>
  <si>
    <t>P60 3000 H3</t>
  </si>
  <si>
    <t>P60 3000 H4</t>
  </si>
  <si>
    <t>P60 3000 H5</t>
  </si>
  <si>
    <t>P60 3000 H6</t>
  </si>
  <si>
    <t>P60 3000 H7</t>
  </si>
  <si>
    <t>P60 3000 H8</t>
  </si>
  <si>
    <t>P60 3000 H9</t>
  </si>
  <si>
    <t>P60 3000 H10</t>
  </si>
  <si>
    <t>P60 3000 H11</t>
  </si>
  <si>
    <t>P60 3000 H12</t>
  </si>
  <si>
    <t>P60 3000 H13</t>
  </si>
  <si>
    <t>P60 3000 H14</t>
  </si>
  <si>
    <t>P60 270 V2</t>
  </si>
  <si>
    <t>P60 270 V3</t>
  </si>
  <si>
    <t>P60 270 V4</t>
  </si>
  <si>
    <t>P60 270 V5</t>
  </si>
  <si>
    <t>P60 270 V6</t>
  </si>
  <si>
    <t>P60 270 V7</t>
  </si>
  <si>
    <t>P60 270 V8</t>
  </si>
  <si>
    <t>P60 270 V9</t>
  </si>
  <si>
    <t>P60 270 V10</t>
  </si>
  <si>
    <t>P60 270 V11</t>
  </si>
  <si>
    <t>P60 270 V12</t>
  </si>
  <si>
    <t>P60 270 V13</t>
  </si>
  <si>
    <t>P60 270 V14</t>
  </si>
  <si>
    <t>P60 420 V2</t>
  </si>
  <si>
    <t>P60 420 V3</t>
  </si>
  <si>
    <t>P60 420 V4</t>
  </si>
  <si>
    <t>P60 420 V5</t>
  </si>
  <si>
    <t>P60 420 V6</t>
  </si>
  <si>
    <t>P60 420 V7</t>
  </si>
  <si>
    <t>P60 420 V8</t>
  </si>
  <si>
    <t>P60 420 V9</t>
  </si>
  <si>
    <t>P60 420 V10</t>
  </si>
  <si>
    <t>P60 420 V11</t>
  </si>
  <si>
    <t>P60 420 V12</t>
  </si>
  <si>
    <t>P60 420 V13</t>
  </si>
  <si>
    <t>P60 420 V14</t>
  </si>
  <si>
    <t>P60 500 V2</t>
  </si>
  <si>
    <t>P60 500 V3</t>
  </si>
  <si>
    <t>P60 500 V4</t>
  </si>
  <si>
    <t>P60 500 V5</t>
  </si>
  <si>
    <t>P60 500 V6</t>
  </si>
  <si>
    <t>P60 500 V7</t>
  </si>
  <si>
    <t>P60 500 V8</t>
  </si>
  <si>
    <t>P60 500 V9</t>
  </si>
  <si>
    <t>P60 500 V10</t>
  </si>
  <si>
    <t>P60 500 V11</t>
  </si>
  <si>
    <t>P60 500 V12</t>
  </si>
  <si>
    <t>P60 500 V13</t>
  </si>
  <si>
    <t>P60 500 V14</t>
  </si>
  <si>
    <t>P60 550 V2</t>
  </si>
  <si>
    <t>P60 550 V3</t>
  </si>
  <si>
    <t>P60 550 V4</t>
  </si>
  <si>
    <t>P60 550 V5</t>
  </si>
  <si>
    <t>P60 550 V6</t>
  </si>
  <si>
    <t>P60 550 V7</t>
  </si>
  <si>
    <t>P60 550 V8</t>
  </si>
  <si>
    <t>P60 550 V9</t>
  </si>
  <si>
    <t>P60 550 V10</t>
  </si>
  <si>
    <t>P60 550 V11</t>
  </si>
  <si>
    <t>P60 550 V12</t>
  </si>
  <si>
    <t>P60 550 V13</t>
  </si>
  <si>
    <t>P60 550 V14</t>
  </si>
  <si>
    <t>P60 570 V2</t>
  </si>
  <si>
    <t>P60 570 V3</t>
  </si>
  <si>
    <t>P60 570 V4</t>
  </si>
  <si>
    <t>P60 570 V5</t>
  </si>
  <si>
    <t>P60 570 V6</t>
  </si>
  <si>
    <t>P60 570 V7</t>
  </si>
  <si>
    <t>P60 570 V8</t>
  </si>
  <si>
    <t>P60 570 V9</t>
  </si>
  <si>
    <t>P60 570 V10</t>
  </si>
  <si>
    <t>P60 570 V11</t>
  </si>
  <si>
    <t>P60 570 V12</t>
  </si>
  <si>
    <t>P60 570 V13</t>
  </si>
  <si>
    <t>P60 570 V14</t>
  </si>
  <si>
    <t>P60 750 V2</t>
  </si>
  <si>
    <t>P60 750 V3</t>
  </si>
  <si>
    <t>P60 750 V4</t>
  </si>
  <si>
    <t>P60 750 V5</t>
  </si>
  <si>
    <t>P60 750 V6</t>
  </si>
  <si>
    <t>P60 750 V7</t>
  </si>
  <si>
    <t>P60 750 V8</t>
  </si>
  <si>
    <t>P60 750 V9</t>
  </si>
  <si>
    <t>P60 750 V10</t>
  </si>
  <si>
    <t>P60 750 V11</t>
  </si>
  <si>
    <t>P60 750 V12</t>
  </si>
  <si>
    <t>P60 750 V13</t>
  </si>
  <si>
    <t>P60 750 V14</t>
  </si>
  <si>
    <t>P60 1000 V2</t>
  </si>
  <si>
    <t>P60 1000 V3</t>
  </si>
  <si>
    <t>P60 1000 V4</t>
  </si>
  <si>
    <t>P60 1000 V5</t>
  </si>
  <si>
    <t>P60 1000 V6</t>
  </si>
  <si>
    <t>P60 1000 V7</t>
  </si>
  <si>
    <t>P60 1000 V8</t>
  </si>
  <si>
    <t>P60 1000 V9</t>
  </si>
  <si>
    <t>P60 1000 V10</t>
  </si>
  <si>
    <t>P60 1000 V11</t>
  </si>
  <si>
    <t>P60 1000 V12</t>
  </si>
  <si>
    <t>P60 1000 V13</t>
  </si>
  <si>
    <t>P60 1000 V14</t>
  </si>
  <si>
    <t>P60 1250 V2</t>
  </si>
  <si>
    <t>P60 1250 V3</t>
  </si>
  <si>
    <t>P60 1250 V4</t>
  </si>
  <si>
    <t>P60 1250 V5</t>
  </si>
  <si>
    <t>P60 1250 V6</t>
  </si>
  <si>
    <t>P60 1250 V7</t>
  </si>
  <si>
    <t>P60 1250 V8</t>
  </si>
  <si>
    <t>P60 1250 V9</t>
  </si>
  <si>
    <t>P60 1250 V10</t>
  </si>
  <si>
    <t>P60 1250 V11</t>
  </si>
  <si>
    <t>P60 1250 V12</t>
  </si>
  <si>
    <t>P60 1250 V13</t>
  </si>
  <si>
    <t>P60 1250 V14</t>
  </si>
  <si>
    <t>P60 1500 V2</t>
  </si>
  <si>
    <t>P60 1500 V3</t>
  </si>
  <si>
    <t>P60 1500 V4</t>
  </si>
  <si>
    <t>P60 1500 V5</t>
  </si>
  <si>
    <t>P60 1500 V6</t>
  </si>
  <si>
    <t>P60 1500 V7</t>
  </si>
  <si>
    <t>P60 1500 V8</t>
  </si>
  <si>
    <t>P60 1500 V9</t>
  </si>
  <si>
    <t>P60 1500 V10</t>
  </si>
  <si>
    <t>P60 1500 V11</t>
  </si>
  <si>
    <t>P60 1500 V12</t>
  </si>
  <si>
    <t>P60 1500 V13</t>
  </si>
  <si>
    <t>P60 1500 V14</t>
  </si>
  <si>
    <t>P60 1750 V2</t>
  </si>
  <si>
    <t>P60 1750 V3</t>
  </si>
  <si>
    <t>P60 1750 V4</t>
  </si>
  <si>
    <t>P60 1750 V5</t>
  </si>
  <si>
    <t>P60 1750 V6</t>
  </si>
  <si>
    <t>P60 1750 V7</t>
  </si>
  <si>
    <t>P60 1750 V8</t>
  </si>
  <si>
    <t>P60 1750 V9</t>
  </si>
  <si>
    <t>P60 1750 V10</t>
  </si>
  <si>
    <t>P60 1750 V11</t>
  </si>
  <si>
    <t>P60 1750 V12</t>
  </si>
  <si>
    <t>P60 1750 V13</t>
  </si>
  <si>
    <t>P60 1750 V14</t>
  </si>
  <si>
    <t>P60 2000 V2</t>
  </si>
  <si>
    <t>P60 2000 V3</t>
  </si>
  <si>
    <t>P60 2000 V4</t>
  </si>
  <si>
    <t>P60 2000 V5</t>
  </si>
  <si>
    <t>P60 2000 V6</t>
  </si>
  <si>
    <t>P60 2000 V7</t>
  </si>
  <si>
    <t>P60 2000 V8</t>
  </si>
  <si>
    <t>P60 2000 V9</t>
  </si>
  <si>
    <t>P60 2000 V10</t>
  </si>
  <si>
    <t>P60 2000 V11</t>
  </si>
  <si>
    <t>P60 2000 V12</t>
  </si>
  <si>
    <t>P60 2000 V13</t>
  </si>
  <si>
    <t>P60 2000 V14</t>
  </si>
  <si>
    <t>P60 2200 V2</t>
  </si>
  <si>
    <t>P60 2200 V3</t>
  </si>
  <si>
    <t>P60 2200 V4</t>
  </si>
  <si>
    <t>P60 2200 V5</t>
  </si>
  <si>
    <t>P60 2200 V6</t>
  </si>
  <si>
    <t>P60 2200 V7</t>
  </si>
  <si>
    <t>P60 2200 V8</t>
  </si>
  <si>
    <t>P60 2200 V9</t>
  </si>
  <si>
    <t>P60 2200 V10</t>
  </si>
  <si>
    <t>P60 2200 V11</t>
  </si>
  <si>
    <t>P60 2200 V12</t>
  </si>
  <si>
    <t>P60 2200 V13</t>
  </si>
  <si>
    <t>P60 2200 V14</t>
  </si>
  <si>
    <t>P60 2250 V2</t>
  </si>
  <si>
    <t>P60 2250 V3</t>
  </si>
  <si>
    <t>P60 2250 V4</t>
  </si>
  <si>
    <t>P60 2250 V5</t>
  </si>
  <si>
    <t>P60 2250 V6</t>
  </si>
  <si>
    <t>P60 2250 V7</t>
  </si>
  <si>
    <t>P60 2250 V8</t>
  </si>
  <si>
    <t>P60 2250 V9</t>
  </si>
  <si>
    <t>P60 2250 V10</t>
  </si>
  <si>
    <t>P60 2250 V11</t>
  </si>
  <si>
    <t>P60 2250 V12</t>
  </si>
  <si>
    <t>P60 2250 V13</t>
  </si>
  <si>
    <t>P60 2250 V14</t>
  </si>
  <si>
    <t>P60 2500 V2</t>
  </si>
  <si>
    <t>P60 2500 V3</t>
  </si>
  <si>
    <t>P60 2500 V4</t>
  </si>
  <si>
    <t>P60 2500 V5</t>
  </si>
  <si>
    <t>P60 2500 V6</t>
  </si>
  <si>
    <t>P60 2500 V7</t>
  </si>
  <si>
    <t>P60 2500 V8</t>
  </si>
  <si>
    <t>P60 2500 V9</t>
  </si>
  <si>
    <t>P60 2500 V10</t>
  </si>
  <si>
    <t>P60 2500 V11</t>
  </si>
  <si>
    <t>P60 2500 V12</t>
  </si>
  <si>
    <t>P60 2500 V13</t>
  </si>
  <si>
    <t>P60 2500 V14</t>
  </si>
  <si>
    <t>P60 3000 V2</t>
  </si>
  <si>
    <t>P60 3000 V3</t>
  </si>
  <si>
    <t>P60 3000 V4</t>
  </si>
  <si>
    <t>P60 3000 V5</t>
  </si>
  <si>
    <t>P60 3000 V6</t>
  </si>
  <si>
    <t>P60 3000 V7</t>
  </si>
  <si>
    <t>P60 3000 V8</t>
  </si>
  <si>
    <t>P60 3000 V9</t>
  </si>
  <si>
    <t>P60 3000 V10</t>
  </si>
  <si>
    <t>P60 3000 V11</t>
  </si>
  <si>
    <t>P60 3000 V12</t>
  </si>
  <si>
    <t>P60 3000 V13</t>
  </si>
  <si>
    <t>P60 3000 V14</t>
  </si>
  <si>
    <t>Q40 500 H2</t>
  </si>
  <si>
    <t>Q40 500 H3</t>
  </si>
  <si>
    <t>Q40 500 H4</t>
  </si>
  <si>
    <t>Q40 500 H5</t>
  </si>
  <si>
    <t>Q40 500 H6</t>
  </si>
  <si>
    <t>Q40 500 H7</t>
  </si>
  <si>
    <t>Q40 500 H8</t>
  </si>
  <si>
    <t>Q40 500 H9</t>
  </si>
  <si>
    <t>Q40 500 H10</t>
  </si>
  <si>
    <t>Q40 500 H11</t>
  </si>
  <si>
    <t>Q40 500 H12</t>
  </si>
  <si>
    <t>Q40 500 H13</t>
  </si>
  <si>
    <t>Q40 500 H14</t>
  </si>
  <si>
    <t>Q40 550 H2</t>
  </si>
  <si>
    <t>Q40 550 H3</t>
  </si>
  <si>
    <t>Q40 550 H4</t>
  </si>
  <si>
    <t>Q40 550 H5</t>
  </si>
  <si>
    <t>Q40 550 H6</t>
  </si>
  <si>
    <t>Q40 550 H7</t>
  </si>
  <si>
    <t>Q40 550 H8</t>
  </si>
  <si>
    <t>Q40 550 H9</t>
  </si>
  <si>
    <t>Q40 550 H10</t>
  </si>
  <si>
    <t>Q40 550 H11</t>
  </si>
  <si>
    <t>Q40 550 H12</t>
  </si>
  <si>
    <t>Q40 550 H13</t>
  </si>
  <si>
    <t>Q40 550 H14</t>
  </si>
  <si>
    <t>Q40 750 H2</t>
  </si>
  <si>
    <t>Q40 750 H3</t>
  </si>
  <si>
    <t>Q40 750 H4</t>
  </si>
  <si>
    <t>Q40 750 H5</t>
  </si>
  <si>
    <t>Q40 750 H6</t>
  </si>
  <si>
    <t>Q40 750 H7</t>
  </si>
  <si>
    <t>Q40 750 H8</t>
  </si>
  <si>
    <t>Q40 750 H9</t>
  </si>
  <si>
    <t>Q40 750 H10</t>
  </si>
  <si>
    <t>Q40 750 H11</t>
  </si>
  <si>
    <t>Q40 750 H12</t>
  </si>
  <si>
    <t>Q40 750 H13</t>
  </si>
  <si>
    <t>Q40 750 H14</t>
  </si>
  <si>
    <t>Q40 1000 H2</t>
  </si>
  <si>
    <t>Q40 1000 H3</t>
  </si>
  <si>
    <t>Q40 1000 H4</t>
  </si>
  <si>
    <t>Q40 1000 H5</t>
  </si>
  <si>
    <t>Q40 1000 H6</t>
  </si>
  <si>
    <t>Q40 1000 H7</t>
  </si>
  <si>
    <t>Q40 1000 H8</t>
  </si>
  <si>
    <t>Q40 1000 H9</t>
  </si>
  <si>
    <t>Q40 1000 H10</t>
  </si>
  <si>
    <t>Q40 1000 H11</t>
  </si>
  <si>
    <t>Q40 1000 H12</t>
  </si>
  <si>
    <t>Q40 1000 H13</t>
  </si>
  <si>
    <t>Q40 1000 H14</t>
  </si>
  <si>
    <t>Q40 1250 H2</t>
  </si>
  <si>
    <t>Q40 1250 H3</t>
  </si>
  <si>
    <t>Q40 1250 H4</t>
  </si>
  <si>
    <t>Q40 1250 H5</t>
  </si>
  <si>
    <t>Q40 1250 H6</t>
  </si>
  <si>
    <t>Q40 1250 H7</t>
  </si>
  <si>
    <t>Q40 1250 H8</t>
  </si>
  <si>
    <t>Q40 1250 H9</t>
  </si>
  <si>
    <t>Q40 1250 H10</t>
  </si>
  <si>
    <t>Q40 1250 H11</t>
  </si>
  <si>
    <t>Q40 1250 H12</t>
  </si>
  <si>
    <t>Q40 1250 H13</t>
  </si>
  <si>
    <t>Q40 1250 H14</t>
  </si>
  <si>
    <t>Q40 1500 H2</t>
  </si>
  <si>
    <t>Q40 1500 H3</t>
  </si>
  <si>
    <t>Q40 1500 H4</t>
  </si>
  <si>
    <t>Q40 1500 H5</t>
  </si>
  <si>
    <t>Q40 1500 H6</t>
  </si>
  <si>
    <t>Q40 1500 H7</t>
  </si>
  <si>
    <t>Q40 1500 H8</t>
  </si>
  <si>
    <t>Q40 1500 H9</t>
  </si>
  <si>
    <t>Q40 1500 H10</t>
  </si>
  <si>
    <t>Q40 1500 H11</t>
  </si>
  <si>
    <t>Q40 1500 H12</t>
  </si>
  <si>
    <t>Q40 1500 H13</t>
  </si>
  <si>
    <t>Q40 1500 H14</t>
  </si>
  <si>
    <t>Q40 1750 H2</t>
  </si>
  <si>
    <t>Q40 1750 H3</t>
  </si>
  <si>
    <t>Q40 1750 H4</t>
  </si>
  <si>
    <t>Q40 1750 H5</t>
  </si>
  <si>
    <t>Q40 1750 H6</t>
  </si>
  <si>
    <t>Q40 1750 H7</t>
  </si>
  <si>
    <t>Q40 1750 H8</t>
  </si>
  <si>
    <t>Q40 1750 H9</t>
  </si>
  <si>
    <t>Q40 1750 H10</t>
  </si>
  <si>
    <t>Q40 1750 H11</t>
  </si>
  <si>
    <t>Q40 1750 H12</t>
  </si>
  <si>
    <t>Q40 1750 H13</t>
  </si>
  <si>
    <t>Q40 1750 H14</t>
  </si>
  <si>
    <t>Q40 2000 H2</t>
  </si>
  <si>
    <t>Q40 2000 H3</t>
  </si>
  <si>
    <t>Q40 2000 H4</t>
  </si>
  <si>
    <t>Q40 2000 H5</t>
  </si>
  <si>
    <t>Q40 2000 H6</t>
  </si>
  <si>
    <t>Q40 2000 H7</t>
  </si>
  <si>
    <t>Q40 2000 H8</t>
  </si>
  <si>
    <t>Q40 2000 H9</t>
  </si>
  <si>
    <t>Q40 2000 H10</t>
  </si>
  <si>
    <t>Q40 2000 H11</t>
  </si>
  <si>
    <t>Q40 2000 H12</t>
  </si>
  <si>
    <t>Q40 2000 H13</t>
  </si>
  <si>
    <t>Q40 2000 H14</t>
  </si>
  <si>
    <t>Q40 2200 H2</t>
  </si>
  <si>
    <t>Q40 2200 H3</t>
  </si>
  <si>
    <t>Q40 2200 H4</t>
  </si>
  <si>
    <t>Q40 2200 H5</t>
  </si>
  <si>
    <t>Q40 2200 H6</t>
  </si>
  <si>
    <t>Q40 2200 H7</t>
  </si>
  <si>
    <t>Q40 2200 H8</t>
  </si>
  <si>
    <t>Q40 2200 H9</t>
  </si>
  <si>
    <t>Q40 2200 H10</t>
  </si>
  <si>
    <t>Q40 2200 H11</t>
  </si>
  <si>
    <t>Q40 2200 H12</t>
  </si>
  <si>
    <t>Q40 2200 H13</t>
  </si>
  <si>
    <t>Q40 2200 H14</t>
  </si>
  <si>
    <t>Q40 2250 H2</t>
  </si>
  <si>
    <t>Q40 2250 H3</t>
  </si>
  <si>
    <t>Q40 2250 H4</t>
  </si>
  <si>
    <t>Q40 2250 H5</t>
  </si>
  <si>
    <t>Q40 2250 H6</t>
  </si>
  <si>
    <t>Q40 2250 H7</t>
  </si>
  <si>
    <t>Q40 2250 H8</t>
  </si>
  <si>
    <t>Q40 2250 H9</t>
  </si>
  <si>
    <t>Q40 2250 H10</t>
  </si>
  <si>
    <t>Q40 2250 H11</t>
  </si>
  <si>
    <t>Q40 2250 H12</t>
  </si>
  <si>
    <t>Q40 2250 H13</t>
  </si>
  <si>
    <t>Q40 2250 H14</t>
  </si>
  <si>
    <t>Q40 2500 H2</t>
  </si>
  <si>
    <t>Q40 2500 H3</t>
  </si>
  <si>
    <t>Q40 2500 H4</t>
  </si>
  <si>
    <t>Q40 2500 H5</t>
  </si>
  <si>
    <t>Q40 2500 H6</t>
  </si>
  <si>
    <t>Q40 2500 H7</t>
  </si>
  <si>
    <t>Q40 2500 H8</t>
  </si>
  <si>
    <t>Q40 2500 H9</t>
  </si>
  <si>
    <t>Q40 2500 H10</t>
  </si>
  <si>
    <t>Q40 2500 H11</t>
  </si>
  <si>
    <t>Q40 2500 H12</t>
  </si>
  <si>
    <t>Q40 2500 H13</t>
  </si>
  <si>
    <t>Q40 2500 H14</t>
  </si>
  <si>
    <t>Q40 3000 H2</t>
  </si>
  <si>
    <t>Q40 3000 H3</t>
  </si>
  <si>
    <t>Q40 3000 H4</t>
  </si>
  <si>
    <t>Q40 3000 H5</t>
  </si>
  <si>
    <t>Q40 3000 H6</t>
  </si>
  <si>
    <t>Q40 3000 H7</t>
  </si>
  <si>
    <t>Q40 3000 H8</t>
  </si>
  <si>
    <t>Q40 3000 H9</t>
  </si>
  <si>
    <t>Q40 3000 H10</t>
  </si>
  <si>
    <t>Q40 3000 H11</t>
  </si>
  <si>
    <t>Q40 3000 H12</t>
  </si>
  <si>
    <t>Q40 3000 H13</t>
  </si>
  <si>
    <t>Q40 3000 H14</t>
  </si>
  <si>
    <t>Q40 270 V2</t>
  </si>
  <si>
    <t>Q40 270 V3</t>
  </si>
  <si>
    <t>Q40 270 V4</t>
  </si>
  <si>
    <t>Q40 270 V5</t>
  </si>
  <si>
    <t>Q40 270 V6</t>
  </si>
  <si>
    <t>Q40 270 V7</t>
  </si>
  <si>
    <t>Q40 270 V8</t>
  </si>
  <si>
    <t>Q40 270 V9</t>
  </si>
  <si>
    <t>Q40 270 V10</t>
  </si>
  <si>
    <t>Q40 270 V11</t>
  </si>
  <si>
    <t>Q40 270 V12</t>
  </si>
  <si>
    <t>Q40 270 V13</t>
  </si>
  <si>
    <t>Q40 270 V14</t>
  </si>
  <si>
    <t>Q40 420 V2</t>
  </si>
  <si>
    <t>Q40 420 V3</t>
  </si>
  <si>
    <t>Q40 420 V4</t>
  </si>
  <si>
    <t>Q40 420 V5</t>
  </si>
  <si>
    <t>Q40 420 V6</t>
  </si>
  <si>
    <t>Q40 420 V7</t>
  </si>
  <si>
    <t>Q40 420 V8</t>
  </si>
  <si>
    <t>Q40 420 V9</t>
  </si>
  <si>
    <t>Q40 420 V10</t>
  </si>
  <si>
    <t>Q40 420 V11</t>
  </si>
  <si>
    <t>Q40 420 V12</t>
  </si>
  <si>
    <t>Q40 420 V13</t>
  </si>
  <si>
    <t>Q40 420 V14</t>
  </si>
  <si>
    <t>Q40 500 V2</t>
  </si>
  <si>
    <t>Q40 500 V3</t>
  </si>
  <si>
    <t>Q40 500 V4</t>
  </si>
  <si>
    <t>Q40 500 V5</t>
  </si>
  <si>
    <t>Q40 500 V6</t>
  </si>
  <si>
    <t>Q40 500 V7</t>
  </si>
  <si>
    <t>Q40 500 V8</t>
  </si>
  <si>
    <t>Q40 500 V9</t>
  </si>
  <si>
    <t>Q40 500 V10</t>
  </si>
  <si>
    <t>Q40 500 V11</t>
  </si>
  <si>
    <t>Q40 500 V12</t>
  </si>
  <si>
    <t>Q40 500 V13</t>
  </si>
  <si>
    <t>Q40 500 V14</t>
  </si>
  <si>
    <t>Q40 550 V2</t>
  </si>
  <si>
    <t>Q40 550 V3</t>
  </si>
  <si>
    <t>Q40 550 V4</t>
  </si>
  <si>
    <t>Q40 550 V5</t>
  </si>
  <si>
    <t>Q40 550 V6</t>
  </si>
  <si>
    <t>Q40 550 V7</t>
  </si>
  <si>
    <t>Q40 550 V8</t>
  </si>
  <si>
    <t>Q40 550 V9</t>
  </si>
  <si>
    <t>Q40 550 V10</t>
  </si>
  <si>
    <t>Q40 550 V11</t>
  </si>
  <si>
    <t>Q40 550 V12</t>
  </si>
  <si>
    <t>Q40 550 V13</t>
  </si>
  <si>
    <t>Q40 550 V14</t>
  </si>
  <si>
    <t>Q40 570 V2</t>
  </si>
  <si>
    <t>Q40 570 V3</t>
  </si>
  <si>
    <t>Q40 570 V4</t>
  </si>
  <si>
    <t>Q40 570 V5</t>
  </si>
  <si>
    <t>Q40 570 V6</t>
  </si>
  <si>
    <t>Q40 570 V7</t>
  </si>
  <si>
    <t>Q40 570 V8</t>
  </si>
  <si>
    <t>Q40 570 V9</t>
  </si>
  <si>
    <t>Q40 570 V10</t>
  </si>
  <si>
    <t>Q40 570 V11</t>
  </si>
  <si>
    <t>Q40 570 V12</t>
  </si>
  <si>
    <t>Q40 570 V13</t>
  </si>
  <si>
    <t>Q40 570 V14</t>
  </si>
  <si>
    <t>Q40 750 V2</t>
  </si>
  <si>
    <t>Q40 750 V3</t>
  </si>
  <si>
    <t>Q40 750 V4</t>
  </si>
  <si>
    <t>Q40 750 V5</t>
  </si>
  <si>
    <t>Q40 750 V6</t>
  </si>
  <si>
    <t>Q40 750 V7</t>
  </si>
  <si>
    <t>Q40 750 V8</t>
  </si>
  <si>
    <t>Q40 750 V9</t>
  </si>
  <si>
    <t>Q40 750 V10</t>
  </si>
  <si>
    <t>Q40 750 V11</t>
  </si>
  <si>
    <t>Q40 750 V12</t>
  </si>
  <si>
    <t>Q40 750 V13</t>
  </si>
  <si>
    <t>Q40 750 V14</t>
  </si>
  <si>
    <t>Q40 1000 V2</t>
  </si>
  <si>
    <t>Q40 1000 V3</t>
  </si>
  <si>
    <t>Q40 1000 V4</t>
  </si>
  <si>
    <t>Q40 1000 V5</t>
  </si>
  <si>
    <t>Q40 1000 V6</t>
  </si>
  <si>
    <t>Q40 1000 V7</t>
  </si>
  <si>
    <t>Q40 1000 V8</t>
  </si>
  <si>
    <t>Q40 1000 V9</t>
  </si>
  <si>
    <t>Q40 1000 V10</t>
  </si>
  <si>
    <t>Q40 1000 V11</t>
  </si>
  <si>
    <t>Q40 1000 V12</t>
  </si>
  <si>
    <t>Q40 1000 V13</t>
  </si>
  <si>
    <t>Q40 1000 V14</t>
  </si>
  <si>
    <t>Q40 1250 V2</t>
  </si>
  <si>
    <t>Q40 1250 V3</t>
  </si>
  <si>
    <t>Q40 1250 V4</t>
  </si>
  <si>
    <t>Q40 1250 V5</t>
  </si>
  <si>
    <t>Q40 1250 V6</t>
  </si>
  <si>
    <t>Q40 1250 V7</t>
  </si>
  <si>
    <t>Q40 1250 V8</t>
  </si>
  <si>
    <t>Q40 1250 V9</t>
  </si>
  <si>
    <t>Q40 1250 V10</t>
  </si>
  <si>
    <t>Q40 1250 V11</t>
  </si>
  <si>
    <t>Q40 1250 V12</t>
  </si>
  <si>
    <t>Q40 1250 V13</t>
  </si>
  <si>
    <t>Q40 1250 V14</t>
  </si>
  <si>
    <t>Q40 1500 V2</t>
  </si>
  <si>
    <t>Q40 1500 V3</t>
  </si>
  <si>
    <t>Q40 1500 V4</t>
  </si>
  <si>
    <t>Q40 1500 V5</t>
  </si>
  <si>
    <t>Q40 1500 V6</t>
  </si>
  <si>
    <t>Q40 1500 V7</t>
  </si>
  <si>
    <t>Q40 1500 V8</t>
  </si>
  <si>
    <t>Q40 1500 V9</t>
  </si>
  <si>
    <t>Q40 1500 V10</t>
  </si>
  <si>
    <t>Q40 1500 V11</t>
  </si>
  <si>
    <t>Q40 1500 V12</t>
  </si>
  <si>
    <t>Q40 1500 V13</t>
  </si>
  <si>
    <t>Q40 1500 V14</t>
  </si>
  <si>
    <t>Q40 1750 V2</t>
  </si>
  <si>
    <t>Q40 1750 V3</t>
  </si>
  <si>
    <t>Q40 1750 V4</t>
  </si>
  <si>
    <t>Q40 1750 V5</t>
  </si>
  <si>
    <t>Q40 1750 V6</t>
  </si>
  <si>
    <t>Q40 1750 V7</t>
  </si>
  <si>
    <t>Q40 1750 V8</t>
  </si>
  <si>
    <t>Q40 1750 V9</t>
  </si>
  <si>
    <t>Q40 1750 V10</t>
  </si>
  <si>
    <t>Q40 1750 V11</t>
  </si>
  <si>
    <t>Q40 1750 V12</t>
  </si>
  <si>
    <t>Q40 1750 V13</t>
  </si>
  <si>
    <t>Q40 1750 V14</t>
  </si>
  <si>
    <t>Q40 2000 V2</t>
  </si>
  <si>
    <t>Q40 2000 V3</t>
  </si>
  <si>
    <t>Q40 2000 V4</t>
  </si>
  <si>
    <t>Q40 2000 V5</t>
  </si>
  <si>
    <t>Q40 2000 V6</t>
  </si>
  <si>
    <t>Q40 2000 V7</t>
  </si>
  <si>
    <t>Q40 2000 V8</t>
  </si>
  <si>
    <t>Q40 2000 V9</t>
  </si>
  <si>
    <t>Q40 2000 V10</t>
  </si>
  <si>
    <t>Q40 2000 V11</t>
  </si>
  <si>
    <t>Q40 2000 V12</t>
  </si>
  <si>
    <t>Q40 2000 V13</t>
  </si>
  <si>
    <t>Q40 2000 V14</t>
  </si>
  <si>
    <t>Q40 2200 V2</t>
  </si>
  <si>
    <t>Q40 2200 V3</t>
  </si>
  <si>
    <t>Q40 2200 V4</t>
  </si>
  <si>
    <t>Q40 2200 V5</t>
  </si>
  <si>
    <t>Q40 2200 V6</t>
  </si>
  <si>
    <t>Q40 2200 V7</t>
  </si>
  <si>
    <t>Q40 2200 V8</t>
  </si>
  <si>
    <t>Q40 2200 V9</t>
  </si>
  <si>
    <t>Q40 2200 V10</t>
  </si>
  <si>
    <t>Q40 2200 V11</t>
  </si>
  <si>
    <t>Q40 2200 V12</t>
  </si>
  <si>
    <t>Q40 2200 V13</t>
  </si>
  <si>
    <t>Q40 2200 V14</t>
  </si>
  <si>
    <t>Q40 2250 V2</t>
  </si>
  <si>
    <t>Q40 2250 V3</t>
  </si>
  <si>
    <t>Q40 2250 V4</t>
  </si>
  <si>
    <t>Q40 2250 V5</t>
  </si>
  <si>
    <t>Q40 2250 V6</t>
  </si>
  <si>
    <t>Q40 2250 V7</t>
  </si>
  <si>
    <t>Q40 2250 V8</t>
  </si>
  <si>
    <t>Q40 2250 V9</t>
  </si>
  <si>
    <t>Q40 2250 V10</t>
  </si>
  <si>
    <t>Q40 2250 V11</t>
  </si>
  <si>
    <t>Q40 2250 V12</t>
  </si>
  <si>
    <t>Q40 2250 V13</t>
  </si>
  <si>
    <t>Q40 2250 V14</t>
  </si>
  <si>
    <t>Q40 2500 V2</t>
  </si>
  <si>
    <t>Q40 2500 V3</t>
  </si>
  <si>
    <t>Q40 2500 V4</t>
  </si>
  <si>
    <t>Q40 2500 V5</t>
  </si>
  <si>
    <t>Q40 2500 V6</t>
  </si>
  <si>
    <t>Q40 2500 V7</t>
  </si>
  <si>
    <t>Q40 2500 V8</t>
  </si>
  <si>
    <t>Q40 2500 V9</t>
  </si>
  <si>
    <t>Q40 2500 V10</t>
  </si>
  <si>
    <t>Q40 2500 V11</t>
  </si>
  <si>
    <t>Q40 2500 V12</t>
  </si>
  <si>
    <t>Q40 2500 V13</t>
  </si>
  <si>
    <t>Q40 2500 V14</t>
  </si>
  <si>
    <t>Q40 3000 V2</t>
  </si>
  <si>
    <t>Q40 3000 V3</t>
  </si>
  <si>
    <t>Q40 3000 V4</t>
  </si>
  <si>
    <t>Q40 3000 V5</t>
  </si>
  <si>
    <t>Q40 3000 V6</t>
  </si>
  <si>
    <t>Q40 3000 V7</t>
  </si>
  <si>
    <t>Q40 3000 V8</t>
  </si>
  <si>
    <t>Q40 3000 V9</t>
  </si>
  <si>
    <t>Q40 3000 V10</t>
  </si>
  <si>
    <t>Q40 3000 V11</t>
  </si>
  <si>
    <t>Q40 3000 V12</t>
  </si>
  <si>
    <t>Q40 3000 V13</t>
  </si>
  <si>
    <t>Q40 3000 V14</t>
  </si>
  <si>
    <t>S 500 H2</t>
  </si>
  <si>
    <t>S 500 H3</t>
  </si>
  <si>
    <t>S 500 H4</t>
  </si>
  <si>
    <t>S 500 H5</t>
  </si>
  <si>
    <t>S 500 H6</t>
  </si>
  <si>
    <t>S 500 H7</t>
  </si>
  <si>
    <t>S 500 H8</t>
  </si>
  <si>
    <t>S 500 H9</t>
  </si>
  <si>
    <t>S 500 H10</t>
  </si>
  <si>
    <t>S 500 H11</t>
  </si>
  <si>
    <t>S 500 H12</t>
  </si>
  <si>
    <t>S 500 H13</t>
  </si>
  <si>
    <t>S 500 H14</t>
  </si>
  <si>
    <t>S 550 H2</t>
  </si>
  <si>
    <t>S 550 H3</t>
  </si>
  <si>
    <t>S 550 H4</t>
  </si>
  <si>
    <t>S 550 H5</t>
  </si>
  <si>
    <t>S 550 H6</t>
  </si>
  <si>
    <t>S 550 H7</t>
  </si>
  <si>
    <t>S 550 H8</t>
  </si>
  <si>
    <t>S 550 H9</t>
  </si>
  <si>
    <t>S 550 H10</t>
  </si>
  <si>
    <t>S 550 H11</t>
  </si>
  <si>
    <t>S 550 H12</t>
  </si>
  <si>
    <t>S 550 H13</t>
  </si>
  <si>
    <t>S 550 H14</t>
  </si>
  <si>
    <t>S 750 H2</t>
  </si>
  <si>
    <t>S 750 H3</t>
  </si>
  <si>
    <t>S 750 H4</t>
  </si>
  <si>
    <t>S 750 H5</t>
  </si>
  <si>
    <t>S 750 H6</t>
  </si>
  <si>
    <t>S 750 H7</t>
  </si>
  <si>
    <t>S 750 H8</t>
  </si>
  <si>
    <t>S 750 H9</t>
  </si>
  <si>
    <t>S 750 H10</t>
  </si>
  <si>
    <t>S 750 H11</t>
  </si>
  <si>
    <t>S 750 H12</t>
  </si>
  <si>
    <t>S 750 H13</t>
  </si>
  <si>
    <t>S 750 H14</t>
  </si>
  <si>
    <t>S 1000 H2</t>
  </si>
  <si>
    <t>S 1000 H3</t>
  </si>
  <si>
    <t>S 1000 H4</t>
  </si>
  <si>
    <t>S 1000 H5</t>
  </si>
  <si>
    <t>S 1000 H6</t>
  </si>
  <si>
    <t>S 1000 H7</t>
  </si>
  <si>
    <t>S 1000 H8</t>
  </si>
  <si>
    <t>S 1000 H9</t>
  </si>
  <si>
    <t>S 1000 H10</t>
  </si>
  <si>
    <t>S 1000 H11</t>
  </si>
  <si>
    <t>S 1000 H12</t>
  </si>
  <si>
    <t>S 1000 H13</t>
  </si>
  <si>
    <t>S 1000 H14</t>
  </si>
  <si>
    <t>S 1250 H2</t>
  </si>
  <si>
    <t>S 1250 H3</t>
  </si>
  <si>
    <t>S 1250 H4</t>
  </si>
  <si>
    <t>S 1250 H5</t>
  </si>
  <si>
    <t>S 1250 H6</t>
  </si>
  <si>
    <t>S 1250 H7</t>
  </si>
  <si>
    <t>S 1250 H8</t>
  </si>
  <si>
    <t>S 1250 H9</t>
  </si>
  <si>
    <t>S 1250 H10</t>
  </si>
  <si>
    <t>S 1250 H11</t>
  </si>
  <si>
    <t>S 1250 H12</t>
  </si>
  <si>
    <t>S 1250 H13</t>
  </si>
  <si>
    <t>S 1250 H14</t>
  </si>
  <si>
    <t>S 1500 H2</t>
  </si>
  <si>
    <t>S 1500 H3</t>
  </si>
  <si>
    <t>S 1500 H4</t>
  </si>
  <si>
    <t>S 1500 H5</t>
  </si>
  <si>
    <t>S 1500 H6</t>
  </si>
  <si>
    <t>S 1500 H7</t>
  </si>
  <si>
    <t>S 1500 H8</t>
  </si>
  <si>
    <t>S 1500 H9</t>
  </si>
  <si>
    <t>S 1500 H10</t>
  </si>
  <si>
    <t>S 1500 H11</t>
  </si>
  <si>
    <t>S 1500 H12</t>
  </si>
  <si>
    <t>S 1500 H13</t>
  </si>
  <si>
    <t>S 1500 H14</t>
  </si>
  <si>
    <t>S 1750 H2</t>
  </si>
  <si>
    <t>S 1750 H3</t>
  </si>
  <si>
    <t>S 1750 H4</t>
  </si>
  <si>
    <t>S 1750 H5</t>
  </si>
  <si>
    <t>S 1750 H6</t>
  </si>
  <si>
    <t>S 1750 H7</t>
  </si>
  <si>
    <t>S 1750 H8</t>
  </si>
  <si>
    <t>S 1750 H9</t>
  </si>
  <si>
    <t>S 1750 H10</t>
  </si>
  <si>
    <t>S 1750 H11</t>
  </si>
  <si>
    <t>S 1750 H12</t>
  </si>
  <si>
    <t>S 1750 H13</t>
  </si>
  <si>
    <t>S 1750 H14</t>
  </si>
  <si>
    <t>S 2000 H2</t>
  </si>
  <si>
    <t>S 2000 H3</t>
  </si>
  <si>
    <t>S 2000 H4</t>
  </si>
  <si>
    <t>S 2000 H5</t>
  </si>
  <si>
    <t>S 2000 H6</t>
  </si>
  <si>
    <t>S 2000 H7</t>
  </si>
  <si>
    <t>S 2000 H8</t>
  </si>
  <si>
    <t>S 2000 H9</t>
  </si>
  <si>
    <t>S 2000 H10</t>
  </si>
  <si>
    <t>S 2000 H11</t>
  </si>
  <si>
    <t>S 2000 H12</t>
  </si>
  <si>
    <t>S 2000 H13</t>
  </si>
  <si>
    <t>S 2000 H14</t>
  </si>
  <si>
    <t>S 2200 H2</t>
  </si>
  <si>
    <t>S 2200 H3</t>
  </si>
  <si>
    <t>S 2200 H4</t>
  </si>
  <si>
    <t>S 2200 H5</t>
  </si>
  <si>
    <t>S 2200 H6</t>
  </si>
  <si>
    <t>S 2200 H7</t>
  </si>
  <si>
    <t>S 2200 H8</t>
  </si>
  <si>
    <t>S 2200 H9</t>
  </si>
  <si>
    <t>S 2200 H10</t>
  </si>
  <si>
    <t>S 2200 H11</t>
  </si>
  <si>
    <t>S 2200 H12</t>
  </si>
  <si>
    <t>S 2200 H13</t>
  </si>
  <si>
    <t>S 2200 H14</t>
  </si>
  <si>
    <t>S 2250 H2</t>
  </si>
  <si>
    <t>S 2250 H3</t>
  </si>
  <si>
    <t>S 2250 H4</t>
  </si>
  <si>
    <t>S 2250 H5</t>
  </si>
  <si>
    <t>S 2250 H6</t>
  </si>
  <si>
    <t>S 2250 H7</t>
  </si>
  <si>
    <t>S 2250 H8</t>
  </si>
  <si>
    <t>S 2250 H9</t>
  </si>
  <si>
    <t>S 2250 H10</t>
  </si>
  <si>
    <t>S 2250 H11</t>
  </si>
  <si>
    <t>S 2250 H12</t>
  </si>
  <si>
    <t>S 2250 H13</t>
  </si>
  <si>
    <t>S 2250 H14</t>
  </si>
  <si>
    <t>S 2500 H2</t>
  </si>
  <si>
    <t>S 2500 H3</t>
  </si>
  <si>
    <t>S 2500 H4</t>
  </si>
  <si>
    <t>S 2500 H5</t>
  </si>
  <si>
    <t>S 2500 H6</t>
  </si>
  <si>
    <t>S 2500 H7</t>
  </si>
  <si>
    <t>S 2500 H8</t>
  </si>
  <si>
    <t>S 2500 H9</t>
  </si>
  <si>
    <t>S 2500 H10</t>
  </si>
  <si>
    <t>S 2500 H11</t>
  </si>
  <si>
    <t>S 2500 H12</t>
  </si>
  <si>
    <t>S 2500 H13</t>
  </si>
  <si>
    <t>S 2500 H14</t>
  </si>
  <si>
    <t>S 3000 H2</t>
  </si>
  <si>
    <t>S 3000 H3</t>
  </si>
  <si>
    <t>S 3000 H4</t>
  </si>
  <si>
    <t>S 3000 H5</t>
  </si>
  <si>
    <t>S 3000 H6</t>
  </si>
  <si>
    <t>S 3000 H7</t>
  </si>
  <si>
    <t>S 3000 H8</t>
  </si>
  <si>
    <t>S 3000 H9</t>
  </si>
  <si>
    <t>S 3000 H10</t>
  </si>
  <si>
    <t>S 3000 H11</t>
  </si>
  <si>
    <t>S 3000 H12</t>
  </si>
  <si>
    <t>S 3000 H13</t>
  </si>
  <si>
    <t>S 3000 H14</t>
  </si>
  <si>
    <t>S 270 V3</t>
  </si>
  <si>
    <t>S 270 V4</t>
  </si>
  <si>
    <t>S 270 V5</t>
  </si>
  <si>
    <t>S 270 V6</t>
  </si>
  <si>
    <t>S 270 V7</t>
  </si>
  <si>
    <t>S 270 V8</t>
  </si>
  <si>
    <t>S 270 V9</t>
  </si>
  <si>
    <t>S 270 V10</t>
  </si>
  <si>
    <t>S 270 V11</t>
  </si>
  <si>
    <t>S 270 V12</t>
  </si>
  <si>
    <t>S 270 V13</t>
  </si>
  <si>
    <t>S 270 V14</t>
  </si>
  <si>
    <t>S 420 V2</t>
  </si>
  <si>
    <t>S 420 V3</t>
  </si>
  <si>
    <t>S 420 V4</t>
  </si>
  <si>
    <t>S 420 V5</t>
  </si>
  <si>
    <t>S 420 V6</t>
  </si>
  <si>
    <t>S 420 V7</t>
  </si>
  <si>
    <t>S 420 V8</t>
  </si>
  <si>
    <t>S 420 V9</t>
  </si>
  <si>
    <t>S 420 V10</t>
  </si>
  <si>
    <t>S 420 V11</t>
  </si>
  <si>
    <t>S 420 V12</t>
  </si>
  <si>
    <t>S 420 V13</t>
  </si>
  <si>
    <t>S 420 V14</t>
  </si>
  <si>
    <t>S 500 V2</t>
  </si>
  <si>
    <t>S 500 V3</t>
  </si>
  <si>
    <t>S 500 V4</t>
  </si>
  <si>
    <t>S 500 V5</t>
  </si>
  <si>
    <t>S 500 V6</t>
  </si>
  <si>
    <t>S 500 V7</t>
  </si>
  <si>
    <t>S 500 V8</t>
  </si>
  <si>
    <t>S 500 V9</t>
  </si>
  <si>
    <t>S 500 V10</t>
  </si>
  <si>
    <t>S 500 V11</t>
  </si>
  <si>
    <t>S 500 V12</t>
  </si>
  <si>
    <t>S 500 V13</t>
  </si>
  <si>
    <t>S 500 V14</t>
  </si>
  <si>
    <t>S 550 V2</t>
  </si>
  <si>
    <t>S 550 V3</t>
  </si>
  <si>
    <t>S 550 V4</t>
  </si>
  <si>
    <t>S 550 V5</t>
  </si>
  <si>
    <t>S 550 V6</t>
  </si>
  <si>
    <t>S 550 V7</t>
  </si>
  <si>
    <t>S 550 V8</t>
  </si>
  <si>
    <t>S 550 V9</t>
  </si>
  <si>
    <t>S 550 V10</t>
  </si>
  <si>
    <t>S 550 V11</t>
  </si>
  <si>
    <t>S 550 V12</t>
  </si>
  <si>
    <t>S 550 V13</t>
  </si>
  <si>
    <t>S 550 V14</t>
  </si>
  <si>
    <t>S 570 V2</t>
  </si>
  <si>
    <t>S 570 V3</t>
  </si>
  <si>
    <t>S 570 V4</t>
  </si>
  <si>
    <t>S 570 V5</t>
  </si>
  <si>
    <t>S 570 V6</t>
  </si>
  <si>
    <t>S 570 V7</t>
  </si>
  <si>
    <t>S 570 V8</t>
  </si>
  <si>
    <t>S 570 V9</t>
  </si>
  <si>
    <t>S 570 V10</t>
  </si>
  <si>
    <t>S 570 V11</t>
  </si>
  <si>
    <t>S 570 V12</t>
  </si>
  <si>
    <t>S 570 V13</t>
  </si>
  <si>
    <t>S 570 V14</t>
  </si>
  <si>
    <t>S 750 V2</t>
  </si>
  <si>
    <t>S 750 V3</t>
  </si>
  <si>
    <t>S 750 V4</t>
  </si>
  <si>
    <t>S 750 V5</t>
  </si>
  <si>
    <t>S 750 V6</t>
  </si>
  <si>
    <t>S 750 V7</t>
  </si>
  <si>
    <t>S 750 V8</t>
  </si>
  <si>
    <t>S 750 V9</t>
  </si>
  <si>
    <t>S 750 V10</t>
  </si>
  <si>
    <t>S 750 V11</t>
  </si>
  <si>
    <t>S 750 V12</t>
  </si>
  <si>
    <t>S 750 V13</t>
  </si>
  <si>
    <t>S 750 V14</t>
  </si>
  <si>
    <t>S 1000 V2</t>
  </si>
  <si>
    <t>S 1000 V3</t>
  </si>
  <si>
    <t>S 1000 V4</t>
  </si>
  <si>
    <t>S 1000 V5</t>
  </si>
  <si>
    <t>S 1000 V6</t>
  </si>
  <si>
    <t>S 1000 V7</t>
  </si>
  <si>
    <t>S 1000 V8</t>
  </si>
  <si>
    <t>S 1000 V9</t>
  </si>
  <si>
    <t>S 1000 V10</t>
  </si>
  <si>
    <t>S 1000 V11</t>
  </si>
  <si>
    <t>S 1000 V12</t>
  </si>
  <si>
    <t>S 1000 V13</t>
  </si>
  <si>
    <t>S 1000 V14</t>
  </si>
  <si>
    <t>S 1250 V2</t>
  </si>
  <si>
    <t>S 1250 V3</t>
  </si>
  <si>
    <t>S 1250 V4</t>
  </si>
  <si>
    <t>S 1250 V5</t>
  </si>
  <si>
    <t>S 1250 V6</t>
  </si>
  <si>
    <t>S 1250 V7</t>
  </si>
  <si>
    <t>S 1250 V8</t>
  </si>
  <si>
    <t>S 1250 V9</t>
  </si>
  <si>
    <t>S 1250 V10</t>
  </si>
  <si>
    <t>S 1250 V11</t>
  </si>
  <si>
    <t>S 1250 V12</t>
  </si>
  <si>
    <t>S 1250 V13</t>
  </si>
  <si>
    <t>S 1250 V14</t>
  </si>
  <si>
    <t>S 1500 V2</t>
  </si>
  <si>
    <t>S 1500 V3</t>
  </si>
  <si>
    <t>S 1500 V4</t>
  </si>
  <si>
    <t>S 1500 V5</t>
  </si>
  <si>
    <t>S 1500 V6</t>
  </si>
  <si>
    <t>S 1500 V7</t>
  </si>
  <si>
    <t>S 1500 V8</t>
  </si>
  <si>
    <t>S 1500 V9</t>
  </si>
  <si>
    <t>S 1500 V10</t>
  </si>
  <si>
    <t>S 1500 V11</t>
  </si>
  <si>
    <t>S 1500 V12</t>
  </si>
  <si>
    <t>S 1500 V13</t>
  </si>
  <si>
    <t>S 1500 V14</t>
  </si>
  <si>
    <t>S 1750 V2</t>
  </si>
  <si>
    <t>S 1750 V3</t>
  </si>
  <si>
    <t>S 1750 V4</t>
  </si>
  <si>
    <t>S 1750 V5</t>
  </si>
  <si>
    <t>S 1750 V6</t>
  </si>
  <si>
    <t>S 1750 V7</t>
  </si>
  <si>
    <t>S 1750 V8</t>
  </si>
  <si>
    <t>S 1750 V9</t>
  </si>
  <si>
    <t>S 1750 V10</t>
  </si>
  <si>
    <t>S 1750 V11</t>
  </si>
  <si>
    <t>S 1750 V12</t>
  </si>
  <si>
    <t>S 1750 V13</t>
  </si>
  <si>
    <t>S 1750 V14</t>
  </si>
  <si>
    <t>S 2000 V2</t>
  </si>
  <si>
    <t>S 2000 V3</t>
  </si>
  <si>
    <t>S 2000 V4</t>
  </si>
  <si>
    <t>S 2000 V5</t>
  </si>
  <si>
    <t>S 2000 V6</t>
  </si>
  <si>
    <t>S 2000 V7</t>
  </si>
  <si>
    <t>S 2000 V8</t>
  </si>
  <si>
    <t>S 2000 V9</t>
  </si>
  <si>
    <t>S 2000 V10</t>
  </si>
  <si>
    <t>S 2000 V11</t>
  </si>
  <si>
    <t>S 2000 V12</t>
  </si>
  <si>
    <t>S 2000 V13</t>
  </si>
  <si>
    <t>S 2000 V14</t>
  </si>
  <si>
    <t>S 2200 V2</t>
  </si>
  <si>
    <t>S 2200 V3</t>
  </si>
  <si>
    <t>S 2200 V4</t>
  </si>
  <si>
    <t>S 2200 V5</t>
  </si>
  <si>
    <t>S 2200 V6</t>
  </si>
  <si>
    <t>S 2200 V7</t>
  </si>
  <si>
    <t>S 2200 V8</t>
  </si>
  <si>
    <t>S 2200 V9</t>
  </si>
  <si>
    <t>S 2200 V10</t>
  </si>
  <si>
    <t>S 2200 V11</t>
  </si>
  <si>
    <t>S 2200 V12</t>
  </si>
  <si>
    <t>S 2200 V13</t>
  </si>
  <si>
    <t>S 2200 V14</t>
  </si>
  <si>
    <t>S 2250 V2</t>
  </si>
  <si>
    <t>S 2250 V3</t>
  </si>
  <si>
    <t>S 2250 V4</t>
  </si>
  <si>
    <t>S 2250 V5</t>
  </si>
  <si>
    <t>S 2250 V6</t>
  </si>
  <si>
    <t>S 2250 V7</t>
  </si>
  <si>
    <t>S 2250 V8</t>
  </si>
  <si>
    <t>S 2250 V9</t>
  </si>
  <si>
    <t>S 2250 V10</t>
  </si>
  <si>
    <t>S 2250 V11</t>
  </si>
  <si>
    <t>S 2250 V12</t>
  </si>
  <si>
    <t>S 2250 V13</t>
  </si>
  <si>
    <t>S 2250 V14</t>
  </si>
  <si>
    <t>S 2500 V2</t>
  </si>
  <si>
    <t>S 2500 V3</t>
  </si>
  <si>
    <t>S 2500 V4</t>
  </si>
  <si>
    <t>S 2500 V5</t>
  </si>
  <si>
    <t>S 2500 V6</t>
  </si>
  <si>
    <t>S 2500 V7</t>
  </si>
  <si>
    <t>S 2500 V8</t>
  </si>
  <si>
    <t>S 2500 V9</t>
  </si>
  <si>
    <t>S 2500 V10</t>
  </si>
  <si>
    <t>S 2500 V11</t>
  </si>
  <si>
    <t>S 2500 V12</t>
  </si>
  <si>
    <t>S 2500 V13</t>
  </si>
  <si>
    <t>S 2500 V14</t>
  </si>
  <si>
    <t>S 3000 V2</t>
  </si>
  <si>
    <t>S 3000 V3</t>
  </si>
  <si>
    <t>S 3000 V4</t>
  </si>
  <si>
    <t>S 3000 V5</t>
  </si>
  <si>
    <t>S 3000 V6</t>
  </si>
  <si>
    <t>S 3000 V7</t>
  </si>
  <si>
    <t>S 3000 V8</t>
  </si>
  <si>
    <t>S 3000 V9</t>
  </si>
  <si>
    <t>S 3000 V10</t>
  </si>
  <si>
    <t>S 3000 V11</t>
  </si>
  <si>
    <t>S 3000 V12</t>
  </si>
  <si>
    <t>S 3000 V13</t>
  </si>
  <si>
    <t>S 3000 V14</t>
  </si>
  <si>
    <t>SP 500 H2</t>
  </si>
  <si>
    <t>SP 500 H3</t>
  </si>
  <si>
    <t>SP 500 H4</t>
  </si>
  <si>
    <t>SP 500 H5</t>
  </si>
  <si>
    <t>SP 500 H6</t>
  </si>
  <si>
    <t>SP 500 H7</t>
  </si>
  <si>
    <t>SP 500 H8</t>
  </si>
  <si>
    <t>SP 500 H9</t>
  </si>
  <si>
    <t>SP 500 H10</t>
  </si>
  <si>
    <t>SP 500 H11</t>
  </si>
  <si>
    <t>SP 500 H12</t>
  </si>
  <si>
    <t>SP 500 H13</t>
  </si>
  <si>
    <t>SP 500 H14</t>
  </si>
  <si>
    <t>SP 550 H2</t>
  </si>
  <si>
    <t>SP 550 H3</t>
  </si>
  <si>
    <t>SP 550 H4</t>
  </si>
  <si>
    <t>SP 550 H5</t>
  </si>
  <si>
    <t>SP 550 H6</t>
  </si>
  <si>
    <t>SP 550 H7</t>
  </si>
  <si>
    <t>SP 550 H8</t>
  </si>
  <si>
    <t>SP 550 H9</t>
  </si>
  <si>
    <t>SP 550 H10</t>
  </si>
  <si>
    <t>SP 550 H11</t>
  </si>
  <si>
    <t>SP 550 H12</t>
  </si>
  <si>
    <t>SP 550 H13</t>
  </si>
  <si>
    <t>SP 550 H14</t>
  </si>
  <si>
    <t>SP 750 H2</t>
  </si>
  <si>
    <t>SP 750 H3</t>
  </si>
  <si>
    <t>SP 750 H4</t>
  </si>
  <si>
    <t>SP 750 H5</t>
  </si>
  <si>
    <t>SP 750 H6</t>
  </si>
  <si>
    <t>SP 750 H7</t>
  </si>
  <si>
    <t>SP 750 H8</t>
  </si>
  <si>
    <t>SP 750 H9</t>
  </si>
  <si>
    <t>SP 750 H10</t>
  </si>
  <si>
    <t>SP 750 H11</t>
  </si>
  <si>
    <t>SP 750 H12</t>
  </si>
  <si>
    <t>SP 750 H13</t>
  </si>
  <si>
    <t>SP 750 H14</t>
  </si>
  <si>
    <t>SP 1000 H2</t>
  </si>
  <si>
    <t>SP 1000 H3</t>
  </si>
  <si>
    <t>SP 1000 H4</t>
  </si>
  <si>
    <t>SP 1000 H5</t>
  </si>
  <si>
    <t>SP 1000 H6</t>
  </si>
  <si>
    <t>SP 1000 H7</t>
  </si>
  <si>
    <t>SP 1000 H8</t>
  </si>
  <si>
    <t>SP 1000 H9</t>
  </si>
  <si>
    <t>SP 1000 H10</t>
  </si>
  <si>
    <t>SP 1000 H11</t>
  </si>
  <si>
    <t>SP 1000 H12</t>
  </si>
  <si>
    <t>SP 1000 H13</t>
  </si>
  <si>
    <t>SP 1000 H14</t>
  </si>
  <si>
    <t>SP 1250 H2</t>
  </si>
  <si>
    <t>SP 1250 H3</t>
  </si>
  <si>
    <t>SP 1250 H4</t>
  </si>
  <si>
    <t>SP 1250 H5</t>
  </si>
  <si>
    <t>SP 1250 H6</t>
  </si>
  <si>
    <t>SP 1250 H7</t>
  </si>
  <si>
    <t>SP 1250 H8</t>
  </si>
  <si>
    <t>SP 1250 H9</t>
  </si>
  <si>
    <t>SP 1250 H10</t>
  </si>
  <si>
    <t>SP 1250 H11</t>
  </si>
  <si>
    <t>SP 1250 H12</t>
  </si>
  <si>
    <t>SP 1250 H13</t>
  </si>
  <si>
    <t>SP 1250 H14</t>
  </si>
  <si>
    <t>SP 1500 H2</t>
  </si>
  <si>
    <t>SP 1500 H3</t>
  </si>
  <si>
    <t>SP 1500 H4</t>
  </si>
  <si>
    <t>SP 1500 H5</t>
  </si>
  <si>
    <t>SP 1500 H6</t>
  </si>
  <si>
    <t>SP 1500 H7</t>
  </si>
  <si>
    <t>SP 1500 H8</t>
  </si>
  <si>
    <t>SP 1500 H9</t>
  </si>
  <si>
    <t>SP 1500 H10</t>
  </si>
  <si>
    <t>SP 1500 H11</t>
  </si>
  <si>
    <t>SP 1500 H12</t>
  </si>
  <si>
    <t>SP 1500 H13</t>
  </si>
  <si>
    <t>SP 1500 H14</t>
  </si>
  <si>
    <t>SP 1750 H2</t>
  </si>
  <si>
    <t>SP 1750 H3</t>
  </si>
  <si>
    <t>SP 1750 H4</t>
  </si>
  <si>
    <t>SP 1750 H5</t>
  </si>
  <si>
    <t>SP 1750 H6</t>
  </si>
  <si>
    <t>SP 1750 H7</t>
  </si>
  <si>
    <t>SP 1750 H8</t>
  </si>
  <si>
    <t>SP 1750 H9</t>
  </si>
  <si>
    <t>SP 1750 H10</t>
  </si>
  <si>
    <t>SP 1750 H11</t>
  </si>
  <si>
    <t>SP 1750 H12</t>
  </si>
  <si>
    <t>SP 1750 H13</t>
  </si>
  <si>
    <t>SP 1750 H14</t>
  </si>
  <si>
    <t>SP 2000 H2</t>
  </si>
  <si>
    <t>SP 2000 H3</t>
  </si>
  <si>
    <t>SP 2000 H4</t>
  </si>
  <si>
    <t>SP 2000 H5</t>
  </si>
  <si>
    <t>SP 2000 H6</t>
  </si>
  <si>
    <t>SP 2000 H7</t>
  </si>
  <si>
    <t>SP 2000 H8</t>
  </si>
  <si>
    <t>SP 2000 H9</t>
  </si>
  <si>
    <t>SP 2000 H10</t>
  </si>
  <si>
    <t>SP 2000 H11</t>
  </si>
  <si>
    <t>SP 2000 H12</t>
  </si>
  <si>
    <t>SP 2000 H13</t>
  </si>
  <si>
    <t>SP 2000 H14</t>
  </si>
  <si>
    <t>SP 2200 H2</t>
  </si>
  <si>
    <t>SP 2200 H3</t>
  </si>
  <si>
    <t>SP 2200 H4</t>
  </si>
  <si>
    <t>SP 2200 H5</t>
  </si>
  <si>
    <t>SP 2200 H6</t>
  </si>
  <si>
    <t>SP 2200 H7</t>
  </si>
  <si>
    <t>SP 2200 H8</t>
  </si>
  <si>
    <t>SP 2200 H9</t>
  </si>
  <si>
    <t>SP 2200 H10</t>
  </si>
  <si>
    <t>SP 2200 H11</t>
  </si>
  <si>
    <t>SP 2200 H12</t>
  </si>
  <si>
    <t>SP 2200 H13</t>
  </si>
  <si>
    <t>SP 2200 H14</t>
  </si>
  <si>
    <t>SP 2250 H2</t>
  </si>
  <si>
    <t>SP 2250 H3</t>
  </si>
  <si>
    <t>SP 2250 H4</t>
  </si>
  <si>
    <t>SP 2250 H5</t>
  </si>
  <si>
    <t>SP 2250 H6</t>
  </si>
  <si>
    <t>SP 2250 H7</t>
  </si>
  <si>
    <t>SP 2250 H8</t>
  </si>
  <si>
    <t>SP 2250 H9</t>
  </si>
  <si>
    <t>SP 2250 H10</t>
  </si>
  <si>
    <t>SP 2250 H11</t>
  </si>
  <si>
    <t>SP 2250 H12</t>
  </si>
  <si>
    <t>SP 2250 H13</t>
  </si>
  <si>
    <t>SP 2250 H14</t>
  </si>
  <si>
    <t>SP 2500 H2</t>
  </si>
  <si>
    <t>SP 2500 H3</t>
  </si>
  <si>
    <t>SP 2500 H4</t>
  </si>
  <si>
    <t>SP 2500 H5</t>
  </si>
  <si>
    <t>SP 2500 H6</t>
  </si>
  <si>
    <t>SP 2500 H7</t>
  </si>
  <si>
    <t>SP 2500 H8</t>
  </si>
  <si>
    <t>SP 2500 H9</t>
  </si>
  <si>
    <t>SP 2500 H10</t>
  </si>
  <si>
    <t>SP 2500 H11</t>
  </si>
  <si>
    <t>SP 2500 H12</t>
  </si>
  <si>
    <t>SP 2500 H13</t>
  </si>
  <si>
    <t>SP 2500 H14</t>
  </si>
  <si>
    <t>SP 3000 H2</t>
  </si>
  <si>
    <t>SP 3000 H3</t>
  </si>
  <si>
    <t>SP 3000 H4</t>
  </si>
  <si>
    <t>SP 3000 H5</t>
  </si>
  <si>
    <t>SP 3000 H6</t>
  </si>
  <si>
    <t>SP 3000 H7</t>
  </si>
  <si>
    <t>SP 3000 H8</t>
  </si>
  <si>
    <t>SP 3000 H9</t>
  </si>
  <si>
    <t>SP 3000 H10</t>
  </si>
  <si>
    <t>SP 3000 H11</t>
  </si>
  <si>
    <t>SP 3000 H12</t>
  </si>
  <si>
    <t>SP 3000 H13</t>
  </si>
  <si>
    <t>SP 3000 H14</t>
  </si>
  <si>
    <t>SP 270 V2</t>
  </si>
  <si>
    <t>SP 270 V3</t>
  </si>
  <si>
    <t>SP 270 V4</t>
  </si>
  <si>
    <t>SP 270 V5</t>
  </si>
  <si>
    <t>SP 270 V6</t>
  </si>
  <si>
    <t>SP 270 V7</t>
  </si>
  <si>
    <t>SP 270 V8</t>
  </si>
  <si>
    <t>SP 270 V9</t>
  </si>
  <si>
    <t>SP 270 V10</t>
  </si>
  <si>
    <t>SP 270 V11</t>
  </si>
  <si>
    <t>SP 270 V12</t>
  </si>
  <si>
    <t>SP 270 V13</t>
  </si>
  <si>
    <t>SP 270 V14</t>
  </si>
  <si>
    <t>SP 420 V2</t>
  </si>
  <si>
    <t>SP 420 V3</t>
  </si>
  <si>
    <t>SP 420 V4</t>
  </si>
  <si>
    <t>SP 420 V5</t>
  </si>
  <si>
    <t>SP 420 V6</t>
  </si>
  <si>
    <t>SP 420 V7</t>
  </si>
  <si>
    <t>SP 420 V8</t>
  </si>
  <si>
    <t>SP 420 V9</t>
  </si>
  <si>
    <t>SP 420 V10</t>
  </si>
  <si>
    <t>SP 420 V11</t>
  </si>
  <si>
    <t>SP 420 V12</t>
  </si>
  <si>
    <t>SP 420 V13</t>
  </si>
  <si>
    <t>SP 420 V14</t>
  </si>
  <si>
    <t>SP 500 V2</t>
  </si>
  <si>
    <t>SP 500 V3</t>
  </si>
  <si>
    <t>SP 500 V4</t>
  </si>
  <si>
    <t>SP 500 V5</t>
  </si>
  <si>
    <t>SP 500 V6</t>
  </si>
  <si>
    <t>SP 500 V7</t>
  </si>
  <si>
    <t>SP 500 V8</t>
  </si>
  <si>
    <t>SP 500 V9</t>
  </si>
  <si>
    <t>SP 500 V10</t>
  </si>
  <si>
    <t>SP 500 V11</t>
  </si>
  <si>
    <t>SP 500 V12</t>
  </si>
  <si>
    <t>SP 500 V13</t>
  </si>
  <si>
    <t>SP 500 V14</t>
  </si>
  <si>
    <t>SP 550 V2</t>
  </si>
  <si>
    <t>SP 550 V3</t>
  </si>
  <si>
    <t>SP 550 V4</t>
  </si>
  <si>
    <t>SP 550 V5</t>
  </si>
  <si>
    <t>SP 550 V6</t>
  </si>
  <si>
    <t>SP 550 V7</t>
  </si>
  <si>
    <t>SP 550 V8</t>
  </si>
  <si>
    <t>SP 550 V9</t>
  </si>
  <si>
    <t>SP 550 V10</t>
  </si>
  <si>
    <t>SP 550 V11</t>
  </si>
  <si>
    <t>SP 550 V12</t>
  </si>
  <si>
    <t>SP 550 V13</t>
  </si>
  <si>
    <t>SP 550 V14</t>
  </si>
  <si>
    <t>SP 570 V2</t>
  </si>
  <si>
    <t>SP 570 V3</t>
  </si>
  <si>
    <t>SP 570 V4</t>
  </si>
  <si>
    <t>SP 570 V5</t>
  </si>
  <si>
    <t>SP 570 V6</t>
  </si>
  <si>
    <t>SP 570 V7</t>
  </si>
  <si>
    <t>SP 570 V8</t>
  </si>
  <si>
    <t>SP 570 V9</t>
  </si>
  <si>
    <t>SP 570 V10</t>
  </si>
  <si>
    <t>SP 570 V11</t>
  </si>
  <si>
    <t>SP 570 V12</t>
  </si>
  <si>
    <t>SP 570 V13</t>
  </si>
  <si>
    <t>SP 570 V14</t>
  </si>
  <si>
    <t>SP 750 V2</t>
  </si>
  <si>
    <t>SP 750 V3</t>
  </si>
  <si>
    <t>SP 750 V4</t>
  </si>
  <si>
    <t>SP 750 V5</t>
  </si>
  <si>
    <t>SP 750 V6</t>
  </si>
  <si>
    <t>SP 750 V7</t>
  </si>
  <si>
    <t>SP 750 V8</t>
  </si>
  <si>
    <t>SP 750 V9</t>
  </si>
  <si>
    <t>SP 750 V10</t>
  </si>
  <si>
    <t>SP 750 V11</t>
  </si>
  <si>
    <t>SP 750 V12</t>
  </si>
  <si>
    <t>SP 750 V13</t>
  </si>
  <si>
    <t>SP 750 V14</t>
  </si>
  <si>
    <t>SP 1000 V2</t>
  </si>
  <si>
    <t>SP 1000 V3</t>
  </si>
  <si>
    <t>SP 1000 V4</t>
  </si>
  <si>
    <t>SP 1000 V5</t>
  </si>
  <si>
    <t>SP 1000 V6</t>
  </si>
  <si>
    <t>SP 1000 V7</t>
  </si>
  <si>
    <t>SP 1000 V8</t>
  </si>
  <si>
    <t>SP 1000 V9</t>
  </si>
  <si>
    <t>SP 1000 V10</t>
  </si>
  <si>
    <t>SP 1000 V11</t>
  </si>
  <si>
    <t>SP 1000 V12</t>
  </si>
  <si>
    <t>SP 1000 V13</t>
  </si>
  <si>
    <t>SP 1000 V14</t>
  </si>
  <si>
    <t>SP 1250 V2</t>
  </si>
  <si>
    <t>SP 1250 V3</t>
  </si>
  <si>
    <t>SP 1250 V4</t>
  </si>
  <si>
    <t>SP 1250 V5</t>
  </si>
  <si>
    <t>SP 1250 V6</t>
  </si>
  <si>
    <t>SP 1250 V7</t>
  </si>
  <si>
    <t>SP 1250 V8</t>
  </si>
  <si>
    <t>SP 1250 V9</t>
  </si>
  <si>
    <t>SP 1250 V10</t>
  </si>
  <si>
    <t>SP 1250 V11</t>
  </si>
  <si>
    <t>SP 1250 V12</t>
  </si>
  <si>
    <t>SP 1250 V13</t>
  </si>
  <si>
    <t>SP 1250 V14</t>
  </si>
  <si>
    <t>SP 1500 V2</t>
  </si>
  <si>
    <t>SP 1500 V3</t>
  </si>
  <si>
    <t>SP 1500 V4</t>
  </si>
  <si>
    <t>SP 1500 V5</t>
  </si>
  <si>
    <t>SP 1500 V6</t>
  </si>
  <si>
    <t>SP 1500 V7</t>
  </si>
  <si>
    <t>SP 1500 V8</t>
  </si>
  <si>
    <t>SP 1500 V9</t>
  </si>
  <si>
    <t>SP 1500 V10</t>
  </si>
  <si>
    <t>SP 1500 V11</t>
  </si>
  <si>
    <t>SP 1500 V12</t>
  </si>
  <si>
    <t>SP 1500 V13</t>
  </si>
  <si>
    <t>SP 1500 V14</t>
  </si>
  <si>
    <t>SP 1750 V2</t>
  </si>
  <si>
    <t>SP 1750 V3</t>
  </si>
  <si>
    <t>SP 1750 V4</t>
  </si>
  <si>
    <t>SP 1750 V5</t>
  </si>
  <si>
    <t>SP 1750 V6</t>
  </si>
  <si>
    <t>SP 1750 V7</t>
  </si>
  <si>
    <t>SP 1750 V8</t>
  </si>
  <si>
    <t>SP 1750 V9</t>
  </si>
  <si>
    <t>SP 1750 V10</t>
  </si>
  <si>
    <t>SP 1750 V11</t>
  </si>
  <si>
    <t>SP 1750 V12</t>
  </si>
  <si>
    <t>SP 1750 V13</t>
  </si>
  <si>
    <t>SP 1750 V14</t>
  </si>
  <si>
    <t>SP 2000 V2</t>
  </si>
  <si>
    <t>SP 2000 V3</t>
  </si>
  <si>
    <t>SP 2000 V4</t>
  </si>
  <si>
    <t>SP 2000 V5</t>
  </si>
  <si>
    <t>SP 2000 V6</t>
  </si>
  <si>
    <t>SP 2000 V7</t>
  </si>
  <si>
    <t>SP 2000 V8</t>
  </si>
  <si>
    <t>SP 2000 V9</t>
  </si>
  <si>
    <t>SP 2000 V10</t>
  </si>
  <si>
    <t>SP 2000 V11</t>
  </si>
  <si>
    <t>SP 2000 V12</t>
  </si>
  <si>
    <t>SP 2000 V13</t>
  </si>
  <si>
    <t>SP 2000 V14</t>
  </si>
  <si>
    <t>SP 2200 V2</t>
  </si>
  <si>
    <t>SP 2200 V3</t>
  </si>
  <si>
    <t>SP 2200 V4</t>
  </si>
  <si>
    <t>SP 2200 V5</t>
  </si>
  <si>
    <t>SP 2200 V6</t>
  </si>
  <si>
    <t>SP 2200 V7</t>
  </si>
  <si>
    <t>SP 2200 V8</t>
  </si>
  <si>
    <t>SP 2200 V9</t>
  </si>
  <si>
    <t>SP 2200 V10</t>
  </si>
  <si>
    <t>SP 2200 V11</t>
  </si>
  <si>
    <t>SP 2200 V12</t>
  </si>
  <si>
    <t>SP 2200 V13</t>
  </si>
  <si>
    <t>SP 2200 V14</t>
  </si>
  <si>
    <t>SP 2250 V2</t>
  </si>
  <si>
    <t>SP 2250 V3</t>
  </si>
  <si>
    <t>SP 2250 V4</t>
  </si>
  <si>
    <t>SP 2250 V5</t>
  </si>
  <si>
    <t>SP 2250 V6</t>
  </si>
  <si>
    <t>SP 2250 V7</t>
  </si>
  <si>
    <t>SP 2250 V8</t>
  </si>
  <si>
    <t>SP 2250 V9</t>
  </si>
  <si>
    <t>SP 2250 V10</t>
  </si>
  <si>
    <t>SP 2250 V11</t>
  </si>
  <si>
    <t>SP 2250 V12</t>
  </si>
  <si>
    <t>SP 2250 V13</t>
  </si>
  <si>
    <t>SP 2250 V14</t>
  </si>
  <si>
    <t>SP 2500 V2</t>
  </si>
  <si>
    <t>SP 2500 V3</t>
  </si>
  <si>
    <t>SP 2500 V4</t>
  </si>
  <si>
    <t>SP 2500 V5</t>
  </si>
  <si>
    <t>SP 2500 V6</t>
  </si>
  <si>
    <t>SP 2500 V7</t>
  </si>
  <si>
    <t>SP 2500 V8</t>
  </si>
  <si>
    <t>SP 2500 V9</t>
  </si>
  <si>
    <t>SP 2500 V10</t>
  </si>
  <si>
    <t>SP 2500 V11</t>
  </si>
  <si>
    <t>SP 2500 V12</t>
  </si>
  <si>
    <t>SP 2500 V13</t>
  </si>
  <si>
    <t>SP 2500 V14</t>
  </si>
  <si>
    <t>SP 3000 V2</t>
  </si>
  <si>
    <t>SP 3000 V3</t>
  </si>
  <si>
    <t>SP 3000 V4</t>
  </si>
  <si>
    <t>SP 3000 V5</t>
  </si>
  <si>
    <t>SP 3000 V6</t>
  </si>
  <si>
    <t>SP 3000 V7</t>
  </si>
  <si>
    <t>SP 3000 V8</t>
  </si>
  <si>
    <t>SP 3000 V9</t>
  </si>
  <si>
    <t>SP 3000 V10</t>
  </si>
  <si>
    <t>SP 3000 V11</t>
  </si>
  <si>
    <t>SP 3000 V12</t>
  </si>
  <si>
    <t>SP 3000 V13</t>
  </si>
  <si>
    <t>SP 3000 V14</t>
  </si>
  <si>
    <t>R32 500 H2</t>
  </si>
  <si>
    <t>R32 500 H3</t>
  </si>
  <si>
    <t>R32 500 H4</t>
  </si>
  <si>
    <t>R32 500 H5</t>
  </si>
  <si>
    <t>R32 500 H6</t>
  </si>
  <si>
    <t>R32 500 H7</t>
  </si>
  <si>
    <t>R32 500 H8</t>
  </si>
  <si>
    <t>R32 500 H9</t>
  </si>
  <si>
    <t>R32 500 H10</t>
  </si>
  <si>
    <t>R32 500 H11</t>
  </si>
  <si>
    <t>R32 500 H12</t>
  </si>
  <si>
    <t>R32 500 H13</t>
  </si>
  <si>
    <t>R32 500 H14</t>
  </si>
  <si>
    <t>R32 550 H2</t>
  </si>
  <si>
    <t>R32 550 H3</t>
  </si>
  <si>
    <t>R32 550 H4</t>
  </si>
  <si>
    <t>R32 550 H5</t>
  </si>
  <si>
    <t>R32 550 H6</t>
  </si>
  <si>
    <t>R32 550 H7</t>
  </si>
  <si>
    <t>R32 550 H8</t>
  </si>
  <si>
    <t>R32 550 H9</t>
  </si>
  <si>
    <t>R32 550 H10</t>
  </si>
  <si>
    <t>R32 550 H11</t>
  </si>
  <si>
    <t>R32 550 H12</t>
  </si>
  <si>
    <t>R32 550 H13</t>
  </si>
  <si>
    <t>R32 550 H14</t>
  </si>
  <si>
    <t>R32 750 H2</t>
  </si>
  <si>
    <t>R32 750 H3</t>
  </si>
  <si>
    <t>R32 750 H4</t>
  </si>
  <si>
    <t>R32 750 H5</t>
  </si>
  <si>
    <t>R32 750 H6</t>
  </si>
  <si>
    <t>R32 750 H7</t>
  </si>
  <si>
    <t>R32 750 H8</t>
  </si>
  <si>
    <t>R32 750 H9</t>
  </si>
  <si>
    <t>R32 750 H10</t>
  </si>
  <si>
    <t>R32 750 H11</t>
  </si>
  <si>
    <t>R32 750 H12</t>
  </si>
  <si>
    <t>R32 750 H13</t>
  </si>
  <si>
    <t>R32 750 H14</t>
  </si>
  <si>
    <t>R32 1000 H2</t>
  </si>
  <si>
    <t>R32 1000 H3</t>
  </si>
  <si>
    <t>R32 1000 H4</t>
  </si>
  <si>
    <t>R32 1000 H5</t>
  </si>
  <si>
    <t>R32 1000 H6</t>
  </si>
  <si>
    <t>R32 1000 H7</t>
  </si>
  <si>
    <t>R32 1000 H8</t>
  </si>
  <si>
    <t>R32 1000 H9</t>
  </si>
  <si>
    <t>R32 1000 H10</t>
  </si>
  <si>
    <t>R32 1000 H11</t>
  </si>
  <si>
    <t>R32 1000 H12</t>
  </si>
  <si>
    <t>R32 1000 H13</t>
  </si>
  <si>
    <t>R32 1000 H14</t>
  </si>
  <si>
    <t>R32 1250 H2</t>
  </si>
  <si>
    <t>R32 1250 H3</t>
  </si>
  <si>
    <t>R32 1250 H4</t>
  </si>
  <si>
    <t>R32 1250 H5</t>
  </si>
  <si>
    <t>R32 1250 H6</t>
  </si>
  <si>
    <t>R32 1250 H7</t>
  </si>
  <si>
    <t>R32 1250 H8</t>
  </si>
  <si>
    <t>R32 1250 H9</t>
  </si>
  <si>
    <t>R32 1250 H10</t>
  </si>
  <si>
    <t>R32 1250 H11</t>
  </si>
  <si>
    <t>R32 1250 H12</t>
  </si>
  <si>
    <t>R32 1250 H13</t>
  </si>
  <si>
    <t>R32 1250 H14</t>
  </si>
  <si>
    <t>R32 1500 H2</t>
  </si>
  <si>
    <t>R32 1500 H3</t>
  </si>
  <si>
    <t>R32 1500 H4</t>
  </si>
  <si>
    <t>R32 1500 H5</t>
  </si>
  <si>
    <t>R32 1500 H6</t>
  </si>
  <si>
    <t>R32 1500 H7</t>
  </si>
  <si>
    <t>R32 1500 H8</t>
  </si>
  <si>
    <t>R32 1500 H9</t>
  </si>
  <si>
    <t>R32 1500 H10</t>
  </si>
  <si>
    <t>R32 1500 H11</t>
  </si>
  <si>
    <t>R32 1500 H12</t>
  </si>
  <si>
    <t>R32 1500 H13</t>
  </si>
  <si>
    <t>R32 1500 H14</t>
  </si>
  <si>
    <t>R32 1750 H2</t>
  </si>
  <si>
    <t>R32 1750 H3</t>
  </si>
  <si>
    <t>R32 1750 H4</t>
  </si>
  <si>
    <t>R32 1750 H5</t>
  </si>
  <si>
    <t>R32 1750 H6</t>
  </si>
  <si>
    <t>R32 1750 H7</t>
  </si>
  <si>
    <t>R32 1750 H8</t>
  </si>
  <si>
    <t>R32 1750 H9</t>
  </si>
  <si>
    <t>R32 1750 H10</t>
  </si>
  <si>
    <t>R32 1750 H11</t>
  </si>
  <si>
    <t>R32 1750 H12</t>
  </si>
  <si>
    <t>R32 1750 H13</t>
  </si>
  <si>
    <t>R32 1750 H14</t>
  </si>
  <si>
    <t>R32 2000 H2</t>
  </si>
  <si>
    <t>R32 2000 H3</t>
  </si>
  <si>
    <t>R32 2000 H4</t>
  </si>
  <si>
    <t>R32 2000 H5</t>
  </si>
  <si>
    <t>R32 2000 H6</t>
  </si>
  <si>
    <t>R32 2000 H7</t>
  </si>
  <si>
    <t>R32 2000 H8</t>
  </si>
  <si>
    <t>R32 2000 H9</t>
  </si>
  <si>
    <t>R32 2000 H10</t>
  </si>
  <si>
    <t>R32 2000 H11</t>
  </si>
  <si>
    <t>R32 2000 H12</t>
  </si>
  <si>
    <t>R32 2000 H13</t>
  </si>
  <si>
    <t>R32 2000 H14</t>
  </si>
  <si>
    <t>R32 2200 H2</t>
  </si>
  <si>
    <t>R32 2200 H3</t>
  </si>
  <si>
    <t>R32 2200 H4</t>
  </si>
  <si>
    <t>R32 2200 H5</t>
  </si>
  <si>
    <t>R32 2200 H6</t>
  </si>
  <si>
    <t>R32 2200 H7</t>
  </si>
  <si>
    <t>R32 2200 H8</t>
  </si>
  <si>
    <t>R32 2200 H9</t>
  </si>
  <si>
    <t>R32 2200 H10</t>
  </si>
  <si>
    <t>R32 2200 H11</t>
  </si>
  <si>
    <t>R32 2200 H12</t>
  </si>
  <si>
    <t>R32 2200 H13</t>
  </si>
  <si>
    <t>R32 2200 H14</t>
  </si>
  <si>
    <t>R32 2250 H2</t>
  </si>
  <si>
    <t>R32 2250 H3</t>
  </si>
  <si>
    <t>R32 2250 H4</t>
  </si>
  <si>
    <t>R32 2250 H5</t>
  </si>
  <si>
    <t>R32 2250 H6</t>
  </si>
  <si>
    <t>R32 2250 H7</t>
  </si>
  <si>
    <t>R32 2250 H8</t>
  </si>
  <si>
    <t>R32 2250 H9</t>
  </si>
  <si>
    <t>R32 2250 H10</t>
  </si>
  <si>
    <t>R32 2250 H11</t>
  </si>
  <si>
    <t>R32 2250 H12</t>
  </si>
  <si>
    <t>R32 2250 H13</t>
  </si>
  <si>
    <t>R32 2250 H14</t>
  </si>
  <si>
    <t>R32 2500 H2</t>
  </si>
  <si>
    <t>R32 2500 H3</t>
  </si>
  <si>
    <t>R32 2500 H4</t>
  </si>
  <si>
    <t>R32 2500 H5</t>
  </si>
  <si>
    <t>R32 2500 H6</t>
  </si>
  <si>
    <t>R32 2500 H7</t>
  </si>
  <si>
    <t>R32 2500 H8</t>
  </si>
  <si>
    <t>R32 2500 H9</t>
  </si>
  <si>
    <t>R32 2500 H10</t>
  </si>
  <si>
    <t>R32 2500 H11</t>
  </si>
  <si>
    <t>R32 2500 H12</t>
  </si>
  <si>
    <t>R32 2500 H13</t>
  </si>
  <si>
    <t>R32 2500 H14</t>
  </si>
  <si>
    <t>R32 3000 H2</t>
  </si>
  <si>
    <t>R32 3000 H3</t>
  </si>
  <si>
    <t>R32 3000 H4</t>
  </si>
  <si>
    <t>R32 3000 H5</t>
  </si>
  <si>
    <t>R32 3000 H6</t>
  </si>
  <si>
    <t>R32 3000 H7</t>
  </si>
  <si>
    <t>R32 3000 H8</t>
  </si>
  <si>
    <t>R32 3000 H9</t>
  </si>
  <si>
    <t>R32 3000 H10</t>
  </si>
  <si>
    <t>R32 3000 H11</t>
  </si>
  <si>
    <t>R32 3000 H12</t>
  </si>
  <si>
    <t>R32 3000 H13</t>
  </si>
  <si>
    <t>R32 3000 H14</t>
  </si>
  <si>
    <t>R32 500 V2</t>
  </si>
  <si>
    <t>R32 500 V3</t>
  </si>
  <si>
    <t>R32 500 V4</t>
  </si>
  <si>
    <t>R32 500 V5</t>
  </si>
  <si>
    <t>R32 500 V6</t>
  </si>
  <si>
    <t>R32 500 V7</t>
  </si>
  <si>
    <t>R32 500 V8</t>
  </si>
  <si>
    <t>R32 500 V9</t>
  </si>
  <si>
    <t>R32 500 V10</t>
  </si>
  <si>
    <t>R32 500 V11</t>
  </si>
  <si>
    <t>R32 500 V12</t>
  </si>
  <si>
    <t>R32 500 V13</t>
  </si>
  <si>
    <t>R32 500 V14</t>
  </si>
  <si>
    <t>R32 550 V2</t>
  </si>
  <si>
    <t>R32 550 V3</t>
  </si>
  <si>
    <t>R32 550 V4</t>
  </si>
  <si>
    <t>R32 550 V5</t>
  </si>
  <si>
    <t>R32 550 V6</t>
  </si>
  <si>
    <t>R32 550 V7</t>
  </si>
  <si>
    <t>R32 550 V8</t>
  </si>
  <si>
    <t>R32 550 V9</t>
  </si>
  <si>
    <t>R32 550 V10</t>
  </si>
  <si>
    <t>R32 550 V11</t>
  </si>
  <si>
    <t>R32 550 V12</t>
  </si>
  <si>
    <t>R32 550 V13</t>
  </si>
  <si>
    <t>R32 550 V14</t>
  </si>
  <si>
    <t>R32 750 V2</t>
  </si>
  <si>
    <t>R32 750 V3</t>
  </si>
  <si>
    <t>R32 750 V4</t>
  </si>
  <si>
    <t>R32 750 V5</t>
  </si>
  <si>
    <t>R32 750 V6</t>
  </si>
  <si>
    <t>R32 750 V7</t>
  </si>
  <si>
    <t>R32 750 V8</t>
  </si>
  <si>
    <t>R32 750 V9</t>
  </si>
  <si>
    <t>R32 750 V10</t>
  </si>
  <si>
    <t>R32 750 V11</t>
  </si>
  <si>
    <t>R32 750 V12</t>
  </si>
  <si>
    <t>R32 750 V13</t>
  </si>
  <si>
    <t>R32 750 V14</t>
  </si>
  <si>
    <t>R32 1000 V2</t>
  </si>
  <si>
    <t>R32 1000 V3</t>
  </si>
  <si>
    <t>R32 1000 V4</t>
  </si>
  <si>
    <t>R32 1000 V5</t>
  </si>
  <si>
    <t>R32 1000 V6</t>
  </si>
  <si>
    <t>R32 1000 V7</t>
  </si>
  <si>
    <t>R32 1000 V8</t>
  </si>
  <si>
    <t>R32 1000 V9</t>
  </si>
  <si>
    <t>R32 1000 V10</t>
  </si>
  <si>
    <t>R32 1000 V11</t>
  </si>
  <si>
    <t>R32 1000 V12</t>
  </si>
  <si>
    <t>R32 1000 V13</t>
  </si>
  <si>
    <t>R32 1000 V14</t>
  </si>
  <si>
    <t>R32 1250 V2</t>
  </si>
  <si>
    <t>R32 1250 V3</t>
  </si>
  <si>
    <t>R32 1250 V4</t>
  </si>
  <si>
    <t>R32 1250 V5</t>
  </si>
  <si>
    <t>R32 1250 V6</t>
  </si>
  <si>
    <t>R32 1250 V7</t>
  </si>
  <si>
    <t>R32 1250 V8</t>
  </si>
  <si>
    <t>R32 1250 V9</t>
  </si>
  <si>
    <t>R32 1250 V10</t>
  </si>
  <si>
    <t>R32 1250 V11</t>
  </si>
  <si>
    <t>R32 1250 V12</t>
  </si>
  <si>
    <t>R32 1250 V13</t>
  </si>
  <si>
    <t>R32 1250 V14</t>
  </si>
  <si>
    <t>R32 1500 V2</t>
  </si>
  <si>
    <t>R32 1500 V3</t>
  </si>
  <si>
    <t>R32 1500 V4</t>
  </si>
  <si>
    <t>R32 1500 V5</t>
  </si>
  <si>
    <t>R32 1500 V6</t>
  </si>
  <si>
    <t>R32 1500 V7</t>
  </si>
  <si>
    <t>R32 1500 V8</t>
  </si>
  <si>
    <t>R32 1500 V9</t>
  </si>
  <si>
    <t>R32 1500 V10</t>
  </si>
  <si>
    <t>R32 1500 V11</t>
  </si>
  <si>
    <t>R32 1500 V12</t>
  </si>
  <si>
    <t>R32 1500 V13</t>
  </si>
  <si>
    <t>R32 1500 V14</t>
  </si>
  <si>
    <t>R32 1750 V2</t>
  </si>
  <si>
    <t>R32 1750 V3</t>
  </si>
  <si>
    <t>R32 1750 V4</t>
  </si>
  <si>
    <t>R32 1750 V5</t>
  </si>
  <si>
    <t>R32 1750 V6</t>
  </si>
  <si>
    <t>R32 1750 V7</t>
  </si>
  <si>
    <t>R32 1750 V8</t>
  </si>
  <si>
    <t>R32 1750 V9</t>
  </si>
  <si>
    <t>R32 1750 V10</t>
  </si>
  <si>
    <t>R32 1750 V11</t>
  </si>
  <si>
    <t>R32 1750 V12</t>
  </si>
  <si>
    <t>R32 1750 V13</t>
  </si>
  <si>
    <t>R32 1750 V14</t>
  </si>
  <si>
    <t>R32 2000 V2</t>
  </si>
  <si>
    <t>R32 2000 V3</t>
  </si>
  <si>
    <t>R32 2000 V4</t>
  </si>
  <si>
    <t>R32 2000 V5</t>
  </si>
  <si>
    <t>R32 2000 V6</t>
  </si>
  <si>
    <t>R32 2000 V7</t>
  </si>
  <si>
    <t>R32 2000 V8</t>
  </si>
  <si>
    <t>R32 2000 V9</t>
  </si>
  <si>
    <t>R32 2000 V10</t>
  </si>
  <si>
    <t>R32 2000 V11</t>
  </si>
  <si>
    <t>R32 2000 V12</t>
  </si>
  <si>
    <t>R32 2000 V13</t>
  </si>
  <si>
    <t>R32 2000 V14</t>
  </si>
  <si>
    <t>R32 2200 V2</t>
  </si>
  <si>
    <t>R32 2200 V3</t>
  </si>
  <si>
    <t>R32 2200 V4</t>
  </si>
  <si>
    <t>R32 2200 V5</t>
  </si>
  <si>
    <t>R32 2200 V6</t>
  </si>
  <si>
    <t>R32 2200 V7</t>
  </si>
  <si>
    <t>R32 2200 V8</t>
  </si>
  <si>
    <t>R32 2200 V9</t>
  </si>
  <si>
    <t>R32 2200 V10</t>
  </si>
  <si>
    <t>R32 2200 V11</t>
  </si>
  <si>
    <t>R32 2200 V12</t>
  </si>
  <si>
    <t>R32 2200 V13</t>
  </si>
  <si>
    <t>R32 2200 V14</t>
  </si>
  <si>
    <t>R32 2250 V2</t>
  </si>
  <si>
    <t>R32 2250 V3</t>
  </si>
  <si>
    <t>R32 2250 V4</t>
  </si>
  <si>
    <t>R32 2250 V5</t>
  </si>
  <si>
    <t>R32 2250 V6</t>
  </si>
  <si>
    <t>R32 2250 V7</t>
  </si>
  <si>
    <t>R32 2250 V8</t>
  </si>
  <si>
    <t>R32 2250 V9</t>
  </si>
  <si>
    <t>R32 2250 V10</t>
  </si>
  <si>
    <t>R32 2250 V11</t>
  </si>
  <si>
    <t>R32 2250 V12</t>
  </si>
  <si>
    <t>R32 2250 V13</t>
  </si>
  <si>
    <t>R32 2250 V14</t>
  </si>
  <si>
    <t>R32 2500 V2</t>
  </si>
  <si>
    <t>R32 2500 V3</t>
  </si>
  <si>
    <t>R32 2500 V4</t>
  </si>
  <si>
    <t>R32 2500 V5</t>
  </si>
  <si>
    <t>R32 2500 V6</t>
  </si>
  <si>
    <t>R32 2500 V7</t>
  </si>
  <si>
    <t>R32 2500 V8</t>
  </si>
  <si>
    <t>R32 2500 V9</t>
  </si>
  <si>
    <t>R32 2500 V10</t>
  </si>
  <si>
    <t>R32 2500 V11</t>
  </si>
  <si>
    <t>R32 2500 V12</t>
  </si>
  <si>
    <t>R32 2500 V13</t>
  </si>
  <si>
    <t>R32 2500 V14</t>
  </si>
  <si>
    <t>R32 3000 V2</t>
  </si>
  <si>
    <t>R32 3000 V3</t>
  </si>
  <si>
    <t>R32 3000 V4</t>
  </si>
  <si>
    <t>R32 3000 V5</t>
  </si>
  <si>
    <t>R32 3000 V6</t>
  </si>
  <si>
    <t>R32 3000 V7</t>
  </si>
  <si>
    <t>R32 3000 V8</t>
  </si>
  <si>
    <t>R32 3000 V9</t>
  </si>
  <si>
    <t>R32 3000 V10</t>
  </si>
  <si>
    <t>R32 3000 V11</t>
  </si>
  <si>
    <t>R32 3000 V12</t>
  </si>
  <si>
    <t>R32 3000 V13</t>
  </si>
  <si>
    <t>R32 3000 V14</t>
  </si>
  <si>
    <t>Q80 500 H2</t>
  </si>
  <si>
    <t>Q80 500 H3</t>
  </si>
  <si>
    <t>Q80 500 H4</t>
  </si>
  <si>
    <t>Q80 500 H5</t>
  </si>
  <si>
    <t>Q80 500 H6</t>
  </si>
  <si>
    <t>Q80 500 H7</t>
  </si>
  <si>
    <t>Q80 500 H8</t>
  </si>
  <si>
    <t>Q80 550 H2</t>
  </si>
  <si>
    <t>Q80 550 H3</t>
  </si>
  <si>
    <t>Q80 550 H4</t>
  </si>
  <si>
    <t>Q80 550 H5</t>
  </si>
  <si>
    <t>Q80 550 H6</t>
  </si>
  <si>
    <t>Q80 550 H7</t>
  </si>
  <si>
    <t>Q80 550 H8</t>
  </si>
  <si>
    <t>Q80 750 H2</t>
  </si>
  <si>
    <t>Q80 750 H3</t>
  </si>
  <si>
    <t>Q80 750 H4</t>
  </si>
  <si>
    <t>Q80 750 H5</t>
  </si>
  <si>
    <t>Q80 750 H6</t>
  </si>
  <si>
    <t>Q80 750 H7</t>
  </si>
  <si>
    <t>Q80 750 H8</t>
  </si>
  <si>
    <t>Q80 1000 H2</t>
  </si>
  <si>
    <t>Q80 1000 H3</t>
  </si>
  <si>
    <t>Q80 1000 H4</t>
  </si>
  <si>
    <t>Q80 1000 H5</t>
  </si>
  <si>
    <t>Q80 1000 H6</t>
  </si>
  <si>
    <t>Q80 1000 H7</t>
  </si>
  <si>
    <t>Q80 1000 H8</t>
  </si>
  <si>
    <t>Q80 500 V2</t>
  </si>
  <si>
    <t>Q80 500 V3</t>
  </si>
  <si>
    <t>Q80 500 V4</t>
  </si>
  <si>
    <t>Q80 500 V5</t>
  </si>
  <si>
    <t>Q80 500 V6</t>
  </si>
  <si>
    <t>Q80 500 V7</t>
  </si>
  <si>
    <t>Q80 500 V8</t>
  </si>
  <si>
    <t>Q80 550 V2</t>
  </si>
  <si>
    <t>Q80 550 V3</t>
  </si>
  <si>
    <t>Q80 550 V4</t>
  </si>
  <si>
    <t>Q80 550 V5</t>
  </si>
  <si>
    <t>Q80 550 V6</t>
  </si>
  <si>
    <t>Q80 550 V7</t>
  </si>
  <si>
    <t>Q80 550 V8</t>
  </si>
  <si>
    <t>Q80 750 V2</t>
  </si>
  <si>
    <t>Q80 750 V3</t>
  </si>
  <si>
    <t>Q80 750 V4</t>
  </si>
  <si>
    <t>Q80 750 V5</t>
  </si>
  <si>
    <t>Q80 750 V6</t>
  </si>
  <si>
    <t>Q80 750 V7</t>
  </si>
  <si>
    <t>Q80 750 V8</t>
  </si>
  <si>
    <t>Q80 1000 V2</t>
  </si>
  <si>
    <t>Q80 1000 V3</t>
  </si>
  <si>
    <t>Q80 1000 V4</t>
  </si>
  <si>
    <t>Q80 1000 V5</t>
  </si>
  <si>
    <t>Q80 1000 V6</t>
  </si>
  <si>
    <t>Q80 1000 V7</t>
  </si>
  <si>
    <t>Q80 1000 V8</t>
  </si>
  <si>
    <t>Q80 1250 V2</t>
  </si>
  <si>
    <t>Q80 1250 V3</t>
  </si>
  <si>
    <t>Q80 1250 V4</t>
  </si>
  <si>
    <t>Q80 1250 V5</t>
  </si>
  <si>
    <t>Q80 1250 V6</t>
  </si>
  <si>
    <t>Q80 1250 V7</t>
  </si>
  <si>
    <t>Q80 1250 V8</t>
  </si>
  <si>
    <t>Q80 1500 V2</t>
  </si>
  <si>
    <t>Q80 1500 V3</t>
  </si>
  <si>
    <t>Q80 1500 V4</t>
  </si>
  <si>
    <t>Q80 1500 V5</t>
  </si>
  <si>
    <t>Q80 1500 V6</t>
  </si>
  <si>
    <t>Q80 1500 V7</t>
  </si>
  <si>
    <t>Q80 1750 V2</t>
  </si>
  <si>
    <t>Q80 1750 V3</t>
  </si>
  <si>
    <t>Q80 1750 V4</t>
  </si>
  <si>
    <t>Q80 1750 V5</t>
  </si>
  <si>
    <t>Q80 1750 V6</t>
  </si>
  <si>
    <t>Q80 2000 V2</t>
  </si>
  <si>
    <t>Q80 2000 V3</t>
  </si>
  <si>
    <t>Q80 2000 V4</t>
  </si>
  <si>
    <t>Q80 2000 V5</t>
  </si>
  <si>
    <t>Q80 2200 V2</t>
  </si>
  <si>
    <t>Q80 2200 V3</t>
  </si>
  <si>
    <t>Q80 2200 V4</t>
  </si>
  <si>
    <t>Q80 2200 V5</t>
  </si>
  <si>
    <t>Q80 2250 V2</t>
  </si>
  <si>
    <t>Q80 2250 V3</t>
  </si>
  <si>
    <t>Q80 2250 V4</t>
  </si>
  <si>
    <t>Q80 2250 V5</t>
  </si>
  <si>
    <t>Q80 2500 V2</t>
  </si>
  <si>
    <t>Q80 2500 V3</t>
  </si>
  <si>
    <t>Q80 2500 V4</t>
  </si>
  <si>
    <t>Q80 3000 V2</t>
  </si>
  <si>
    <t>Q80 3000 V3</t>
  </si>
  <si>
    <t>R89 500 H2</t>
  </si>
  <si>
    <t>R89 500 H3</t>
  </si>
  <si>
    <t>R89 500 H4</t>
  </si>
  <si>
    <t>R89 500 H5</t>
  </si>
  <si>
    <t>R89 500 H6</t>
  </si>
  <si>
    <t>R89 500 H7</t>
  </si>
  <si>
    <t>R89 500 H8</t>
  </si>
  <si>
    <t>R89 550 H2</t>
  </si>
  <si>
    <t>R89 550 H3</t>
  </si>
  <si>
    <t>R89 550 H4</t>
  </si>
  <si>
    <t>R89 550 H5</t>
  </si>
  <si>
    <t>R89 550 H6</t>
  </si>
  <si>
    <t>R89 550 H7</t>
  </si>
  <si>
    <t>R89 550 H8</t>
  </si>
  <si>
    <t>R89 750 H2</t>
  </si>
  <si>
    <t>R89 750 H3</t>
  </si>
  <si>
    <t>R89 750 H4</t>
  </si>
  <si>
    <t>R89 750 H5</t>
  </si>
  <si>
    <t>R89 750 H6</t>
  </si>
  <si>
    <t>R89 750 H7</t>
  </si>
  <si>
    <t>R89 750 H8</t>
  </si>
  <si>
    <t>R89 1000 H2</t>
  </si>
  <si>
    <t>R89 1000 H3</t>
  </si>
  <si>
    <t>R89 1000 H4</t>
  </si>
  <si>
    <t>R89 1000 H5</t>
  </si>
  <si>
    <t>R89 1000 H6</t>
  </si>
  <si>
    <t>R89 1000 H7</t>
  </si>
  <si>
    <t>R89 1000 H8</t>
  </si>
  <si>
    <t>R89 1250 H2</t>
  </si>
  <si>
    <t>R89 1250 H3</t>
  </si>
  <si>
    <t>R89 1250 H4</t>
  </si>
  <si>
    <t>R89 1250 H5</t>
  </si>
  <si>
    <t>R89 1250 H6</t>
  </si>
  <si>
    <t>R89 1250 H7</t>
  </si>
  <si>
    <t>R89 1250 H8</t>
  </si>
  <si>
    <t>R89 1500 H2</t>
  </si>
  <si>
    <t>R89 1500 H3</t>
  </si>
  <si>
    <t>R89 1500 H4</t>
  </si>
  <si>
    <t>R89 1500 H5</t>
  </si>
  <si>
    <t>R89 1500 H6</t>
  </si>
  <si>
    <t>R89 1500 H7</t>
  </si>
  <si>
    <t>R89 1750 H2</t>
  </si>
  <si>
    <t>R89 1750 H3</t>
  </si>
  <si>
    <t>R89 1750 H4</t>
  </si>
  <si>
    <t>R89 1750 H5</t>
  </si>
  <si>
    <t>R89 1750 H6</t>
  </si>
  <si>
    <t>R89 2000 H2</t>
  </si>
  <si>
    <t>R89 2000 H3</t>
  </si>
  <si>
    <t>R89 2000 H4</t>
  </si>
  <si>
    <t>R89 2000 H5</t>
  </si>
  <si>
    <t>R89 2200 H2</t>
  </si>
  <si>
    <t>R89 2200 H3</t>
  </si>
  <si>
    <t>R89 2200 H4</t>
  </si>
  <si>
    <t>R89 2250 H2</t>
  </si>
  <si>
    <t>R89 2250 H3</t>
  </si>
  <si>
    <t>R89 2250 H4</t>
  </si>
  <si>
    <t>R89 2500 H2</t>
  </si>
  <si>
    <t>R89 2500 H3</t>
  </si>
  <si>
    <t>R89 2500 H4</t>
  </si>
  <si>
    <t>R89 3000 H2</t>
  </si>
  <si>
    <t>R89 3000 H3</t>
  </si>
  <si>
    <t>R89 500 V2</t>
  </si>
  <si>
    <t>R89 500 V3</t>
  </si>
  <si>
    <t>R89 500 V4</t>
  </si>
  <si>
    <t>R89 500 V5</t>
  </si>
  <si>
    <t>R89 500 V6</t>
  </si>
  <si>
    <t>R89 500 V7</t>
  </si>
  <si>
    <t>R89 500 V8</t>
  </si>
  <si>
    <t>R89 550 V2</t>
  </si>
  <si>
    <t>R89 550 V3</t>
  </si>
  <si>
    <t>R89 550 V4</t>
  </si>
  <si>
    <t>R89 550 V5</t>
  </si>
  <si>
    <t>R89 550 V6</t>
  </si>
  <si>
    <t>R89 550 V7</t>
  </si>
  <si>
    <t>R89 550 V8</t>
  </si>
  <si>
    <t>R89 750 V2</t>
  </si>
  <si>
    <t>R89 750 V3</t>
  </si>
  <si>
    <t>R89 750 V4</t>
  </si>
  <si>
    <t>R89 750 V5</t>
  </si>
  <si>
    <t>R89 750 V6</t>
  </si>
  <si>
    <t>R89 750 V7</t>
  </si>
  <si>
    <t>R89 750 V8</t>
  </si>
  <si>
    <t>R89 1000 V2</t>
  </si>
  <si>
    <t>R89 1000 V3</t>
  </si>
  <si>
    <t>R89 1000 V4</t>
  </si>
  <si>
    <t>R89 1000 V5</t>
  </si>
  <si>
    <t>R89 1000 V6</t>
  </si>
  <si>
    <t>R89 1000 V7</t>
  </si>
  <si>
    <t>R89 1000 V8</t>
  </si>
  <si>
    <t>R89 1250 V2</t>
  </si>
  <si>
    <t>R89 1250 V3</t>
  </si>
  <si>
    <t>R89 1250 V4</t>
  </si>
  <si>
    <t>R89 1250 V5</t>
  </si>
  <si>
    <t>R89 1250 V6</t>
  </si>
  <si>
    <t>R89 1250 V7</t>
  </si>
  <si>
    <t>R89 1250 V8</t>
  </si>
  <si>
    <t>R89 1500 V2</t>
  </si>
  <si>
    <t>R89 1500 V3</t>
  </si>
  <si>
    <t>R89 1500 V4</t>
  </si>
  <si>
    <t>R89 1500 V5</t>
  </si>
  <si>
    <t>R89 1500 V6</t>
  </si>
  <si>
    <t>R89 1500 V7</t>
  </si>
  <si>
    <t>R89 1750 V2</t>
  </si>
  <si>
    <t>R89 1750 V3</t>
  </si>
  <si>
    <t>R89 1750 V4</t>
  </si>
  <si>
    <t>R89 1750 V5</t>
  </si>
  <si>
    <t>R89 1750 V6</t>
  </si>
  <si>
    <t>R89 2000 V2</t>
  </si>
  <si>
    <t>R89 2000 V3</t>
  </si>
  <si>
    <t>R89 2000 V4</t>
  </si>
  <si>
    <t>R89 2000 V5</t>
  </si>
  <si>
    <t>R89 2200 V2</t>
  </si>
  <si>
    <t>R89 2200 V3</t>
  </si>
  <si>
    <t>R89 2200 V4</t>
  </si>
  <si>
    <t>R89 2250 V2</t>
  </si>
  <si>
    <t>R89 2250 V3</t>
  </si>
  <si>
    <t>R89 2250 V4</t>
  </si>
  <si>
    <t>R89 2500 V2</t>
  </si>
  <si>
    <t>R89 2500 V3</t>
  </si>
  <si>
    <t>R89 2500 V4</t>
  </si>
  <si>
    <t>R89 3000 V2</t>
  </si>
  <si>
    <t>R89 3000 V3</t>
  </si>
  <si>
    <t>RT1 1750 V4</t>
  </si>
  <si>
    <t>RT1 1750 V6</t>
  </si>
  <si>
    <t>RT1 1750 V8</t>
  </si>
  <si>
    <t>RT1 1750 V10</t>
  </si>
  <si>
    <t>RT1 1750 V12</t>
  </si>
  <si>
    <t>RT1 1750 V14</t>
  </si>
  <si>
    <t>RT1 2000 V4</t>
  </si>
  <si>
    <t>RT1 2000 V6</t>
  </si>
  <si>
    <t>RT1 2000 V8</t>
  </si>
  <si>
    <t>RT1 2000 V10</t>
  </si>
  <si>
    <t>RT1 2000 V12</t>
  </si>
  <si>
    <t>RT1 2000 V14</t>
  </si>
  <si>
    <t>RT1 2250 V4</t>
  </si>
  <si>
    <t>RT1 2250 V6</t>
  </si>
  <si>
    <t>RT1 2250 V8</t>
  </si>
  <si>
    <t>RT1 2250 V10</t>
  </si>
  <si>
    <t>RT1 2250 V12</t>
  </si>
  <si>
    <t>RT1 2250 V14</t>
  </si>
  <si>
    <t>RT1 2500 V4</t>
  </si>
  <si>
    <t>RT1 2500 V6</t>
  </si>
  <si>
    <t>RT1 2500 V8</t>
  </si>
  <si>
    <t>RT1 2500 V10</t>
  </si>
  <si>
    <t>RT1 2500 V12</t>
  </si>
  <si>
    <t>RT1 2500 V14</t>
  </si>
  <si>
    <t>RT2 1750 V4</t>
  </si>
  <si>
    <t>RT2 1750 V6</t>
  </si>
  <si>
    <t>RT2 1750 V8</t>
  </si>
  <si>
    <t>RT2 1750 V10</t>
  </si>
  <si>
    <t>RT2 2000 V4</t>
  </si>
  <si>
    <t>RT2 2000 V6</t>
  </si>
  <si>
    <t>RT2 2000 V8</t>
  </si>
  <si>
    <t>RT2 2000 V10</t>
  </si>
  <si>
    <t>RT2 2250 V4</t>
  </si>
  <si>
    <t>RT2 2250 V6</t>
  </si>
  <si>
    <t>RT2 2250 V8</t>
  </si>
  <si>
    <t>RT2 2250 V10</t>
  </si>
  <si>
    <t>RT2 2500 V4</t>
  </si>
  <si>
    <t>RT2 2500 V6</t>
  </si>
  <si>
    <t>RT2 2500 V8</t>
  </si>
  <si>
    <t>RT2 2500 V10</t>
  </si>
  <si>
    <t>RT1W 1750 V4</t>
  </si>
  <si>
    <t>RT1W 1750 V6</t>
  </si>
  <si>
    <t>RT1W 1750 V8</t>
  </si>
  <si>
    <t>RT1W 1750 V10</t>
  </si>
  <si>
    <t>RT1W 1750 V12</t>
  </si>
  <si>
    <t>RT1W 1750 V14</t>
  </si>
  <si>
    <t>RT1W 2000 V4</t>
  </si>
  <si>
    <t>RT1W 2000 V6</t>
  </si>
  <si>
    <t>RT1W 2000 V8</t>
  </si>
  <si>
    <t>RT1W 2000 V10</t>
  </si>
  <si>
    <t>RT1W 2000 V12</t>
  </si>
  <si>
    <t>RT1W 2000 V14</t>
  </si>
  <si>
    <t>RT1W 2250 V4</t>
  </si>
  <si>
    <t>RT1W 2250 V6</t>
  </si>
  <si>
    <t>RT1W 2250 V8</t>
  </si>
  <si>
    <t>RT1W 2250 V10</t>
  </si>
  <si>
    <t>RT1W 2250 V12</t>
  </si>
  <si>
    <t>RT1W 2250 V14</t>
  </si>
  <si>
    <t>RT1W 2500 V4</t>
  </si>
  <si>
    <t>RT1W 2500 V6</t>
  </si>
  <si>
    <t>RT1W 2500 V8</t>
  </si>
  <si>
    <t>RT1W 2500 V10</t>
  </si>
  <si>
    <t>RT1W 2500 V12</t>
  </si>
  <si>
    <t>RT1W 2500 V14</t>
  </si>
  <si>
    <t>RT2W 1750 V4</t>
  </si>
  <si>
    <t>RT2W 1750 V6</t>
  </si>
  <si>
    <t>RT2W 1750 V8</t>
  </si>
  <si>
    <t>RT2W 1750 V10</t>
  </si>
  <si>
    <t>RT2W 2000 V4</t>
  </si>
  <si>
    <t>RT2W 2000 V6</t>
  </si>
  <si>
    <t>RT2W 2000 V8</t>
  </si>
  <si>
    <t>RT2W 2000 V10</t>
  </si>
  <si>
    <t>RT2W 2250 V4</t>
  </si>
  <si>
    <t>RT2W 2250 V6</t>
  </si>
  <si>
    <t>RT2W 2250 V8</t>
  </si>
  <si>
    <t>RT2W 2250 V10</t>
  </si>
  <si>
    <t>RT2W 2500 V4</t>
  </si>
  <si>
    <t>RT2W 2500 V6</t>
  </si>
  <si>
    <t>RT2W 2500 V8</t>
  </si>
  <si>
    <t>RT2W 2500 V10</t>
  </si>
  <si>
    <t>QT1 1750 V4</t>
  </si>
  <si>
    <t>QT1 1750 V6</t>
  </si>
  <si>
    <t>QT1 1750 V8</t>
  </si>
  <si>
    <t>QT1 1750 V10</t>
  </si>
  <si>
    <t>QT1 1750 V12</t>
  </si>
  <si>
    <t>QT1 1750 V14</t>
  </si>
  <si>
    <t>QT1 2000 V4</t>
  </si>
  <si>
    <t>QT1 2000 V6</t>
  </si>
  <si>
    <t>QT1 2000 V8</t>
  </si>
  <si>
    <t>QT1 2000 V10</t>
  </si>
  <si>
    <t>QT1 2000 V12</t>
  </si>
  <si>
    <t>QT1 2000 V14</t>
  </si>
  <si>
    <t>QT1 2250 V4</t>
  </si>
  <si>
    <t>QT1 2250 V6</t>
  </si>
  <si>
    <t>QT1 2250 V8</t>
  </si>
  <si>
    <t>QT1 2250 V10</t>
  </si>
  <si>
    <t>QT1 2250 V12</t>
  </si>
  <si>
    <t>QT1 2250 V14</t>
  </si>
  <si>
    <t>QT1 2500 V4</t>
  </si>
  <si>
    <t>QT1 2500 V6</t>
  </si>
  <si>
    <t>QT1 2500 V8</t>
  </si>
  <si>
    <t>QT1 2500 V10</t>
  </si>
  <si>
    <t>QT1 2500 V12</t>
  </si>
  <si>
    <t>QT1 2500 V14</t>
  </si>
  <si>
    <t>QT2 1750 V4</t>
  </si>
  <si>
    <t>QT2 1750 V6</t>
  </si>
  <si>
    <t>QT2 1750 V8</t>
  </si>
  <si>
    <t>QT2 1750 V10</t>
  </si>
  <si>
    <t>QT2 2000 V4</t>
  </si>
  <si>
    <t>QT2 2000 V6</t>
  </si>
  <si>
    <t>QT2 2000 V8</t>
  </si>
  <si>
    <t>QT2 2000 V10</t>
  </si>
  <si>
    <t>QT2 2250 V4</t>
  </si>
  <si>
    <t>QT2 2250 V6</t>
  </si>
  <si>
    <t>QT2 2250 V8</t>
  </si>
  <si>
    <t>QT2 2250 V10</t>
  </si>
  <si>
    <t>QT2 2500 V4</t>
  </si>
  <si>
    <t>QT2 2500 V6</t>
  </si>
  <si>
    <t>QT2 2500 V8</t>
  </si>
  <si>
    <t>QT2 2500 V10</t>
  </si>
  <si>
    <t>P200 750</t>
  </si>
  <si>
    <t xml:space="preserve">Радиатор P200 напольный 2х рядный 750 </t>
  </si>
  <si>
    <t>P200 1000</t>
  </si>
  <si>
    <t xml:space="preserve">Радиатор P200 напольный 2х рядный 1000 </t>
  </si>
  <si>
    <t>P200 1250</t>
  </si>
  <si>
    <t xml:space="preserve">Радиатор P200 напольный 2х рядный 1250 </t>
  </si>
  <si>
    <t>P200 1500</t>
  </si>
  <si>
    <t xml:space="preserve">Радиатор P200 напольный 2х рядный 1500 </t>
  </si>
  <si>
    <t>P200 1750</t>
  </si>
  <si>
    <t>Радиатор P200 напольный 2х рядный 1750</t>
  </si>
  <si>
    <t>P200 2000</t>
  </si>
  <si>
    <t>Радиатор P200 напольный 2х рядный 2000</t>
  </si>
  <si>
    <t>P200 2250</t>
  </si>
  <si>
    <t>Радиатор P200 напольный 2х рядный 2250</t>
  </si>
  <si>
    <t>P200 2500</t>
  </si>
  <si>
    <t>Радиатор P200 напольный 2х рядный 2500</t>
  </si>
  <si>
    <t>P300 750</t>
  </si>
  <si>
    <t xml:space="preserve">Радиатор P300 напольный 3х рядный 750 </t>
  </si>
  <si>
    <t>P300 1000</t>
  </si>
  <si>
    <t xml:space="preserve">Радиатор P300 напольный 3х рядный 1000 </t>
  </si>
  <si>
    <t>P300 1250</t>
  </si>
  <si>
    <t xml:space="preserve">Радиатор P300 напольный 3х рядный 1250 </t>
  </si>
  <si>
    <t>P300 1500</t>
  </si>
  <si>
    <t xml:space="preserve">Радиатор P300 напольный 3х рядный 1500 </t>
  </si>
  <si>
    <t>P300 1750</t>
  </si>
  <si>
    <t>Радиатор P300 напольный 3х рядный 1750</t>
  </si>
  <si>
    <t>P300 2000</t>
  </si>
  <si>
    <t>Радиатор P300 напольный 3х рядный 2000</t>
  </si>
  <si>
    <t>P300 2250</t>
  </si>
  <si>
    <t xml:space="preserve">Радиатор P300 напольный 3х рядный 2250 </t>
  </si>
  <si>
    <t>P300 2500</t>
  </si>
  <si>
    <t>Радиатор P300 напольный 3х рядный 2500</t>
  </si>
  <si>
    <t>Q500 750</t>
  </si>
  <si>
    <t xml:space="preserve">Радиатор Q500 напольный 4х рядный 750 </t>
  </si>
  <si>
    <t>Q500 1000</t>
  </si>
  <si>
    <t xml:space="preserve">Радиатор Q500 напольный 4х рядный 1000 </t>
  </si>
  <si>
    <t>Q500 1250</t>
  </si>
  <si>
    <t xml:space="preserve">Радиатор Q500 напольный 4х рядный 1250 </t>
  </si>
  <si>
    <t>Q500 1500</t>
  </si>
  <si>
    <t xml:space="preserve">Радиатор Q500 напольный 4х рядный 1500 </t>
  </si>
  <si>
    <t>Q60 500 V2</t>
  </si>
  <si>
    <t xml:space="preserve">Радиатор стальной трубчатый Q60 500 V -2 секц. </t>
  </si>
  <si>
    <t>Q60 500 V3</t>
  </si>
  <si>
    <t xml:space="preserve">Радиатор стальной трубчатый Q60 500 V -3 секц. </t>
  </si>
  <si>
    <t>Q60 500 V4</t>
  </si>
  <si>
    <t xml:space="preserve">Радиатор стальной трубчатый Q60 500 V -4 секц. </t>
  </si>
  <si>
    <t>Q60 500 V5</t>
  </si>
  <si>
    <t xml:space="preserve">Радиатор стальной трубчатый Q60 500 V -5 секц. </t>
  </si>
  <si>
    <t>Q60 500 V6</t>
  </si>
  <si>
    <t xml:space="preserve">Радиатор стальной трубчатый Q60 500 V -6 секц. </t>
  </si>
  <si>
    <t>Q60 500 V7</t>
  </si>
  <si>
    <t xml:space="preserve">Радиатор стальной трубчатый Q60 500 V -7 секц. </t>
  </si>
  <si>
    <t>Q60 500 V8</t>
  </si>
  <si>
    <t xml:space="preserve">Радиатор стальной трубчатый Q60 500 V -8 секц. </t>
  </si>
  <si>
    <t>Q60 500 V9</t>
  </si>
  <si>
    <t xml:space="preserve">Радиатор стальной трубчатый Q60 500 V -9 секц. </t>
  </si>
  <si>
    <t>Q60 500 V10</t>
  </si>
  <si>
    <t xml:space="preserve">Радиатор стальной трубчатый Q60 500 V -10 секц. </t>
  </si>
  <si>
    <t>Q60 500 V11</t>
  </si>
  <si>
    <t xml:space="preserve">Радиатор стальной трубчатый Q60 500 V -11 секц. </t>
  </si>
  <si>
    <t>Q60 500 V12</t>
  </si>
  <si>
    <t xml:space="preserve">Радиатор стальной трубчатый Q60 500 V -12 секц. </t>
  </si>
  <si>
    <t>Q60 750 V2</t>
  </si>
  <si>
    <t xml:space="preserve">Радиатор стальной трубчатый Q60 750 V -2 секц. </t>
  </si>
  <si>
    <t>Q60 750 V3</t>
  </si>
  <si>
    <t xml:space="preserve">Радиатор стальной трубчатый Q60 750 V -3 секц. </t>
  </si>
  <si>
    <t>Q60 750 V4</t>
  </si>
  <si>
    <t xml:space="preserve">Радиатор стальной трубчатый Q60 750 V -4 секц. </t>
  </si>
  <si>
    <t>Q60 750 V5</t>
  </si>
  <si>
    <t xml:space="preserve">Радиатор стальной трубчатый Q60 750 V -5 секц. </t>
  </si>
  <si>
    <t>Q60 750 V6</t>
  </si>
  <si>
    <t xml:space="preserve">Радиатор стальной трубчатый Q60 750 V -6 секц. </t>
  </si>
  <si>
    <t>Q60 750 V7</t>
  </si>
  <si>
    <t xml:space="preserve">Радиатор стальной трубчатый Q60 750 V -7 секц. </t>
  </si>
  <si>
    <t>Q60 750 V8</t>
  </si>
  <si>
    <t xml:space="preserve">Радиатор стальной трубчатый Q60 750 V -8 секц. </t>
  </si>
  <si>
    <t>Q60 750 V9</t>
  </si>
  <si>
    <t xml:space="preserve">Радиатор стальной трубчатый Q60 750 V -9 секц. </t>
  </si>
  <si>
    <t>Q60 750 V10</t>
  </si>
  <si>
    <t xml:space="preserve">Радиатор стальной трубчатый Q60 750 V -10 секц. </t>
  </si>
  <si>
    <t>Q60 750 V11</t>
  </si>
  <si>
    <t xml:space="preserve">Радиатор стальной трубчатый Q60 750 V -11 секц. </t>
  </si>
  <si>
    <t>Q60 750 V12</t>
  </si>
  <si>
    <t xml:space="preserve">Радиатор стальной трубчатый Q60 750 V -12 секц. </t>
  </si>
  <si>
    <t>Q60 1000 V2</t>
  </si>
  <si>
    <t xml:space="preserve">Радиатор стальной трубчатый Q60 1000 V -2 секц. </t>
  </si>
  <si>
    <t>Q60 1000 V3</t>
  </si>
  <si>
    <t xml:space="preserve">Радиатор стальной трубчатый Q60 1000 V -3 секц. </t>
  </si>
  <si>
    <t>Q60 1000 V4</t>
  </si>
  <si>
    <t xml:space="preserve">Радиатор стальной трубчатый Q60 1000 V -4 секц. </t>
  </si>
  <si>
    <t>Q60 1000 V5</t>
  </si>
  <si>
    <t xml:space="preserve">Радиатор стальной трубчатый Q60 1000 V -5 секц. </t>
  </si>
  <si>
    <t>Q60 1000 V6</t>
  </si>
  <si>
    <t xml:space="preserve">Радиатор стальной трубчатый Q60 1000 V -6 секц. </t>
  </si>
  <si>
    <t>Q60 1000 V7</t>
  </si>
  <si>
    <t xml:space="preserve">Радиатор стальной трубчатый Q60 1000 V -7 секц. </t>
  </si>
  <si>
    <t>Q60 1000 V8</t>
  </si>
  <si>
    <t xml:space="preserve">Радиатор стальной трубчатый Q60 1000 V -8 секц. </t>
  </si>
  <si>
    <t>Q60 1000 V9</t>
  </si>
  <si>
    <t xml:space="preserve">Радиатор стальной трубчатый Q60 1000 V -9 секц. </t>
  </si>
  <si>
    <t>Q60 1000 V10</t>
  </si>
  <si>
    <t xml:space="preserve">Радиатор стальной трубчатый Q60 1000 V -10 секц. </t>
  </si>
  <si>
    <t>Q60 1000 V11</t>
  </si>
  <si>
    <t xml:space="preserve">Радиатор стальной трубчатый Q60 1000 V -11 секц. </t>
  </si>
  <si>
    <t>Q60 1000 V12</t>
  </si>
  <si>
    <t xml:space="preserve">Радиатор стальной трубчатый Q60 1000 V -12 секц. </t>
  </si>
  <si>
    <t>Q60 1250 V2</t>
  </si>
  <si>
    <t xml:space="preserve">Радиатор стальной трубчатый Q60 1250 V -2 секц. </t>
  </si>
  <si>
    <t>Q60 1250 V3</t>
  </si>
  <si>
    <t xml:space="preserve">Радиатор стальной трубчатый Q60 1250 V -3 секц. </t>
  </si>
  <si>
    <t>Q60 1250 V4</t>
  </si>
  <si>
    <t xml:space="preserve">Радиатор стальной трубчатый Q60 1250 V -4 секц. </t>
  </si>
  <si>
    <t>Q60 1250 V5</t>
  </si>
  <si>
    <t xml:space="preserve">Радиатор стальной трубчатый Q60 1250 V -5 секц. </t>
  </si>
  <si>
    <t>Q60 1250 V6</t>
  </si>
  <si>
    <t xml:space="preserve">Радиатор стальной трубчатый Q60 1250 V -6 секц. </t>
  </si>
  <si>
    <t>Q60 1250 V7</t>
  </si>
  <si>
    <t xml:space="preserve">Радиатор стальной трубчатый Q60 1250 V -7 секц. </t>
  </si>
  <si>
    <t>Q60 1250 V8</t>
  </si>
  <si>
    <t xml:space="preserve">Радиатор стальной трубчатый Q60 1250 V -8 секц. </t>
  </si>
  <si>
    <t>Q60 1250 V9</t>
  </si>
  <si>
    <t xml:space="preserve">Радиатор стальной трубчатый Q60 1250 V -9 секц. </t>
  </si>
  <si>
    <t>Q60 1250 V10</t>
  </si>
  <si>
    <t xml:space="preserve">Радиатор стальной трубчатый Q60 1250 V -10 секц. </t>
  </si>
  <si>
    <t>Q60 1250 V11</t>
  </si>
  <si>
    <t xml:space="preserve">Радиатор стальной трубчатый Q60 1250 V -11 секц. </t>
  </si>
  <si>
    <t>Q60 1250 V12</t>
  </si>
  <si>
    <t xml:space="preserve">Радиатор стальной трубчатый Q60 1250 V -12 секц. </t>
  </si>
  <si>
    <t>Q60 1500 V2</t>
  </si>
  <si>
    <t xml:space="preserve">Радиатор стальной трубчатый Q60 1500 V -2 секц. </t>
  </si>
  <si>
    <t>Q60 1500 V3</t>
  </si>
  <si>
    <t xml:space="preserve">Радиатор стальной трубчатый Q60 1500 V -3 секц. </t>
  </si>
  <si>
    <t>Q60 1500 V4</t>
  </si>
  <si>
    <t xml:space="preserve">Радиатор стальной трубчатый Q60 1500 V -4 секц. </t>
  </si>
  <si>
    <t>Q60 1500 V5</t>
  </si>
  <si>
    <t xml:space="preserve">Радиатор стальной трубчатый Q60 1500 V -5 секц. </t>
  </si>
  <si>
    <t>Q60 1500 V6</t>
  </si>
  <si>
    <t xml:space="preserve">Радиатор стальной трубчатый Q60 1500 V -6 секц. </t>
  </si>
  <si>
    <t>Q60 1500 V7</t>
  </si>
  <si>
    <t xml:space="preserve">Радиатор стальной трубчатый Q60 1500 V -7 секц. </t>
  </si>
  <si>
    <t>Q60 1500 V8</t>
  </si>
  <si>
    <t xml:space="preserve">Радиатор стальной трубчатый Q60 1500 V -8 секц. </t>
  </si>
  <si>
    <t>Q60 1500 V9</t>
  </si>
  <si>
    <t xml:space="preserve">Радиатор стальной трубчатый Q60 1500 V -9 секц. </t>
  </si>
  <si>
    <t>Q60 1500 V10</t>
  </si>
  <si>
    <t xml:space="preserve">Радиатор стальной трубчатый Q60 1500 V -10 секц. </t>
  </si>
  <si>
    <t>Q60 1500 V11</t>
  </si>
  <si>
    <t xml:space="preserve">Радиатор стальной трубчатый Q60 1500 V -11 секц. </t>
  </si>
  <si>
    <t>Q60 1500 V12</t>
  </si>
  <si>
    <t xml:space="preserve">Радиатор стальной трубчатый Q60 1500 V -12 секц. </t>
  </si>
  <si>
    <t>Q60 1750 V2</t>
  </si>
  <si>
    <t xml:space="preserve">Радиатор стальной трубчатый Q60 1750 V -2 секц. </t>
  </si>
  <si>
    <t>Q60 1750 V3</t>
  </si>
  <si>
    <t xml:space="preserve">Радиатор стальной трубчатый Q60 1750 V -3 секц. </t>
  </si>
  <si>
    <t>Q60 1750 V4</t>
  </si>
  <si>
    <t xml:space="preserve">Радиатор стальной трубчатый Q60 1750 V -4 секц. </t>
  </si>
  <si>
    <t>Q60 1750 V5</t>
  </si>
  <si>
    <t xml:space="preserve">Радиатор стальной трубчатый Q60 1750 V -5 секц. </t>
  </si>
  <si>
    <t>Q60 1750 V6</t>
  </si>
  <si>
    <t xml:space="preserve">Радиатор стальной трубчатый Q60 1750 V -6 секц. </t>
  </si>
  <si>
    <t>Q60 1750 V7</t>
  </si>
  <si>
    <t xml:space="preserve">Радиатор стальной трубчатый Q60 1750 V -7 секц. </t>
  </si>
  <si>
    <t>Q60 1750 V8</t>
  </si>
  <si>
    <t xml:space="preserve">Радиатор стальной трубчатый Q60 1750 V -8 секц. </t>
  </si>
  <si>
    <t>Q60 1750 V9</t>
  </si>
  <si>
    <t xml:space="preserve">Радиатор стальной трубчатый Q60 1750 V -9 секц. </t>
  </si>
  <si>
    <t>Q60 1750 V10</t>
  </si>
  <si>
    <t xml:space="preserve">Радиатор стальной трубчатый Q60 1750 V -10 секц. </t>
  </si>
  <si>
    <t>Q60 1750 V11</t>
  </si>
  <si>
    <t xml:space="preserve">Радиатор стальной трубчатый Q60 1750 V -11 секц. </t>
  </si>
  <si>
    <t>Q60 1750 V12</t>
  </si>
  <si>
    <t xml:space="preserve">Радиатор стальной трубчатый Q60 1750 V -12 секц. </t>
  </si>
  <si>
    <t>Q60 2000 V2</t>
  </si>
  <si>
    <t xml:space="preserve">Радиатор стальной трубчатый Q60 2000 V -2 секц. </t>
  </si>
  <si>
    <t>Q60 2000 V3</t>
  </si>
  <si>
    <t xml:space="preserve">Радиатор стальной трубчатый Q60 2000 V -3 секц. </t>
  </si>
  <si>
    <t>Q60 2000 V4</t>
  </si>
  <si>
    <t xml:space="preserve">Радиатор стальной трубчатый Q60 2000 V -4 секц. </t>
  </si>
  <si>
    <t>Q60 2000 V5</t>
  </si>
  <si>
    <t xml:space="preserve">Радиатор стальной трубчатый Q60 2000 V -5 секц. </t>
  </si>
  <si>
    <t>Q60 2000 V6</t>
  </si>
  <si>
    <t xml:space="preserve">Радиатор стальной трубчатый Q60 2000 V -6 секц. </t>
  </si>
  <si>
    <t>Q60 2000 V7</t>
  </si>
  <si>
    <t xml:space="preserve">Радиатор стальной трубчатый Q60 2000 V -7 секц. </t>
  </si>
  <si>
    <t>Q60 2000 V8</t>
  </si>
  <si>
    <t xml:space="preserve">Радиатор стальной трубчатый Q60 2000 V -8 секц. </t>
  </si>
  <si>
    <t>Q60 2000 V9</t>
  </si>
  <si>
    <t xml:space="preserve">Радиатор стальной трубчатый Q60 2000 V -9 секц. </t>
  </si>
  <si>
    <t>Q60 2000 V10</t>
  </si>
  <si>
    <t xml:space="preserve">Радиатор стальной трубчатый Q60 2000 V -10 секц. </t>
  </si>
  <si>
    <t>Q60 2250 V2</t>
  </si>
  <si>
    <t xml:space="preserve">Радиатор стальной трубчатый Q60 2250 V -2 секц. </t>
  </si>
  <si>
    <t>Q60 2250 V3</t>
  </si>
  <si>
    <t xml:space="preserve">Радиатор стальной трубчатый Q60 2250 V -3 секц. </t>
  </si>
  <si>
    <t>Q60 2250 V4</t>
  </si>
  <si>
    <t xml:space="preserve">Радиатор стальной трубчатый Q60 2250 V -4 секц. </t>
  </si>
  <si>
    <t>Q60 2250 V5</t>
  </si>
  <si>
    <t xml:space="preserve">Радиатор стальной трубчатый Q60 2250 V -5 секц. </t>
  </si>
  <si>
    <t>Q60 2250 V6</t>
  </si>
  <si>
    <t xml:space="preserve">Радиатор стальной трубчатый Q60 2250 V -6 секц. </t>
  </si>
  <si>
    <t>Q60 2250 V7</t>
  </si>
  <si>
    <t xml:space="preserve">Радиатор стальной трубчатый Q60 2250 V -7 секц. </t>
  </si>
  <si>
    <t>Q60 2250 V8</t>
  </si>
  <si>
    <t xml:space="preserve">Радиатор стальной трубчатый Q60 2250 V -8 секц. </t>
  </si>
  <si>
    <t>Q60 2500 V2</t>
  </si>
  <si>
    <t xml:space="preserve">Радиатор стальной трубчатый Q60 2500 V -2 секц. </t>
  </si>
  <si>
    <t>Q60 2500 V3</t>
  </si>
  <si>
    <t xml:space="preserve">Радиатор стальной трубчатый Q60 2500 V -3 секц. </t>
  </si>
  <si>
    <t>Q60 2500 V4</t>
  </si>
  <si>
    <t xml:space="preserve">Радиатор стальной трубчатый Q60 2500 V -4 секц. </t>
  </si>
  <si>
    <t>Q60 2500 V5</t>
  </si>
  <si>
    <t xml:space="preserve">Радиатор стальной трубчатый Q60 2500 V -5 секц. </t>
  </si>
  <si>
    <t>Q60 2500 V6</t>
  </si>
  <si>
    <t xml:space="preserve">Радиатор стальной трубчатый Q60 2500 V -6 секц. </t>
  </si>
  <si>
    <t>Q60 3000 V2</t>
  </si>
  <si>
    <t xml:space="preserve">Радиатор стальной трубчатый Q60 3000 V -2 секц. </t>
  </si>
  <si>
    <t>Q60 3000 V3</t>
  </si>
  <si>
    <t xml:space="preserve">Радиатор стальной трубчатый Q60 3000 V -3 секц. </t>
  </si>
  <si>
    <t>Q60 3000 V4</t>
  </si>
  <si>
    <t xml:space="preserve">Радиатор стальной трубчатый Q60 3000 V -4 секц. </t>
  </si>
  <si>
    <t>Q60 3000 V5</t>
  </si>
  <si>
    <t xml:space="preserve">Радиатор стальной трубчатый Q60 3000 V -5 секц. </t>
  </si>
  <si>
    <t>Q60 3000 V6</t>
  </si>
  <si>
    <t xml:space="preserve">Радиатор стальной трубчатый Q60 3000 V -6 секц. </t>
  </si>
  <si>
    <t>Ширина 500 мм</t>
  </si>
  <si>
    <t>Q60 500 H2</t>
  </si>
  <si>
    <t xml:space="preserve">Радиатор стальной трубчатый Q60 500 H -2 секц. </t>
  </si>
  <si>
    <t>Q60 500 H3</t>
  </si>
  <si>
    <t xml:space="preserve">Радиатор стальной трубчатый Q60 500 H -3 секц. </t>
  </si>
  <si>
    <t>Q60 500 H4</t>
  </si>
  <si>
    <t xml:space="preserve">Радиатор стальной трубчатый Q60 500 H -4 секц. </t>
  </si>
  <si>
    <t>Q60 500 H5</t>
  </si>
  <si>
    <t xml:space="preserve">Радиатор стальной трубчатый Q60 500 H -5 секц. </t>
  </si>
  <si>
    <t>Q60 500 H6</t>
  </si>
  <si>
    <t xml:space="preserve">Радиатор стальной трубчатый Q60 500 H -6 секц. </t>
  </si>
  <si>
    <t>Q60 500 H7</t>
  </si>
  <si>
    <t xml:space="preserve">Радиатор стальной трубчатый Q60 500 H -7 секц. </t>
  </si>
  <si>
    <t>Q60 500 H8</t>
  </si>
  <si>
    <t xml:space="preserve">Радиатор стальной трубчатый Q60 500 H -8 секц. </t>
  </si>
  <si>
    <t>Q60 500 H9</t>
  </si>
  <si>
    <t xml:space="preserve">Радиатор стальной трубчатый Q60 500 H -9 секц. </t>
  </si>
  <si>
    <t>Q60 500 H10</t>
  </si>
  <si>
    <t xml:space="preserve">Радиатор стальной трубчатый Q60 500 H -10 секц. </t>
  </si>
  <si>
    <t>Q60 500 H11</t>
  </si>
  <si>
    <t xml:space="preserve">Радиатор стальной трубчатый Q60 500 H -11 секц. </t>
  </si>
  <si>
    <t>Q60 500 H12</t>
  </si>
  <si>
    <t xml:space="preserve">Радиатор стальной трубчатый Q60 500 H -12 секц. </t>
  </si>
  <si>
    <t>Q60 750 H2</t>
  </si>
  <si>
    <t xml:space="preserve">Радиатор стальной трубчатый Q60 750 H -2 секц. </t>
  </si>
  <si>
    <t>Q60 750 H3</t>
  </si>
  <si>
    <t xml:space="preserve">Радиатор стальной трубчатый Q60 750 H -3 секц. </t>
  </si>
  <si>
    <t>Q60 750 H4</t>
  </si>
  <si>
    <t xml:space="preserve">Радиатор стальной трубчатый Q60 750 H -4 секц. </t>
  </si>
  <si>
    <t>Q60 750 H5</t>
  </si>
  <si>
    <t xml:space="preserve">Радиатор стальной трубчатый Q60 750 H -5 секц. </t>
  </si>
  <si>
    <t>Q60 750 H6</t>
  </si>
  <si>
    <t xml:space="preserve">Радиатор стальной трубчатый Q60 750 H -6 секц. </t>
  </si>
  <si>
    <t>Q60 750 H7</t>
  </si>
  <si>
    <t xml:space="preserve">Радиатор стальной трубчатый Q60 750 H -7 секц. </t>
  </si>
  <si>
    <t>Q60 750 H8</t>
  </si>
  <si>
    <t xml:space="preserve">Радиатор стальной трубчатый Q60 750 H -8 секц. </t>
  </si>
  <si>
    <t>Q60 750 H9</t>
  </si>
  <si>
    <t xml:space="preserve">Радиатор стальной трубчатый Q60 750 H -9 секц. </t>
  </si>
  <si>
    <t>Q60 750 H10</t>
  </si>
  <si>
    <t xml:space="preserve">Радиатор стальной трубчатый Q60 750 H -10 секц. </t>
  </si>
  <si>
    <t>Q60 750 H11</t>
  </si>
  <si>
    <t xml:space="preserve">Радиатор стальной трубчатый Q60 750 H -11 секц. </t>
  </si>
  <si>
    <t>Q60 750 H12</t>
  </si>
  <si>
    <t xml:space="preserve">Радиатор стальной трубчатый Q60 750 H -12 секц. </t>
  </si>
  <si>
    <t>Q60 1000 H2</t>
  </si>
  <si>
    <t xml:space="preserve">Радиатор стальной трубчатый Q60 1000 H -2 секц. </t>
  </si>
  <si>
    <t>Q60 1000 H3</t>
  </si>
  <si>
    <t xml:space="preserve">Радиатор стальной трубчатый Q60 1000 H -3 секц. </t>
  </si>
  <si>
    <t>Q60 1000 H4</t>
  </si>
  <si>
    <t xml:space="preserve">Радиатор стальной трубчатый Q60 1000 H -4 секц. </t>
  </si>
  <si>
    <t>Q60 1000 H5</t>
  </si>
  <si>
    <t xml:space="preserve">Радиатор стальной трубчатый Q60 1000 H -5 секц. </t>
  </si>
  <si>
    <t>Q60 1000 H6</t>
  </si>
  <si>
    <t xml:space="preserve">Радиатор стальной трубчатый Q60 1000 H -6 секц. </t>
  </si>
  <si>
    <t>Q60 1000 H7</t>
  </si>
  <si>
    <t xml:space="preserve">Радиатор стальной трубчатый Q60 1000 H -7 секц. </t>
  </si>
  <si>
    <t>Q60 1000 H8</t>
  </si>
  <si>
    <t xml:space="preserve">Радиатор стальной трубчатый Q60 1000 H -8 секц. </t>
  </si>
  <si>
    <t>Q60 1000 H9</t>
  </si>
  <si>
    <t xml:space="preserve">Радиатор стальной трубчатый Q60 1000 H -9 секц. </t>
  </si>
  <si>
    <t>Q60 1000 H10</t>
  </si>
  <si>
    <t xml:space="preserve">Радиатор стальной трубчатый Q60 1000 H -10 секц. </t>
  </si>
  <si>
    <t>Q60 1000 H11</t>
  </si>
  <si>
    <t xml:space="preserve">Радиатор стальной трубчатый Q60 1000 H -11 секц. </t>
  </si>
  <si>
    <t>Q60 1000 H12</t>
  </si>
  <si>
    <t xml:space="preserve">Радиатор стальной трубчатый Q60 1000 H -12 секц. </t>
  </si>
  <si>
    <t>Ширина 1250 мм</t>
  </si>
  <si>
    <t>Q60 1250 H2</t>
  </si>
  <si>
    <t xml:space="preserve">Радиатор стальной трубчатый Q60 1250 H -2 секц. </t>
  </si>
  <si>
    <t>Q60 1250 H3</t>
  </si>
  <si>
    <t xml:space="preserve">Радиатор стальной трубчатый Q60 1250 H -3 секц. </t>
  </si>
  <si>
    <t>Q60 1250 H4</t>
  </si>
  <si>
    <t xml:space="preserve">Радиатор стальной трубчатый Q60 1250 H -4 секц. </t>
  </si>
  <si>
    <t>Q60 1250 H5</t>
  </si>
  <si>
    <t xml:space="preserve">Радиатор стальной трубчатый Q60 1250 H -5 секц. </t>
  </si>
  <si>
    <t>Q60 1250 H6</t>
  </si>
  <si>
    <t xml:space="preserve">Радиатор стальной трубчатый Q60 1250 H -6 секц. </t>
  </si>
  <si>
    <t>Q60 1250 H7</t>
  </si>
  <si>
    <t xml:space="preserve">Радиатор стальной трубчатый Q60 1250 H -7 секц. </t>
  </si>
  <si>
    <t>Q60 1250 H8</t>
  </si>
  <si>
    <t xml:space="preserve">Радиатор стальной трубчатый Q60 1250 H -8 секц. </t>
  </si>
  <si>
    <t>Q60 1250 H9</t>
  </si>
  <si>
    <t xml:space="preserve">Радиатор стальной трубчатый Q60 1250 H -9 секц. </t>
  </si>
  <si>
    <t>Q60 1250 H10</t>
  </si>
  <si>
    <t xml:space="preserve">Радиатор стальной трубчатый Q60 1250 H -10 секц. </t>
  </si>
  <si>
    <t>Q60 1250 H11</t>
  </si>
  <si>
    <t xml:space="preserve">Радиатор стальной трубчатый Q60 1250 H -11 секц. </t>
  </si>
  <si>
    <t>Q60 1250 H12</t>
  </si>
  <si>
    <t xml:space="preserve">Радиатор стальной трубчатый Q60 1250 H -12 секц. </t>
  </si>
  <si>
    <t>Ширина 1500 мм</t>
  </si>
  <si>
    <t>Q60 1500 H2</t>
  </si>
  <si>
    <t xml:space="preserve">Радиатор стальной трубчатый Q60 1500 H -2 секц. </t>
  </si>
  <si>
    <t>Q60 1500 H3</t>
  </si>
  <si>
    <t xml:space="preserve">Радиатор стальной трубчатый Q60 1500 H -3 секц. </t>
  </si>
  <si>
    <t>Q60 1500 H4</t>
  </si>
  <si>
    <t xml:space="preserve">Радиатор стальной трубчатый Q60 1500 H -4 секц. </t>
  </si>
  <si>
    <t>Q60 1500 H5</t>
  </si>
  <si>
    <t xml:space="preserve">Радиатор стальной трубчатый Q60 1500 H -5 секц. </t>
  </si>
  <si>
    <t>Q60 1500 H6</t>
  </si>
  <si>
    <t xml:space="preserve">Радиатор стальной трубчатый Q60 1500 H -6 секц. </t>
  </si>
  <si>
    <t>Q60 1500 H7</t>
  </si>
  <si>
    <t xml:space="preserve">Радиатор стальной трубчатый Q60 1500 H -7 секц. </t>
  </si>
  <si>
    <t>Q60 1500 H8</t>
  </si>
  <si>
    <t xml:space="preserve">Радиатор стальной трубчатый Q60 1500 H -8 секц. </t>
  </si>
  <si>
    <t>Q60 1500 H9</t>
  </si>
  <si>
    <t xml:space="preserve">Радиатор стальной трубчатый Q60 1500 H -9 секц. </t>
  </si>
  <si>
    <t>Q60 1500 H10</t>
  </si>
  <si>
    <t xml:space="preserve">Радиатор стальной трубчатый Q60 1500 H -10 секц. </t>
  </si>
  <si>
    <t>Q60 1500 H11</t>
  </si>
  <si>
    <t xml:space="preserve">Радиатор стальной трубчатый Q60 1500 H -11 секц. </t>
  </si>
  <si>
    <t>Q60 1500 H12</t>
  </si>
  <si>
    <t xml:space="preserve">Радиатор стальной трубчатый Q60 1500 H -12 секц. </t>
  </si>
  <si>
    <t>Q60 1750 H2</t>
  </si>
  <si>
    <t xml:space="preserve">Радиатор стальной трубчатый Q60 1750 H -2 секц. </t>
  </si>
  <si>
    <t>Q60 1750 H3</t>
  </si>
  <si>
    <t xml:space="preserve">Радиатор стальной трубчатый Q60 1750 H -3 секц. </t>
  </si>
  <si>
    <t>Q60 1750 H4</t>
  </si>
  <si>
    <t xml:space="preserve">Радиатор стальной трубчатый Q60 1750 H -4 секц. </t>
  </si>
  <si>
    <t>Q60 1750 H5</t>
  </si>
  <si>
    <t xml:space="preserve">Радиатор стальной трубчатый Q60 1750 H -5 секц. </t>
  </si>
  <si>
    <t>Q60 1750 H6</t>
  </si>
  <si>
    <t xml:space="preserve">Радиатор стальной трубчатый Q60 1750 H -6 секц. </t>
  </si>
  <si>
    <t>Q60 1750 H7</t>
  </si>
  <si>
    <t xml:space="preserve">Радиатор стальной трубчатый Q60 1750 H -7 секц. </t>
  </si>
  <si>
    <t>Q60 1750 H8</t>
  </si>
  <si>
    <t xml:space="preserve">Радиатор стальной трубчатый Q60 1750 H -8 секц. </t>
  </si>
  <si>
    <t>Q60 1750 H9</t>
  </si>
  <si>
    <t xml:space="preserve">Радиатор стальной трубчатый Q60 1750 H -9 секц. </t>
  </si>
  <si>
    <t>Q60 1750 H10</t>
  </si>
  <si>
    <t xml:space="preserve">Радиатор стальной трубчатый Q60 1750 H -10 секц. </t>
  </si>
  <si>
    <t>Q60 1750 H11</t>
  </si>
  <si>
    <t xml:space="preserve">Радиатор стальной трубчатый Q60 1750 H -11 секц. </t>
  </si>
  <si>
    <t>Q60 1750 H12</t>
  </si>
  <si>
    <t xml:space="preserve">Радиатор стальной трубчатый Q60 1750 H -12 секц. </t>
  </si>
  <si>
    <t>Q60 2000 H2</t>
  </si>
  <si>
    <t xml:space="preserve">Радиатор стальной трубчатый Q60 2000 H -2 секц. </t>
  </si>
  <si>
    <t>Q60 2000 H3</t>
  </si>
  <si>
    <t xml:space="preserve">Радиатор стальной трубчатый Q60 2000 H -3 секц. </t>
  </si>
  <si>
    <t>Q60 2000 H4</t>
  </si>
  <si>
    <t xml:space="preserve">Радиатор стальной трубчатый Q60 2000 H -4 секц. </t>
  </si>
  <si>
    <t>Q60 2000 H5</t>
  </si>
  <si>
    <t xml:space="preserve">Радиатор стальной трубчатый Q60 2000 H -5 секц. </t>
  </si>
  <si>
    <t>Q60 2000 H6</t>
  </si>
  <si>
    <t xml:space="preserve">Радиатор стальной трубчатый Q60 2000 H -6 секц. </t>
  </si>
  <si>
    <t>Q60 2000 H7</t>
  </si>
  <si>
    <t xml:space="preserve">Радиатор стальной трубчатый Q60 2000 H -7 секц. </t>
  </si>
  <si>
    <t>Q60 2000 H8</t>
  </si>
  <si>
    <t xml:space="preserve">Радиатор стальной трубчатый Q60 2000 H -8 секц. </t>
  </si>
  <si>
    <t>Q60 2000 H9</t>
  </si>
  <si>
    <t xml:space="preserve">Радиатор стальной трубчатый Q60 2000 H -9 секц. </t>
  </si>
  <si>
    <t>Q60 2000 H10</t>
  </si>
  <si>
    <t xml:space="preserve">Радиатор стальной трубчатый Q60 2000 H -10 секц. </t>
  </si>
  <si>
    <t>Q60 2250 H2</t>
  </si>
  <si>
    <t xml:space="preserve">Радиатор стальной трубчатый Q60 2250 H -2 секц. </t>
  </si>
  <si>
    <t>Q60 2250 H3</t>
  </si>
  <si>
    <t xml:space="preserve">Радиатор стальной трубчатый Q60 2250 H -3 секц. </t>
  </si>
  <si>
    <t>Q60 2250 H4</t>
  </si>
  <si>
    <t xml:space="preserve">Радиатор стальной трубчатый Q60 2250 H -4 секц. </t>
  </si>
  <si>
    <t>Q60 2250 H5</t>
  </si>
  <si>
    <t xml:space="preserve">Радиатор стальной трубчатый Q60 2250 H -5 секц. </t>
  </si>
  <si>
    <t>Q60 2250 H6</t>
  </si>
  <si>
    <t xml:space="preserve">Радиатор стальной трубчатый Q60 2250 H -6 секц. </t>
  </si>
  <si>
    <t>Q60 2250 H7</t>
  </si>
  <si>
    <t xml:space="preserve">Радиатор стальной трубчатый Q60 2250 H -7 секц. </t>
  </si>
  <si>
    <t>Q60 2250 H8</t>
  </si>
  <si>
    <t xml:space="preserve">Радиатор стальной трубчатый Q60 2250 H -8 секц. </t>
  </si>
  <si>
    <t>Q60 2500 H2</t>
  </si>
  <si>
    <t xml:space="preserve">Радиатор стальной трубчатый Q60 2500 H -2 секц. </t>
  </si>
  <si>
    <t>Q60 2500 H3</t>
  </si>
  <si>
    <t xml:space="preserve">Радиатор стальной трубчатый Q60 2500 H -3 секц. </t>
  </si>
  <si>
    <t>Q60 2500 H4</t>
  </si>
  <si>
    <t xml:space="preserve">Радиатор стальной трубчатый Q60 2500 H -4 секц. </t>
  </si>
  <si>
    <t>Q60 2500 H5</t>
  </si>
  <si>
    <t xml:space="preserve">Радиатор стальной трубчатый Q60 2500 H -5 секц. </t>
  </si>
  <si>
    <t>Q60 2500 H6</t>
  </si>
  <si>
    <t xml:space="preserve">Радиатор стальной трубчатый Q60 2500 H -6 секц. </t>
  </si>
  <si>
    <t>Q60 3000 H2</t>
  </si>
  <si>
    <t xml:space="preserve">Радиатор стальной трубчатый Q60 3000 H -2 секц. </t>
  </si>
  <si>
    <t>Q60 3000 H3</t>
  </si>
  <si>
    <t xml:space="preserve">Радиатор стальной трубчатый Q60 3000 H -3 секц. </t>
  </si>
  <si>
    <t>Q60 3000 H4</t>
  </si>
  <si>
    <t xml:space="preserve">Радиатор стальной трубчатый Q60 3000 H -4 секц. </t>
  </si>
  <si>
    <t>Q60 3000 H5</t>
  </si>
  <si>
    <t xml:space="preserve">Радиатор стальной трубчатый Q60 3000 H -5 секц. </t>
  </si>
  <si>
    <t>Q60 3000 H6</t>
  </si>
  <si>
    <t xml:space="preserve">Радиатор стальной трубчатый Q60 3000 H -6 секц. </t>
  </si>
  <si>
    <t xml:space="preserve">Радиатор стальной трубчатый P30 500 H -2 секц. </t>
  </si>
  <si>
    <t xml:space="preserve">Радиатор стальной трубчатый P30 500 H -3 секц. </t>
  </si>
  <si>
    <t xml:space="preserve">Радиатор стальной трубчатый P30 500 H -4 секц. </t>
  </si>
  <si>
    <t xml:space="preserve">Радиатор стальной трубчатый P30 550 H -2 секц. </t>
  </si>
  <si>
    <t xml:space="preserve">Радиатор стальной трубчатый P30 550 H -3 секц. </t>
  </si>
  <si>
    <t xml:space="preserve">Радиатор стальной трубчатый P30 550 H -4 секц. </t>
  </si>
  <si>
    <t xml:space="preserve">Радиатор стальной трубчатый P30 750 H -2 секц. </t>
  </si>
  <si>
    <t xml:space="preserve">Радиатор стальной трубчатый P30 750 H -3 секц. </t>
  </si>
  <si>
    <t xml:space="preserve">Радиатор стальной трубчатый P30 750 H -4 секц. </t>
  </si>
  <si>
    <t xml:space="preserve">Радиатор стальной трубчатый P30 1000 H -2 секц. </t>
  </si>
  <si>
    <t xml:space="preserve">Радиатор стальной трубчатый P30 1000 H -3 секц. </t>
  </si>
  <si>
    <t xml:space="preserve">Радиатор стальной трубчатый P30 1000 H -4 секц. </t>
  </si>
  <si>
    <t xml:space="preserve">Радиатор стальной трубчатый P30 1250 H -2 секц. </t>
  </si>
  <si>
    <t xml:space="preserve">Радиатор стальной трубчатый P30 1250 H -3 секц. </t>
  </si>
  <si>
    <t xml:space="preserve">Радиатор стальной трубчатый P30 1250 H -4 секц. </t>
  </si>
  <si>
    <t xml:space="preserve">Радиатор стальной трубчатый P30 1500 H -2 секц. </t>
  </si>
  <si>
    <t xml:space="preserve">Радиатор стальной трубчатый P30 1500 H -3 секц. </t>
  </si>
  <si>
    <t xml:space="preserve">Радиатор стальной трубчатый P30 1500 H -4 секц. </t>
  </si>
  <si>
    <t xml:space="preserve">Радиатор стальной трубчатый P30 1750 H -2 секц. </t>
  </si>
  <si>
    <t xml:space="preserve">Радиатор стальной трубчатый P30 1750 H -3 секц. </t>
  </si>
  <si>
    <t xml:space="preserve">Радиатор стальной трубчатый P30 1750 H -4 секц. </t>
  </si>
  <si>
    <t xml:space="preserve">Радиатор стальной трубчатый P30 2000 H -2 секц. </t>
  </si>
  <si>
    <t xml:space="preserve">Радиатор стальной трубчатый P30 2000 H -3 секц. </t>
  </si>
  <si>
    <t xml:space="preserve">Радиатор стальной трубчатый P30 2000 H -4 секц. </t>
  </si>
  <si>
    <t xml:space="preserve">Радиатор стальной трубчатый P30 2200 H -2 секц. </t>
  </si>
  <si>
    <t xml:space="preserve">Радиатор стальной трубчатый P30 2200 H -3 секц. </t>
  </si>
  <si>
    <t xml:space="preserve">Радиатор стальной трубчатый P30 2200 H -4 секц. </t>
  </si>
  <si>
    <t xml:space="preserve">Радиатор стальной трубчатый P30 2250 H -2 секц. </t>
  </si>
  <si>
    <t xml:space="preserve">Радиатор стальной трубчатый P30 2250 H -3 секц. </t>
  </si>
  <si>
    <t xml:space="preserve">Радиатор стальной трубчатый P30 2250 H -4 секц. </t>
  </si>
  <si>
    <t xml:space="preserve">Радиатор стальной трубчатый P30 2500 H -2 секц. </t>
  </si>
  <si>
    <t xml:space="preserve">Радиатор стальной трубчатый P30 2500 H -3 секц. </t>
  </si>
  <si>
    <t xml:space="preserve">Радиатор стальной трубчатый P30 2500 H -4 секц. </t>
  </si>
  <si>
    <t xml:space="preserve">Радиатор стальной трубчатый P30 3000 H -2 секц. </t>
  </si>
  <si>
    <t xml:space="preserve">Радиатор стальной трубчатый P30 3000 H -3 секц. </t>
  </si>
  <si>
    <t xml:space="preserve">Радиатор стальной трубчатый P30 3000 H -4 секц. </t>
  </si>
  <si>
    <t xml:space="preserve">Радиатор стальной трубчатый P30 270 V -2 секц. </t>
  </si>
  <si>
    <t xml:space="preserve">Радиатор стальной трубчатый P30 270 V -3 секц. </t>
  </si>
  <si>
    <t xml:space="preserve">Радиатор стальной трубчатый P30 270 V -4 секц. </t>
  </si>
  <si>
    <t xml:space="preserve">Радиатор стальной трубчатый P30 420 V -2 секц. </t>
  </si>
  <si>
    <t xml:space="preserve">Радиатор стальной трубчатый P30 420 V -3 секц. </t>
  </si>
  <si>
    <t xml:space="preserve">Радиатор стальной трубчатый P30 420 V -4 секц. </t>
  </si>
  <si>
    <t xml:space="preserve">Радиатор стальной трубчатый P30 500 V -2 секц. </t>
  </si>
  <si>
    <t xml:space="preserve">Радиатор стальной трубчатый P30 500 V -3 секц. </t>
  </si>
  <si>
    <t xml:space="preserve">Радиатор стальной трубчатый P30 500 V -4 секц. </t>
  </si>
  <si>
    <t xml:space="preserve">Радиатор стальной трубчатый P30 550 V -2 секц. </t>
  </si>
  <si>
    <t xml:space="preserve">Радиатор стальной трубчатый P30 550 V -3 секц. </t>
  </si>
  <si>
    <t xml:space="preserve">Радиатор стальной трубчатый P30 550 V -4 секц. </t>
  </si>
  <si>
    <t xml:space="preserve">Радиатор стальной трубчатый P30 570 V -2 секц. </t>
  </si>
  <si>
    <t xml:space="preserve">Радиатор стальной трубчатый P30 570 V -3 секц. </t>
  </si>
  <si>
    <t xml:space="preserve">Радиатор стальной трубчатый P30 570 V -4 секц. </t>
  </si>
  <si>
    <t xml:space="preserve">Радиатор стальной трубчатый P30 750 V -2 секц. </t>
  </si>
  <si>
    <t xml:space="preserve">Радиатор стальной трубчатый P30 750 V -3 секц. </t>
  </si>
  <si>
    <t xml:space="preserve">Радиатор стальной трубчатый P30 750 V -4 секц. </t>
  </si>
  <si>
    <t xml:space="preserve">Радиатор стальной трубчатый P30 1000 V -2 секц. </t>
  </si>
  <si>
    <t xml:space="preserve">Радиатор стальной трубчатый P30 1000 V -3 секц. </t>
  </si>
  <si>
    <t xml:space="preserve">Радиатор стальной трубчатый P30 1000 V -4 секц. </t>
  </si>
  <si>
    <t xml:space="preserve">Радиатор стальной трубчатый P30 1250 V -2 секц. </t>
  </si>
  <si>
    <t xml:space="preserve">Радиатор стальной трубчатый P30 1250 V -3 секц. </t>
  </si>
  <si>
    <t xml:space="preserve">Радиатор стальной трубчатый P30 1250 V -4 секц. </t>
  </si>
  <si>
    <t xml:space="preserve">Радиатор стальной трубчатый P30 1500 V -2 секц. </t>
  </si>
  <si>
    <t xml:space="preserve">Радиатор стальной трубчатый P30 1500 V -3 секц. </t>
  </si>
  <si>
    <t xml:space="preserve">Радиатор стальной трубчатый P30 1500 V -4 секц. </t>
  </si>
  <si>
    <t xml:space="preserve">Радиатор стальной трубчатый P30 1750 V -2 секц. </t>
  </si>
  <si>
    <t xml:space="preserve">Радиатор стальной трубчатый P30 1750 V -3 секц. </t>
  </si>
  <si>
    <t xml:space="preserve">Радиатор стальной трубчатый P30 1750 V -4 секц. </t>
  </si>
  <si>
    <t xml:space="preserve">Радиатор стальной трубчатый P30 2000 V -2 секц. </t>
  </si>
  <si>
    <t xml:space="preserve">Радиатор стальной трубчатый P30 2000 V -3 секц. </t>
  </si>
  <si>
    <t xml:space="preserve">Радиатор стальной трубчатый P30 2000 V -4 секц. </t>
  </si>
  <si>
    <t xml:space="preserve">Радиатор стальной трубчатый P30 2200 V -2 секц. </t>
  </si>
  <si>
    <t xml:space="preserve">Радиатор стальной трубчатый P30 2200 V -3 секц. </t>
  </si>
  <si>
    <t xml:space="preserve">Радиатор стальной трубчатый P30 2200 V -4 секц. </t>
  </si>
  <si>
    <t xml:space="preserve">Радиатор стальной трубчатый P30 2250 V -2 секц. </t>
  </si>
  <si>
    <t xml:space="preserve">Радиатор стальной трубчатый P30 2250 V -3 секц. </t>
  </si>
  <si>
    <t xml:space="preserve">Радиатор стальной трубчатый P30 2250 V -4 секц. </t>
  </si>
  <si>
    <t xml:space="preserve">Радиатор стальной трубчатый P30 2500 V -2 секц. </t>
  </si>
  <si>
    <t xml:space="preserve">Радиатор стальной трубчатый P30 2500 V -3 секц. </t>
  </si>
  <si>
    <t xml:space="preserve">Радиатор стальной трубчатый P30 2500 V -4 секц. </t>
  </si>
  <si>
    <t xml:space="preserve">Радиатор стальной трубчатый P30 3000 V -2 секц. </t>
  </si>
  <si>
    <t xml:space="preserve">Радиатор стальной трубчатый P30 3000 V -3 секц. </t>
  </si>
  <si>
    <t xml:space="preserve">Радиатор стальной трубчатый P30 3000 V -4 секц. </t>
  </si>
  <si>
    <t xml:space="preserve">Радиатор стальной трубчатый P60 500 H -2 секц. </t>
  </si>
  <si>
    <t xml:space="preserve">Радиатор стальной трубчатый P60 500 H -3 секц. </t>
  </si>
  <si>
    <t xml:space="preserve">Радиатор стальной трубчатый P60 500 H -4 секц. </t>
  </si>
  <si>
    <t xml:space="preserve">Радиатор стальной трубчатый P60 550 H -2 секц. </t>
  </si>
  <si>
    <t xml:space="preserve">Радиатор стальной трубчатый P60 550 H -3 секц. </t>
  </si>
  <si>
    <t xml:space="preserve">Радиатор стальной трубчатый P60 550 H -4 секц. </t>
  </si>
  <si>
    <t xml:space="preserve">Радиатор стальной трубчатый P60 750 H -2 секц. </t>
  </si>
  <si>
    <t xml:space="preserve">Радиатор стальной трубчатый P60 750 H -3 секц. </t>
  </si>
  <si>
    <t xml:space="preserve">Радиатор стальной трубчатый P60 750 H -4 секц. </t>
  </si>
  <si>
    <t xml:space="preserve">Радиатор стальной трубчатый P60 1000 H -2 секц. </t>
  </si>
  <si>
    <t xml:space="preserve">Радиатор стальной трубчатый P60 1000 H -3 секц. </t>
  </si>
  <si>
    <t xml:space="preserve">Радиатор стальной трубчатый P60 1000 H -4 секц. </t>
  </si>
  <si>
    <t xml:space="preserve">Радиатор стальной трубчатый P60 1250 H -2 секц. </t>
  </si>
  <si>
    <t xml:space="preserve">Радиатор стальной трубчатый P60 1250 H -3 секц. </t>
  </si>
  <si>
    <t xml:space="preserve">Радиатор стальной трубчатый P60 1250 H -4 секц. </t>
  </si>
  <si>
    <t xml:space="preserve">Радиатор стальной трубчатый P60 1500 H -2 секц. </t>
  </si>
  <si>
    <t xml:space="preserve">Радиатор стальной трубчатый P60 1500 H -3 секц. </t>
  </si>
  <si>
    <t xml:space="preserve">Радиатор стальной трубчатый P60 1500 H -4 секц. </t>
  </si>
  <si>
    <t xml:space="preserve">Радиатор стальной трубчатый P60 1750 H -2 секц. </t>
  </si>
  <si>
    <t xml:space="preserve">Радиатор стальной трубчатый P60 1750 H -3 секц. </t>
  </si>
  <si>
    <t xml:space="preserve">Радиатор стальной трубчатый P60 1750 H -4 секц. </t>
  </si>
  <si>
    <t xml:space="preserve">Радиатор стальной трубчатый P60 2000 H -2 секц. </t>
  </si>
  <si>
    <t xml:space="preserve">Радиатор стальной трубчатый P60 2000 H -3 секц. </t>
  </si>
  <si>
    <t xml:space="preserve">Радиатор стальной трубчатый P60 2000 H -4 секц. </t>
  </si>
  <si>
    <t xml:space="preserve">Радиатор стальной трубчатый P60 2200 H -2 секц. </t>
  </si>
  <si>
    <t xml:space="preserve">Радиатор стальной трубчатый P60 2200 H -3 секц. </t>
  </si>
  <si>
    <t xml:space="preserve">Радиатор стальной трубчатый P60 2200 H -4 секц. </t>
  </si>
  <si>
    <t xml:space="preserve">Радиатор стальной трубчатый P60 2250 H -2 секц. </t>
  </si>
  <si>
    <t xml:space="preserve">Радиатор стальной трубчатый P60 2250 H -3 секц. </t>
  </si>
  <si>
    <t xml:space="preserve">Радиатор стальной трубчатый P60 2250 H -4 секц. </t>
  </si>
  <si>
    <t xml:space="preserve">Радиатор стальной трубчатый P60 2500 H -2 секц. </t>
  </si>
  <si>
    <t xml:space="preserve">Радиатор стальной трубчатый P60 2500 H -3 секц. </t>
  </si>
  <si>
    <t xml:space="preserve">Радиатор стальной трубчатый P60 2500 H -4 секц. </t>
  </si>
  <si>
    <t xml:space="preserve">Радиатор стальной трубчатый P60 3000 H -2 секц. </t>
  </si>
  <si>
    <t xml:space="preserve">Радиатор стальной трубчатый P60 3000 H -3 секц. </t>
  </si>
  <si>
    <t xml:space="preserve">Радиатор стальной трубчатый P60 3000 H -4 секц. </t>
  </si>
  <si>
    <t xml:space="preserve">Радиатор стальной трубчатый P60 270 V -2 секц. </t>
  </si>
  <si>
    <t xml:space="preserve">Радиатор стальной трубчатый P60 270 V -3 секц. </t>
  </si>
  <si>
    <t xml:space="preserve">Радиатор стальной трубчатый P60 270 V -4 секц. </t>
  </si>
  <si>
    <t xml:space="preserve">Радиатор стальной трубчатый P60 420 V -2 секц. </t>
  </si>
  <si>
    <t xml:space="preserve">Радиатор стальной трубчатый P60 420 V -3 секц. </t>
  </si>
  <si>
    <t xml:space="preserve">Радиатор стальной трубчатый P60 420 V -4 секц. </t>
  </si>
  <si>
    <t xml:space="preserve">Радиатор стальной трубчатый P60 500 V -2 секц. </t>
  </si>
  <si>
    <t xml:space="preserve">Радиатор стальной трубчатый P60 500 V -3 секц. </t>
  </si>
  <si>
    <t xml:space="preserve">Радиатор стальной трубчатый P60 500 V -4 секц. </t>
  </si>
  <si>
    <t xml:space="preserve">Радиатор стальной трубчатый P60 550 V -2 секц. </t>
  </si>
  <si>
    <t xml:space="preserve">Радиатор стальной трубчатый P60 550 V -3 секц. </t>
  </si>
  <si>
    <t xml:space="preserve">Радиатор стальной трубчатый P60 550 V -4 секц. </t>
  </si>
  <si>
    <t xml:space="preserve">Радиатор стальной трубчатый P60 570 V -2 секц. </t>
  </si>
  <si>
    <t xml:space="preserve">Радиатор стальной трубчатый P60 570 V -3 секц. </t>
  </si>
  <si>
    <t xml:space="preserve">Радиатор стальной трубчатый P60 570 V -4 секц. </t>
  </si>
  <si>
    <t xml:space="preserve">Радиатор стальной трубчатый P60 750 V -2 секц. </t>
  </si>
  <si>
    <t xml:space="preserve">Радиатор стальной трубчатый P60 750 V -3 секц. </t>
  </si>
  <si>
    <t xml:space="preserve">Радиатор стальной трубчатый P60 750 V -4 секц. </t>
  </si>
  <si>
    <t xml:space="preserve">Радиатор стальной трубчатый P60 1000 V -2 секц. </t>
  </si>
  <si>
    <t xml:space="preserve">Радиатор стальной трубчатый P60 1000 V -3 секц. </t>
  </si>
  <si>
    <t xml:space="preserve">Радиатор стальной трубчатый P60 1000 V -4 секц. </t>
  </si>
  <si>
    <t xml:space="preserve">Радиатор стальной трубчатый P60 1250 V -2 секц. </t>
  </si>
  <si>
    <t xml:space="preserve">Радиатор стальной трубчатый P60 1250 V -3 секц. </t>
  </si>
  <si>
    <t xml:space="preserve">Радиатор стальной трубчатый P60 1250 V -4 секц. </t>
  </si>
  <si>
    <t xml:space="preserve">Радиатор стальной трубчатый P60 1500 V -2 секц. </t>
  </si>
  <si>
    <t xml:space="preserve">Радиатор стальной трубчатый P60 1500 V -3 секц. </t>
  </si>
  <si>
    <t xml:space="preserve">Радиатор стальной трубчатый P60 1500 V -4 секц. </t>
  </si>
  <si>
    <t xml:space="preserve">Радиатор стальной трубчатый P60 1750 V -2 секц. </t>
  </si>
  <si>
    <t xml:space="preserve">Радиатор стальной трубчатый P60 1750 V -3 секц. </t>
  </si>
  <si>
    <t xml:space="preserve">Радиатор стальной трубчатый P60 1750 V -4 секц. </t>
  </si>
  <si>
    <t xml:space="preserve">Радиатор стальной трубчатый P60 2000 V -2 секц. </t>
  </si>
  <si>
    <t xml:space="preserve">Радиатор стальной трубчатый P60 2000 V -3 секц. </t>
  </si>
  <si>
    <t xml:space="preserve">Радиатор стальной трубчатый P60 2000 V -4 секц. </t>
  </si>
  <si>
    <t xml:space="preserve">Радиатор стальной трубчатый P60 2200 V -2 секц. </t>
  </si>
  <si>
    <t xml:space="preserve">Радиатор стальной трубчатый P60 2200 V -3 секц. </t>
  </si>
  <si>
    <t xml:space="preserve">Радиатор стальной трубчатый P60 2200 V -4 секц. </t>
  </si>
  <si>
    <t xml:space="preserve">Радиатор стальной трубчатый P60 2250 V -2 секц. </t>
  </si>
  <si>
    <t xml:space="preserve">Радиатор стальной трубчатый P60 2250 V -3 секц. </t>
  </si>
  <si>
    <t xml:space="preserve">Радиатор стальной трубчатый P60 2250 V -4 секц. </t>
  </si>
  <si>
    <t xml:space="preserve">Радиатор стальной трубчатый P60 2500 V -2 секц. </t>
  </si>
  <si>
    <t xml:space="preserve">Радиатор стальной трубчатый P60 2500 V -3 секц. </t>
  </si>
  <si>
    <t xml:space="preserve">Радиатор стальной трубчатый P60 2500 V -4 секц. </t>
  </si>
  <si>
    <t xml:space="preserve">Радиатор стальной трубчатый P60 3000 V -2 секц. </t>
  </si>
  <si>
    <t xml:space="preserve">Радиатор стальной трубчатый P60 3000 V -3 секц. </t>
  </si>
  <si>
    <t xml:space="preserve">Радиатор стальной трубчатый P60 3000 V -4 секц. </t>
  </si>
  <si>
    <t xml:space="preserve">Радиатор стальной трубчатый Q40 500 H -2 секц. </t>
  </si>
  <si>
    <t xml:space="preserve">Радиатор стальной трубчатый Q40 500 H -3 секц. </t>
  </si>
  <si>
    <t xml:space="preserve">Радиатор стальной трубчатый Q40 500 H -4 секц. </t>
  </si>
  <si>
    <t xml:space="preserve">Радиатор стальной трубчатый Q40 550 H -2 секц. </t>
  </si>
  <si>
    <t xml:space="preserve">Радиатор стальной трубчатый Q40 550 H -3 секц. </t>
  </si>
  <si>
    <t xml:space="preserve">Радиатор стальной трубчатый Q40 550 H -4 секц. </t>
  </si>
  <si>
    <t xml:space="preserve">Радиатор стальной трубчатый Q40 750 H -2 секц. </t>
  </si>
  <si>
    <t xml:space="preserve">Радиатор стальной трубчатый Q40 750 H -3 секц. </t>
  </si>
  <si>
    <t xml:space="preserve">Радиатор стальной трубчатый Q40 750 H -4 секц. </t>
  </si>
  <si>
    <t xml:space="preserve">Радиатор стальной трубчатый Q40 1000 H -2 секц. </t>
  </si>
  <si>
    <t xml:space="preserve">Радиатор стальной трубчатый Q40 1000 H -3 секц. </t>
  </si>
  <si>
    <t xml:space="preserve">Радиатор стальной трубчатый Q40 1000 H -4 секц. </t>
  </si>
  <si>
    <t xml:space="preserve">Радиатор стальной трубчатый Q40 1250 H -2 секц. </t>
  </si>
  <si>
    <t xml:space="preserve">Радиатор стальной трубчатый Q40 1250 H -3 секц. </t>
  </si>
  <si>
    <t xml:space="preserve">Радиатор стальной трубчатый Q40 1250 H -4 секц. </t>
  </si>
  <si>
    <t xml:space="preserve">Радиатор стальной трубчатый Q40 1500 H -2 секц. </t>
  </si>
  <si>
    <t xml:space="preserve">Радиатор стальной трубчатый Q40 1500 H -3 секц. </t>
  </si>
  <si>
    <t xml:space="preserve">Радиатор стальной трубчатый Q40 1500 H -4 секц. </t>
  </si>
  <si>
    <t xml:space="preserve">Радиатор стальной трубчатый Q40 1750 H -2 секц. </t>
  </si>
  <si>
    <t xml:space="preserve">Радиатор стальной трубчатый Q40 1750 H -3 секц. </t>
  </si>
  <si>
    <t xml:space="preserve">Радиатор стальной трубчатый Q40 1750 H -4 секц. </t>
  </si>
  <si>
    <t xml:space="preserve">Радиатор стальной трубчатый Q40 2000 H -2 секц. </t>
  </si>
  <si>
    <t xml:space="preserve">Радиатор стальной трубчатый Q40 2000 H -3 секц. </t>
  </si>
  <si>
    <t xml:space="preserve">Радиатор стальной трубчатый Q40 2000 H -4 секц. </t>
  </si>
  <si>
    <t xml:space="preserve">Радиатор стальной трубчатый Q40 2200 H -2 секц. </t>
  </si>
  <si>
    <t xml:space="preserve">Радиатор стальной трубчатый Q40 2200 H -3 секц. </t>
  </si>
  <si>
    <t xml:space="preserve">Радиатор стальной трубчатый Q40 2200 H -4 секц. </t>
  </si>
  <si>
    <t xml:space="preserve">Радиатор стальной трубчатый Q40 2250 H -2 секц. </t>
  </si>
  <si>
    <t xml:space="preserve">Радиатор стальной трубчатый Q40 2250 H -3 секц. </t>
  </si>
  <si>
    <t xml:space="preserve">Радиатор стальной трубчатый Q40 2250 H -4 секц. </t>
  </si>
  <si>
    <t xml:space="preserve">Радиатор стальной трубчатый Q40 2500 H -2 секц. </t>
  </si>
  <si>
    <t xml:space="preserve">Радиатор стальной трубчатый Q40 2500 H -3 секц. </t>
  </si>
  <si>
    <t xml:space="preserve">Радиатор стальной трубчатый Q40 2500 H -4 секц. </t>
  </si>
  <si>
    <t xml:space="preserve">Радиатор стальной трубчатый Q40 3000 H -2 секц. </t>
  </si>
  <si>
    <t xml:space="preserve">Радиатор стальной трубчатый Q40 3000 H -3 секц. </t>
  </si>
  <si>
    <t xml:space="preserve">Радиатор стальной трубчатый Q40 3000 H -4 секц. </t>
  </si>
  <si>
    <t xml:space="preserve">Радиатор стальной трубчатый Q40 270 V -2 секц. </t>
  </si>
  <si>
    <t xml:space="preserve">Радиатор стальной трубчатый Q40 270 V -3 секц. </t>
  </si>
  <si>
    <t xml:space="preserve">Радиатор стальной трубчатый Q40 270 V -4 секц. </t>
  </si>
  <si>
    <t xml:space="preserve">Радиатор стальной трубчатый Q40 420 V -2 секц. </t>
  </si>
  <si>
    <t xml:space="preserve">Радиатор стальной трубчатый Q40 420 V -3 секц. </t>
  </si>
  <si>
    <t xml:space="preserve">Радиатор стальной трубчатый Q40 420 V -4 секц. </t>
  </si>
  <si>
    <t xml:space="preserve">Радиатор стальной трубчатый Q40 500 V -2 секц. </t>
  </si>
  <si>
    <t xml:space="preserve">Радиатор стальной трубчатый Q40 500 V -3 секц. </t>
  </si>
  <si>
    <t xml:space="preserve">Радиатор стальной трубчатый Q40 500 V -4 секц. </t>
  </si>
  <si>
    <t xml:space="preserve">Радиатор стальной трубчатый Q40 550 V -2 секц. </t>
  </si>
  <si>
    <t xml:space="preserve">Радиатор стальной трубчатый Q40 550 V -3 секц. </t>
  </si>
  <si>
    <t xml:space="preserve">Радиатор стальной трубчатый Q40 550 V -4 секц. </t>
  </si>
  <si>
    <t xml:space="preserve">Радиатор стальной трубчатый Q40 570 V -2 секц. </t>
  </si>
  <si>
    <t xml:space="preserve">Радиатор стальной трубчатый Q40 570 V -3 секц. </t>
  </si>
  <si>
    <t xml:space="preserve">Радиатор стальной трубчатый Q40 570 V -4 секц. </t>
  </si>
  <si>
    <t xml:space="preserve">Радиатор стальной трубчатый Q40 750 V -2 секц. </t>
  </si>
  <si>
    <t xml:space="preserve">Радиатор стальной трубчатый Q40 750 V -3 секц. </t>
  </si>
  <si>
    <t xml:space="preserve">Радиатор стальной трубчатый Q40 750 V -4 секц. </t>
  </si>
  <si>
    <t xml:space="preserve">Радиатор стальной трубчатый Q40 1000 V -2 секц. </t>
  </si>
  <si>
    <t xml:space="preserve">Радиатор стальной трубчатый Q40 1000 V -3 секц. </t>
  </si>
  <si>
    <t xml:space="preserve">Радиатор стальной трубчатый Q40 1000 V -4 секц. </t>
  </si>
  <si>
    <t xml:space="preserve">Радиатор стальной трубчатый Q40 1250 V -2 секц. </t>
  </si>
  <si>
    <t xml:space="preserve">Радиатор стальной трубчатый Q40 1250 V -3 секц. </t>
  </si>
  <si>
    <t xml:space="preserve">Радиатор стальной трубчатый Q40 1250 V -4 секц. </t>
  </si>
  <si>
    <t xml:space="preserve">Радиатор стальной трубчатый Q40 1500 V -2 секц. </t>
  </si>
  <si>
    <t xml:space="preserve">Радиатор стальной трубчатый Q40 1500 V -3 секц. </t>
  </si>
  <si>
    <t xml:space="preserve">Радиатор стальной трубчатый Q40 1500 V -4 секц. </t>
  </si>
  <si>
    <t xml:space="preserve">Радиатор стальной трубчатый Q40 1750 V -2 секц. </t>
  </si>
  <si>
    <t xml:space="preserve">Радиатор стальной трубчатый Q40 1750 V -3 секц. </t>
  </si>
  <si>
    <t xml:space="preserve">Радиатор стальной трубчатый Q40 1750 V -4 секц. </t>
  </si>
  <si>
    <t xml:space="preserve">Радиатор стальной трубчатый Q40 2000 V -2 секц. </t>
  </si>
  <si>
    <t xml:space="preserve">Радиатор стальной трубчатый Q40 2000 V -3 секц. </t>
  </si>
  <si>
    <t xml:space="preserve">Радиатор стальной трубчатый Q40 2000 V -4 секц. </t>
  </si>
  <si>
    <t xml:space="preserve">Радиатор стальной трубчатый Q40 2200 V -2 секц. </t>
  </si>
  <si>
    <t xml:space="preserve">Радиатор стальной трубчатый Q40 2200 V -3 секц. </t>
  </si>
  <si>
    <t xml:space="preserve">Радиатор стальной трубчатый Q40 2200 V -4 секц. </t>
  </si>
  <si>
    <t xml:space="preserve">Радиатор стальной трубчатый Q40 2250 V -2 секц. </t>
  </si>
  <si>
    <t xml:space="preserve">Радиатор стальной трубчатый Q40 2250 V -3 секц. </t>
  </si>
  <si>
    <t xml:space="preserve">Радиатор стальной трубчатый Q40 2250 V -4 секц. </t>
  </si>
  <si>
    <t xml:space="preserve">Радиатор стальной трубчатый Q40 2500 V -2 секц. </t>
  </si>
  <si>
    <t xml:space="preserve">Радиатор стальной трубчатый Q40 2500 V -3 секц. </t>
  </si>
  <si>
    <t xml:space="preserve">Радиатор стальной трубчатый Q40 2500 V -4 секц. </t>
  </si>
  <si>
    <t xml:space="preserve">Радиатор стальной трубчатый Q40 3000 V -2 секц. </t>
  </si>
  <si>
    <t xml:space="preserve">Радиатор стальной трубчатый Q40 3000 V -3 секц. </t>
  </si>
  <si>
    <t xml:space="preserve">Радиатор стальной трубчатый Q40 3000 V -4 секц. </t>
  </si>
  <si>
    <t xml:space="preserve">Радиатор стальной трубчатый S 500 H -2 секц. </t>
  </si>
  <si>
    <t xml:space="preserve">Радиатор стальной трубчатый S 500 H -3 секц. </t>
  </si>
  <si>
    <t xml:space="preserve">Радиатор стальной трубчатый S 500 H -4 секц. </t>
  </si>
  <si>
    <t xml:space="preserve">Радиатор стальной трубчатый S 550 H -2 секц. </t>
  </si>
  <si>
    <t xml:space="preserve">Радиатор стальной трубчатый S 550 H -3 секц. </t>
  </si>
  <si>
    <t xml:space="preserve">Радиатор стальной трубчатый S 550 H -4 секц. </t>
  </si>
  <si>
    <t xml:space="preserve">Радиатор стальной трубчатый S 750 H -2 секц. </t>
  </si>
  <si>
    <t xml:space="preserve">Радиатор стальной трубчатый S 750 H -3 секц. </t>
  </si>
  <si>
    <t xml:space="preserve">Радиатор стальной трубчатый S 750 H -4 секц. </t>
  </si>
  <si>
    <t xml:space="preserve">Радиатор стальной трубчатый S 1000 H -2 секц. </t>
  </si>
  <si>
    <t xml:space="preserve">Радиатор стальной трубчатый S 1000 H -3 секц. </t>
  </si>
  <si>
    <t xml:space="preserve">Радиатор стальной трубчатый S 1000 H -4 секц. </t>
  </si>
  <si>
    <t xml:space="preserve">Радиатор стальной трубчатый S 1250 H -2 секц. </t>
  </si>
  <si>
    <t xml:space="preserve">Радиатор стальной трубчатый S 1250 H -3 секц. </t>
  </si>
  <si>
    <t xml:space="preserve">Радиатор стальной трубчатый S 1250 H -4 секц. </t>
  </si>
  <si>
    <t xml:space="preserve">Радиатор стальной трубчатый S 1500 H -2 секц. </t>
  </si>
  <si>
    <t xml:space="preserve">Радиатор стальной трубчатый S 1500 H -3 секц. </t>
  </si>
  <si>
    <t xml:space="preserve">Радиатор стальной трубчатый S 1500 H -4 секц. </t>
  </si>
  <si>
    <t xml:space="preserve">Радиатор стальной трубчатый S 1750 H -2 секц. </t>
  </si>
  <si>
    <t xml:space="preserve">Радиатор стальной трубчатый S 1750 H -3 секц. </t>
  </si>
  <si>
    <t xml:space="preserve">Радиатор стальной трубчатый S 1750 H -4 секц. </t>
  </si>
  <si>
    <t xml:space="preserve">Радиатор стальной трубчатый S 2000 H -2 секц. </t>
  </si>
  <si>
    <t xml:space="preserve">Радиатор стальной трубчатый S 2000 H -3 секц. </t>
  </si>
  <si>
    <t xml:space="preserve">Радиатор стальной трубчатый S 2000 H -4 секц. </t>
  </si>
  <si>
    <t xml:space="preserve">Радиатор стальной трубчатый S 2200 H -2 секц. </t>
  </si>
  <si>
    <t xml:space="preserve">Радиатор стальной трубчатый S 2200 H -3 секц. </t>
  </si>
  <si>
    <t xml:space="preserve">Радиатор стальной трубчатый S 2200 H -4 секц. </t>
  </si>
  <si>
    <t xml:space="preserve">Радиатор стальной трубчатый S 2250 H -2 секц. </t>
  </si>
  <si>
    <t xml:space="preserve">Радиатор стальной трубчатый S 2250 H -3 секц. </t>
  </si>
  <si>
    <t xml:space="preserve">Радиатор стальной трубчатый S 2250 H -4 секц. </t>
  </si>
  <si>
    <t xml:space="preserve">Радиатор стальной трубчатый S 2500 H -2 секц. </t>
  </si>
  <si>
    <t xml:space="preserve">Радиатор стальной трубчатый S 2500 H -3 секц. </t>
  </si>
  <si>
    <t xml:space="preserve">Радиатор стальной трубчатый S 2500 H -4 секц. </t>
  </si>
  <si>
    <t xml:space="preserve">Радиатор стальной трубчатый S 3000 H -2 секц. </t>
  </si>
  <si>
    <t xml:space="preserve">Радиатор стальной трубчатый S 3000 H -3 секц. </t>
  </si>
  <si>
    <t xml:space="preserve">Радиатор стальной трубчатый S 3000 H -4 секц. </t>
  </si>
  <si>
    <t xml:space="preserve">Радиатор стальной трубчатый S 270 V -2 секц. </t>
  </si>
  <si>
    <t xml:space="preserve">Радиатор стальной трубчатый S 270 V -3 секц. </t>
  </si>
  <si>
    <t xml:space="preserve">Радиатор стальной трубчатый S 270 V -4 секц. </t>
  </si>
  <si>
    <t xml:space="preserve">Радиатор стальной трубчатый S 420 V -2 секц. </t>
  </si>
  <si>
    <t xml:space="preserve">Радиатор стальной трубчатый S 420 V -3 секц. </t>
  </si>
  <si>
    <t xml:space="preserve">Радиатор стальной трубчатый S 420 V -4 секц. </t>
  </si>
  <si>
    <t xml:space="preserve">Радиатор стальной трубчатый S 500 V -2 секц. </t>
  </si>
  <si>
    <t xml:space="preserve">Радиатор стальной трубчатый S 500 V -3 секц. </t>
  </si>
  <si>
    <t xml:space="preserve">Радиатор стальной трубчатый S 500 V -4 секц. </t>
  </si>
  <si>
    <t xml:space="preserve">Радиатор стальной трубчатый S 550 V -2 секц. </t>
  </si>
  <si>
    <t xml:space="preserve">Радиатор стальной трубчатый S 550 V -3 секц. </t>
  </si>
  <si>
    <t xml:space="preserve">Радиатор стальной трубчатый S 550 V -4 секц. </t>
  </si>
  <si>
    <t xml:space="preserve">Радиатор стальной трубчатый S 570 V -2 секц. </t>
  </si>
  <si>
    <t xml:space="preserve">Радиатор стальной трубчатый S 570 V -3 секц. </t>
  </si>
  <si>
    <t xml:space="preserve">Радиатор стальной трубчатый S 570 V -4 секц. </t>
  </si>
  <si>
    <t xml:space="preserve">Радиатор стальной трубчатый S 750 V -2 секц. </t>
  </si>
  <si>
    <t xml:space="preserve">Радиатор стальной трубчатый S 750 V -3 секц. </t>
  </si>
  <si>
    <t xml:space="preserve">Радиатор стальной трубчатый S 750 V -4 секц. </t>
  </si>
  <si>
    <t xml:space="preserve">Радиатор стальной трубчатый S 1000 V -2 секц. </t>
  </si>
  <si>
    <t xml:space="preserve">Радиатор стальной трубчатый S 1000 V -3 секц. </t>
  </si>
  <si>
    <t xml:space="preserve">Радиатор стальной трубчатый S 1000 V -4 секц. </t>
  </si>
  <si>
    <t xml:space="preserve">Радиатор стальной трубчатый S 1250 V -2 секц. </t>
  </si>
  <si>
    <t xml:space="preserve">Радиатор стальной трубчатый S 1250 V -3 секц. </t>
  </si>
  <si>
    <t xml:space="preserve">Радиатор стальной трубчатый S 1250 V -4 секц. </t>
  </si>
  <si>
    <t xml:space="preserve">Радиатор стальной трубчатый S 1500 V -2 секц. </t>
  </si>
  <si>
    <t xml:space="preserve">Радиатор стальной трубчатый S 1500 V -3 секц. </t>
  </si>
  <si>
    <t xml:space="preserve">Радиатор стальной трубчатый S 1500 V -4 секц. </t>
  </si>
  <si>
    <t xml:space="preserve">Радиатор стальной трубчатый S 1750 V -2 секц. </t>
  </si>
  <si>
    <t xml:space="preserve">Радиатор стальной трубчатый S 1750 V -3 секц. </t>
  </si>
  <si>
    <t xml:space="preserve">Радиатор стальной трубчатый S 1750 V -4 секц. </t>
  </si>
  <si>
    <t xml:space="preserve">Радиатор стальной трубчатый S 2000 V -2 секц. </t>
  </si>
  <si>
    <t xml:space="preserve">Радиатор стальной трубчатый S 2000 V -3 секц. </t>
  </si>
  <si>
    <t xml:space="preserve">Радиатор стальной трубчатый S 2000 V -4 секц. </t>
  </si>
  <si>
    <t xml:space="preserve">Радиатор стальной трубчатый S 2200 V -2 секц. </t>
  </si>
  <si>
    <t xml:space="preserve">Радиатор стальной трубчатый S 2200 V -3 секц. </t>
  </si>
  <si>
    <t xml:space="preserve">Радиатор стальной трубчатый S 2200 V -4 секц. </t>
  </si>
  <si>
    <t xml:space="preserve">Радиатор стальной трубчатый S 2250 V -2 секц. </t>
  </si>
  <si>
    <t xml:space="preserve">Радиатор стальной трубчатый S 2250 V -3 секц. </t>
  </si>
  <si>
    <t xml:space="preserve">Радиатор стальной трубчатый S 2250 V -4 секц. </t>
  </si>
  <si>
    <t xml:space="preserve">Радиатор стальной трубчатый S 2500 V -2 секц. </t>
  </si>
  <si>
    <t xml:space="preserve">Радиатор стальной трубчатый S 2500 V -3 секц. </t>
  </si>
  <si>
    <t xml:space="preserve">Радиатор стальной трубчатый S 2500 V -4 секц. </t>
  </si>
  <si>
    <t xml:space="preserve">Радиатор стальной трубчатый S 3000 V -2 секц. </t>
  </si>
  <si>
    <t xml:space="preserve">Радиатор стальной трубчатый S 3000 V -3 секц. </t>
  </si>
  <si>
    <t xml:space="preserve">Радиатор стальной трубчатый S 3000 V -4 секц. </t>
  </si>
  <si>
    <t xml:space="preserve">Радиатор стальной трубчатый SP 500 H -2 секц. </t>
  </si>
  <si>
    <t xml:space="preserve">Радиатор стальной трубчатый SP 500 H -3 секц. </t>
  </si>
  <si>
    <t xml:space="preserve">Радиатор стальной трубчатый SP 500 H -4 секц. </t>
  </si>
  <si>
    <t xml:space="preserve">Радиатор стальной трубчатый SP 550 H -2 секц. </t>
  </si>
  <si>
    <t xml:space="preserve">Радиатор стальной трубчатый SP 550 H -3 секц. </t>
  </si>
  <si>
    <t xml:space="preserve">Радиатор стальной трубчатый SP 550 H -4 секц. </t>
  </si>
  <si>
    <t xml:space="preserve">Радиатор стальной трубчатый SP 750 H -2 секц. </t>
  </si>
  <si>
    <t xml:space="preserve">Радиатор стальной трубчатый SP 750 H -3 секц. </t>
  </si>
  <si>
    <t xml:space="preserve">Радиатор стальной трубчатый SP 750 H -4 секц. </t>
  </si>
  <si>
    <t xml:space="preserve">Радиатор стальной трубчатый SP 1000 H -2 секц. </t>
  </si>
  <si>
    <t xml:space="preserve">Радиатор стальной трубчатый SP 1000 H -3 секц. </t>
  </si>
  <si>
    <t xml:space="preserve">Радиатор стальной трубчатый SP 1000 H -4 секц. </t>
  </si>
  <si>
    <t xml:space="preserve">Радиатор стальной трубчатый SP 1250 H -2 секц. </t>
  </si>
  <si>
    <t xml:space="preserve">Радиатор стальной трубчатый SP 1250 H -3 секц. </t>
  </si>
  <si>
    <t xml:space="preserve">Радиатор стальной трубчатый SP 1250 H -4 секц. </t>
  </si>
  <si>
    <t xml:space="preserve">Радиатор стальной трубчатый SP 1500 H -2 секц. </t>
  </si>
  <si>
    <t xml:space="preserve">Радиатор стальной трубчатый SP 1500 H -3 секц. </t>
  </si>
  <si>
    <t xml:space="preserve">Радиатор стальной трубчатый SP 1500 H -4 секц. </t>
  </si>
  <si>
    <t xml:space="preserve">Радиатор стальной трубчатый SP 1750 H -2 секц. </t>
  </si>
  <si>
    <t xml:space="preserve">Радиатор стальной трубчатый SP 1750 H -3 секц. </t>
  </si>
  <si>
    <t xml:space="preserve">Радиатор стальной трубчатый SP 1750 H -4 секц. </t>
  </si>
  <si>
    <t xml:space="preserve">Радиатор стальной трубчатый SP 2000 H -2 секц. </t>
  </si>
  <si>
    <t xml:space="preserve">Радиатор стальной трубчатый SP 2000 H -3 секц. </t>
  </si>
  <si>
    <t xml:space="preserve">Радиатор стальной трубчатый SP 2000 H -4 секц. </t>
  </si>
  <si>
    <t xml:space="preserve">Радиатор стальной трубчатый SP 2200 H -2 секц. </t>
  </si>
  <si>
    <t xml:space="preserve">Радиатор стальной трубчатый SP 2200 H -3 секц. </t>
  </si>
  <si>
    <t xml:space="preserve">Радиатор стальной трубчатый SP 2200 H -4 секц. </t>
  </si>
  <si>
    <t xml:space="preserve">Радиатор стальной трубчатый SP 2250 H -2 секц. </t>
  </si>
  <si>
    <t xml:space="preserve">Радиатор стальной трубчатый SP 2250 H -3 секц. </t>
  </si>
  <si>
    <t xml:space="preserve">Радиатор стальной трубчатый SP 2250 H -4 секц. </t>
  </si>
  <si>
    <t xml:space="preserve">Радиатор стальной трубчатый SP 2500 H -2 секц. </t>
  </si>
  <si>
    <t xml:space="preserve">Радиатор стальной трубчатый SP 2500 H -3 секц. </t>
  </si>
  <si>
    <t xml:space="preserve">Радиатор стальной трубчатый SP 2500 H -4 секц. </t>
  </si>
  <si>
    <t xml:space="preserve">Радиатор стальной трубчатый SP 3000 H -2 секц. </t>
  </si>
  <si>
    <t xml:space="preserve">Радиатор стальной трубчатый SP 3000 H -3 секц. </t>
  </si>
  <si>
    <t xml:space="preserve">Радиатор стальной трубчатый SP 3000 H -4 секц. </t>
  </si>
  <si>
    <t xml:space="preserve">Радиатор стальной трубчатый SP 270 V -2 секц. </t>
  </si>
  <si>
    <t xml:space="preserve">Радиатор стальной трубчатый SP 270 V -3 секц. </t>
  </si>
  <si>
    <t xml:space="preserve">Радиатор стальной трубчатый SP 270 V -4 секц. </t>
  </si>
  <si>
    <t xml:space="preserve">Радиатор стальной трубчатый SP 420 V -2 секц. </t>
  </si>
  <si>
    <t xml:space="preserve">Радиатор стальной трубчатый SP 420 V -3 секц. </t>
  </si>
  <si>
    <t xml:space="preserve">Радиатор стальной трубчатый SP 420 V -4 секц. </t>
  </si>
  <si>
    <t xml:space="preserve">Радиатор стальной трубчатый SP 500 V -2 секц. </t>
  </si>
  <si>
    <t xml:space="preserve">Радиатор стальной трубчатый SP 500 V -3 секц. </t>
  </si>
  <si>
    <t xml:space="preserve">Радиатор стальной трубчатый SP 500 V -4 секц. </t>
  </si>
  <si>
    <t xml:space="preserve">Радиатор стальной трубчатый SP 550 V -2 секц. </t>
  </si>
  <si>
    <t xml:space="preserve">Радиатор стальной трубчатый SP 550 V -3 секц. </t>
  </si>
  <si>
    <t xml:space="preserve">Радиатор стальной трубчатый SP 550 V -4 секц. </t>
  </si>
  <si>
    <t xml:space="preserve">Радиатор стальной трубчатый SP 570 V -2 секц. </t>
  </si>
  <si>
    <t xml:space="preserve">Радиатор стальной трубчатый SP 570 V -3 секц. </t>
  </si>
  <si>
    <t xml:space="preserve">Радиатор стальной трубчатый SP 570 V -4 секц. </t>
  </si>
  <si>
    <t xml:space="preserve">Радиатор стальной трубчатый SP 750 V -2 секц. </t>
  </si>
  <si>
    <t xml:space="preserve">Радиатор стальной трубчатый SP 750 V -3 секц. </t>
  </si>
  <si>
    <t xml:space="preserve">Радиатор стальной трубчатый SP 750 V -4 секц. </t>
  </si>
  <si>
    <t xml:space="preserve">Радиатор стальной трубчатый SP 1000 V -2 секц. </t>
  </si>
  <si>
    <t xml:space="preserve">Радиатор стальной трубчатый SP 1000 V -3 секц. </t>
  </si>
  <si>
    <t xml:space="preserve">Радиатор стальной трубчатый SP 1000 V -4 секц. </t>
  </si>
  <si>
    <t xml:space="preserve">Радиатор стальной трубчатый SP 1250 V -2 секц. </t>
  </si>
  <si>
    <t xml:space="preserve">Радиатор стальной трубчатый SP 1250 V -3 секц. </t>
  </si>
  <si>
    <t xml:space="preserve">Радиатор стальной трубчатый SP 1250 V -4 секц. </t>
  </si>
  <si>
    <t xml:space="preserve">Радиатор стальной трубчатый SP 1500 V -2 секц. </t>
  </si>
  <si>
    <t xml:space="preserve">Радиатор стальной трубчатый SP 1500 V -3 секц. </t>
  </si>
  <si>
    <t xml:space="preserve">Радиатор стальной трубчатый SP 1500 V -4 секц. </t>
  </si>
  <si>
    <t xml:space="preserve">Радиатор стальной трубчатый SP 1750 V -2 секц. </t>
  </si>
  <si>
    <t xml:space="preserve">Радиатор стальной трубчатый SP 1750 V -3 секц. </t>
  </si>
  <si>
    <t xml:space="preserve">Радиатор стальной трубчатый SP 1750 V -4 секц. </t>
  </si>
  <si>
    <t xml:space="preserve">Радиатор стальной трубчатый SP 2000 V -2 секц. </t>
  </si>
  <si>
    <t xml:space="preserve">Радиатор стальной трубчатый SP 2000 V -3 секц. </t>
  </si>
  <si>
    <t xml:space="preserve">Радиатор стальной трубчатый SP 2000 V -4 секц. </t>
  </si>
  <si>
    <t xml:space="preserve">Радиатор стальной трубчатый SP 2200 V -2 секц. </t>
  </si>
  <si>
    <t xml:space="preserve">Радиатор стальной трубчатый SP 2200 V -3 секц. </t>
  </si>
  <si>
    <t xml:space="preserve">Радиатор стальной трубчатый SP 2200 V -4 секц. </t>
  </si>
  <si>
    <t xml:space="preserve">Радиатор стальной трубчатый SP 2250 V -2 секц. </t>
  </si>
  <si>
    <t xml:space="preserve">Радиатор стальной трубчатый SP 2250 V -3 секц. </t>
  </si>
  <si>
    <t xml:space="preserve">Радиатор стальной трубчатый SP 2250 V -4 секц. </t>
  </si>
  <si>
    <t xml:space="preserve">Радиатор стальной трубчатый SP 2500 V -2 секц. </t>
  </si>
  <si>
    <t xml:space="preserve">Радиатор стальной трубчатый SP 2500 V -3 секц. </t>
  </si>
  <si>
    <t xml:space="preserve">Радиатор стальной трубчатый SP 2500 V -4 секц. </t>
  </si>
  <si>
    <t xml:space="preserve">Радиатор стальной трубчатый SP 3000 V -2 секц. </t>
  </si>
  <si>
    <t xml:space="preserve">Радиатор стальной трубчатый SP 3000 V -3 секц. </t>
  </si>
  <si>
    <t xml:space="preserve">Радиатор стальной трубчатый SP 3000 V -4 секц. </t>
  </si>
  <si>
    <t xml:space="preserve">Радиатор стальной трубчатый R32 500 H -2 секц. </t>
  </si>
  <si>
    <t xml:space="preserve">Радиатор стальной трубчатый R32 500 H -3 секц. </t>
  </si>
  <si>
    <t xml:space="preserve">Радиатор стальной трубчатый R32 500 H -4 секц. </t>
  </si>
  <si>
    <t xml:space="preserve">Радиатор стальной трубчатый R32 550 H -2 секц. </t>
  </si>
  <si>
    <t xml:space="preserve">Радиатор стальной трубчатый R32 550 H -3 секц. </t>
  </si>
  <si>
    <t xml:space="preserve">Радиатор стальной трубчатый R32 550 H -4 секц. </t>
  </si>
  <si>
    <t xml:space="preserve">Радиатор стальной трубчатый R32 750 H -2 секц. </t>
  </si>
  <si>
    <t xml:space="preserve">Радиатор стальной трубчатый R32 750 H -3 секц. </t>
  </si>
  <si>
    <t xml:space="preserve">Радиатор стальной трубчатый R32 750 H -4 секц. </t>
  </si>
  <si>
    <t xml:space="preserve">Радиатор стальной трубчатый R32 1000 H -2 секц. </t>
  </si>
  <si>
    <t xml:space="preserve">Радиатор стальной трубчатый R32 1000 H -3 секц. </t>
  </si>
  <si>
    <t xml:space="preserve">Радиатор стальной трубчатый R32 1000 H -4 секц. </t>
  </si>
  <si>
    <t xml:space="preserve">Радиатор стальной трубчатый R32 1250 H -2 секц. </t>
  </si>
  <si>
    <t xml:space="preserve">Радиатор стальной трубчатый R32 1250 H -3 секц. </t>
  </si>
  <si>
    <t xml:space="preserve">Радиатор стальной трубчатый R32 1250 H -4 секц. </t>
  </si>
  <si>
    <t xml:space="preserve">Радиатор стальной трубчатый R32 1500 H -2 секц. </t>
  </si>
  <si>
    <t xml:space="preserve">Радиатор стальной трубчатый R32 1500 H -3 секц. </t>
  </si>
  <si>
    <t xml:space="preserve">Радиатор стальной трубчатый R32 1500 H -4 секц. </t>
  </si>
  <si>
    <t xml:space="preserve">Радиатор стальной трубчатый R32 1750 H -2 секц. </t>
  </si>
  <si>
    <t xml:space="preserve">Радиатор стальной трубчатый R32 1750 H -3 секц. </t>
  </si>
  <si>
    <t xml:space="preserve">Радиатор стальной трубчатый R32 1750 H -4 секц. </t>
  </si>
  <si>
    <t xml:space="preserve">Радиатор стальной трубчатый R32 2000 H -2 секц. </t>
  </si>
  <si>
    <t xml:space="preserve">Радиатор стальной трубчатый R32 2000 H -3 секц. </t>
  </si>
  <si>
    <t xml:space="preserve">Радиатор стальной трубчатый R32 2000 H -4 секц. </t>
  </si>
  <si>
    <t xml:space="preserve">Радиатор стальной трубчатый R32 2200 H -2 секц. </t>
  </si>
  <si>
    <t xml:space="preserve">Радиатор стальной трубчатый R32 2200 H -3 секц. </t>
  </si>
  <si>
    <t xml:space="preserve">Радиатор стальной трубчатый R32 2200 H -4 секц. </t>
  </si>
  <si>
    <t xml:space="preserve">Радиатор стальной трубчатый R32 2250 H -2 секц. </t>
  </si>
  <si>
    <t xml:space="preserve">Радиатор стальной трубчатый R32 2250 H -3 секц. </t>
  </si>
  <si>
    <t xml:space="preserve">Радиатор стальной трубчатый R32 2250 H -4 секц. </t>
  </si>
  <si>
    <t xml:space="preserve">Радиатор стальной трубчатый R32 2500 H -2 секц. </t>
  </si>
  <si>
    <t xml:space="preserve">Радиатор стальной трубчатый R32 2500 H -3 секц. </t>
  </si>
  <si>
    <t xml:space="preserve">Радиатор стальной трубчатый R32 2500 H -4 секц. </t>
  </si>
  <si>
    <t xml:space="preserve">Радиатор стальной трубчатый R32 3000 H -2 секц. </t>
  </si>
  <si>
    <t xml:space="preserve">Радиатор стальной трубчатый R32 3000 H -3 секц. </t>
  </si>
  <si>
    <t xml:space="preserve">Радиатор стальной трубчатый R32 3000 H -4 секц. </t>
  </si>
  <si>
    <t xml:space="preserve">Радиатор стальной трубчатый P30 500 H -5 секц. </t>
  </si>
  <si>
    <t xml:space="preserve">Радиатор стальной трубчатый P30 500 H -6 секц. </t>
  </si>
  <si>
    <t xml:space="preserve">Радиатор стальной трубчатый P30 500 H -7 секц. </t>
  </si>
  <si>
    <t xml:space="preserve">Радиатор стальной трубчатый P30 500 H -8 секц. </t>
  </si>
  <si>
    <t xml:space="preserve">Радиатор стальной трубчатый P30 500 H -9 секц. </t>
  </si>
  <si>
    <t xml:space="preserve">Радиатор стальной трубчатый P30 500 H -10 секц. </t>
  </si>
  <si>
    <t xml:space="preserve">Радиатор стальной трубчатый P30 500 H -11 секц. </t>
  </si>
  <si>
    <t xml:space="preserve">Радиатор стальной трубчатый P30 500 H -12 секц. </t>
  </si>
  <si>
    <t xml:space="preserve">Радиатор стальной трубчатый P30 500 H -13 секц. </t>
  </si>
  <si>
    <t xml:space="preserve">Радиатор стальной трубчатый P30 500 H -14 секц. </t>
  </si>
  <si>
    <t xml:space="preserve">Радиатор стальной трубчатый P30 550 H -5 секц. </t>
  </si>
  <si>
    <t xml:space="preserve">Радиатор стальной трубчатый P30 550 H -6 секц. </t>
  </si>
  <si>
    <t xml:space="preserve">Радиатор стальной трубчатый P30 550 H -7 секц. </t>
  </si>
  <si>
    <t xml:space="preserve">Радиатор стальной трубчатый P30 550 H -8 секц. </t>
  </si>
  <si>
    <t xml:space="preserve">Радиатор стальной трубчатый P30 550 H -9 секц. </t>
  </si>
  <si>
    <t xml:space="preserve">Радиатор стальной трубчатый P30 550 H -10 секц. </t>
  </si>
  <si>
    <t xml:space="preserve">Радиатор стальной трубчатый P30 550 H -11 секц. </t>
  </si>
  <si>
    <t xml:space="preserve">Радиатор стальной трубчатый P30 550 H -12 секц. </t>
  </si>
  <si>
    <t xml:space="preserve">Радиатор стальной трубчатый P30 550 H -13 секц. </t>
  </si>
  <si>
    <t xml:space="preserve">Радиатор стальной трубчатый P30 550 H -14 секц. </t>
  </si>
  <si>
    <t xml:space="preserve">Радиатор стальной трубчатый P30 750 H -5 секц. </t>
  </si>
  <si>
    <t xml:space="preserve">Радиатор стальной трубчатый P30 750 H -6 секц. </t>
  </si>
  <si>
    <t xml:space="preserve">Радиатор стальной трубчатый P30 750 H -7 секц. </t>
  </si>
  <si>
    <t xml:space="preserve">Радиатор стальной трубчатый P30 750 H -8 секц. </t>
  </si>
  <si>
    <t xml:space="preserve">Радиатор стальной трубчатый P30 750 H -9 секц. </t>
  </si>
  <si>
    <t xml:space="preserve">Радиатор стальной трубчатый P30 750 H -10 секц. </t>
  </si>
  <si>
    <t xml:space="preserve">Радиатор стальной трубчатый P30 750 H -11 секц. </t>
  </si>
  <si>
    <t xml:space="preserve">Радиатор стальной трубчатый P30 750 H -12 секц. </t>
  </si>
  <si>
    <t xml:space="preserve">Радиатор стальной трубчатый P30 750 H -13 секц. </t>
  </si>
  <si>
    <t xml:space="preserve">Радиатор стальной трубчатый P30 750 H -14 секц. </t>
  </si>
  <si>
    <t xml:space="preserve">Радиатор стальной трубчатый P30 1000 H -5 секц. </t>
  </si>
  <si>
    <t xml:space="preserve">Радиатор стальной трубчатый P30 1000 H -6 секц. </t>
  </si>
  <si>
    <t xml:space="preserve">Радиатор стальной трубчатый P30 1000 H -7 секц. </t>
  </si>
  <si>
    <t xml:space="preserve">Радиатор стальной трубчатый P30 1000 H -8 секц. </t>
  </si>
  <si>
    <t xml:space="preserve">Радиатор стальной трубчатый P30 1000 H -9 секц. </t>
  </si>
  <si>
    <t xml:space="preserve">Радиатор стальной трубчатый P30 1000 H -10 секц. </t>
  </si>
  <si>
    <t xml:space="preserve">Радиатор стальной трубчатый P30 1000 H -11 секц. </t>
  </si>
  <si>
    <t xml:space="preserve">Радиатор стальной трубчатый P30 1000 H -12 секц. </t>
  </si>
  <si>
    <t xml:space="preserve">Радиатор стальной трубчатый P30 1000 H -13 секц. </t>
  </si>
  <si>
    <t xml:space="preserve">Радиатор стальной трубчатый P30 1000 H -14 секц. </t>
  </si>
  <si>
    <t xml:space="preserve">Радиатор стальной трубчатый P30 1250 H -5 секц. </t>
  </si>
  <si>
    <t xml:space="preserve">Радиатор стальной трубчатый P30 1250 H -6 секц. </t>
  </si>
  <si>
    <t xml:space="preserve">Радиатор стальной трубчатый P30 1250 H -7 секц. </t>
  </si>
  <si>
    <t xml:space="preserve">Радиатор стальной трубчатый P30 1250 H -8 секц. </t>
  </si>
  <si>
    <t xml:space="preserve">Радиатор стальной трубчатый P30 1250 H -9 секц. </t>
  </si>
  <si>
    <t xml:space="preserve">Радиатор стальной трубчатый P30 1250 H -10 секц. </t>
  </si>
  <si>
    <t xml:space="preserve">Радиатор стальной трубчатый P30 1250 H -11 секц. </t>
  </si>
  <si>
    <t xml:space="preserve">Радиатор стальной трубчатый P30 1250 H -12 секц. </t>
  </si>
  <si>
    <t xml:space="preserve">Радиатор стальной трубчатый P30 1250 H -13 секц. </t>
  </si>
  <si>
    <t xml:space="preserve">Радиатор стальной трубчатый P30 1250 H -14 секц. </t>
  </si>
  <si>
    <t xml:space="preserve">Радиатор стальной трубчатый P30 1500 H -5 секц. </t>
  </si>
  <si>
    <t xml:space="preserve">Радиатор стальной трубчатый P30 1500 H -6 секц. </t>
  </si>
  <si>
    <t xml:space="preserve">Радиатор стальной трубчатый P30 1500 H -7 секц. </t>
  </si>
  <si>
    <t xml:space="preserve">Радиатор стальной трубчатый P30 1500 H -8 секц. </t>
  </si>
  <si>
    <t xml:space="preserve">Радиатор стальной трубчатый P30 1500 H -9 секц. </t>
  </si>
  <si>
    <t xml:space="preserve">Радиатор стальной трубчатый P30 1500 H -10 секц. </t>
  </si>
  <si>
    <t xml:space="preserve">Радиатор стальной трубчатый P30 1500 H -11 секц. </t>
  </si>
  <si>
    <t xml:space="preserve">Радиатор стальной трубчатый P30 1500 H -12 секц. </t>
  </si>
  <si>
    <t xml:space="preserve">Радиатор стальной трубчатый P30 1500 H -13 секц. </t>
  </si>
  <si>
    <t xml:space="preserve">Радиатор стальной трубчатый P30 1500 H -14 секц. </t>
  </si>
  <si>
    <t xml:space="preserve">Радиатор стальной трубчатый P30 1750 H -5 секц. </t>
  </si>
  <si>
    <t xml:space="preserve">Радиатор стальной трубчатый P30 1750 H -6 секц. </t>
  </si>
  <si>
    <t xml:space="preserve">Радиатор стальной трубчатый P30 1750 H -7 секц. </t>
  </si>
  <si>
    <t xml:space="preserve">Радиатор стальной трубчатый P30 1750 H -8 секц. </t>
  </si>
  <si>
    <t xml:space="preserve">Радиатор стальной трубчатый P30 1750 H -9 секц. </t>
  </si>
  <si>
    <t xml:space="preserve">Радиатор стальной трубчатый P30 1750 H -10 секц. </t>
  </si>
  <si>
    <t xml:space="preserve">Радиатор стальной трубчатый P30 1750 H -11 секц. </t>
  </si>
  <si>
    <t xml:space="preserve">Радиатор стальной трубчатый P30 1750 H -12 секц. </t>
  </si>
  <si>
    <t xml:space="preserve">Радиатор стальной трубчатый P30 1750 H -13 секц. </t>
  </si>
  <si>
    <t xml:space="preserve">Радиатор стальной трубчатый P30 1750 H -14 секц. </t>
  </si>
  <si>
    <t xml:space="preserve">Радиатор стальной трубчатый P30 2000 H -5 секц. </t>
  </si>
  <si>
    <t xml:space="preserve">Радиатор стальной трубчатый P30 2000 H -6 секц. </t>
  </si>
  <si>
    <t xml:space="preserve">Радиатор стальной трубчатый P30 2000 H -7 секц. </t>
  </si>
  <si>
    <t xml:space="preserve">Радиатор стальной трубчатый P30 2000 H -8 секц. </t>
  </si>
  <si>
    <t xml:space="preserve">Радиатор стальной трубчатый P30 2000 H -9 секц. </t>
  </si>
  <si>
    <t xml:space="preserve">Радиатор стальной трубчатый P30 2000 H -10 секц. </t>
  </si>
  <si>
    <t xml:space="preserve">Радиатор стальной трубчатый P30 2000 H -11 секц. </t>
  </si>
  <si>
    <t xml:space="preserve">Радиатор стальной трубчатый P30 2000 H -12 секц. </t>
  </si>
  <si>
    <t xml:space="preserve">Радиатор стальной трубчатый P30 2000 H -13 секц. </t>
  </si>
  <si>
    <t xml:space="preserve">Радиатор стальной трубчатый P30 2000 H -14 секц. </t>
  </si>
  <si>
    <t xml:space="preserve">Радиатор стальной трубчатый P30 2200 H -5 секц. </t>
  </si>
  <si>
    <t xml:space="preserve">Радиатор стальной трубчатый P30 2200 H -6 секц. </t>
  </si>
  <si>
    <t xml:space="preserve">Радиатор стальной трубчатый P30 2200 H -7 секц. </t>
  </si>
  <si>
    <t xml:space="preserve">Радиатор стальной трубчатый P30 2200 H -8 секц. </t>
  </si>
  <si>
    <t xml:space="preserve">Радиатор стальной трубчатый P30 2200 H -9 секц. </t>
  </si>
  <si>
    <t xml:space="preserve">Радиатор стальной трубчатый P30 2200 H -10 секц. </t>
  </si>
  <si>
    <t xml:space="preserve">Радиатор стальной трубчатый P30 2200 H -11 секц. </t>
  </si>
  <si>
    <t xml:space="preserve">Радиатор стальной трубчатый P30 2200 H -12 секц. </t>
  </si>
  <si>
    <t xml:space="preserve">Радиатор стальной трубчатый P30 2200 H -13 секц. </t>
  </si>
  <si>
    <t xml:space="preserve">Радиатор стальной трубчатый P30 2200 H -14 секц. </t>
  </si>
  <si>
    <t xml:space="preserve">Радиатор стальной трубчатый P30 2250 H -5 секц. </t>
  </si>
  <si>
    <t xml:space="preserve">Радиатор стальной трубчатый P30 2250 H -6 секц. </t>
  </si>
  <si>
    <t xml:space="preserve">Радиатор стальной трубчатый P30 2250 H -7 секц. </t>
  </si>
  <si>
    <t xml:space="preserve">Радиатор стальной трубчатый P30 2250 H -8 секц. </t>
  </si>
  <si>
    <t xml:space="preserve">Радиатор стальной трубчатый P30 2250 H -9 секц. </t>
  </si>
  <si>
    <t xml:space="preserve">Радиатор стальной трубчатый P30 2250 H -10 секц. </t>
  </si>
  <si>
    <t xml:space="preserve">Радиатор стальной трубчатый P30 2250 H -11 секц. </t>
  </si>
  <si>
    <t xml:space="preserve">Радиатор стальной трубчатый P30 2250 H -12 секц. </t>
  </si>
  <si>
    <t xml:space="preserve">Радиатор стальной трубчатый P30 2250 H -13 секц. </t>
  </si>
  <si>
    <t xml:space="preserve">Радиатор стальной трубчатый P30 2250 H -14 секц. </t>
  </si>
  <si>
    <t xml:space="preserve">Радиатор стальной трубчатый P30 2500 H -5 секц. </t>
  </si>
  <si>
    <t xml:space="preserve">Радиатор стальной трубчатый P30 2500 H -6 секц. </t>
  </si>
  <si>
    <t xml:space="preserve">Радиатор стальной трубчатый P30 2500 H -7 секц. </t>
  </si>
  <si>
    <t xml:space="preserve">Радиатор стальной трубчатый P30 2500 H -8 секц. </t>
  </si>
  <si>
    <t xml:space="preserve">Радиатор стальной трубчатый P30 2500 H -9 секц. </t>
  </si>
  <si>
    <t xml:space="preserve">Радиатор стальной трубчатый P30 2500 H -10 секц. </t>
  </si>
  <si>
    <t xml:space="preserve">Радиатор стальной трубчатый P30 2500 H -11 секц. </t>
  </si>
  <si>
    <t xml:space="preserve">Радиатор стальной трубчатый P30 2500 H -12 секц. </t>
  </si>
  <si>
    <t xml:space="preserve">Радиатор стальной трубчатый P30 2500 H -13 секц. </t>
  </si>
  <si>
    <t xml:space="preserve">Радиатор стальной трубчатый P30 2500 H -14 секц. </t>
  </si>
  <si>
    <t xml:space="preserve">Радиатор стальной трубчатый P30 3000 H -5 секц. </t>
  </si>
  <si>
    <t xml:space="preserve">Радиатор стальной трубчатый P30 3000 H -6 секц. </t>
  </si>
  <si>
    <t xml:space="preserve">Радиатор стальной трубчатый P30 3000 H -7 секц. </t>
  </si>
  <si>
    <t xml:space="preserve">Радиатор стальной трубчатый P30 3000 H -8 секц. </t>
  </si>
  <si>
    <t xml:space="preserve">Радиатор стальной трубчатый P30 3000 H -9 секц. </t>
  </si>
  <si>
    <t xml:space="preserve">Радиатор стальной трубчатый P30 3000 H -10 секц. </t>
  </si>
  <si>
    <t xml:space="preserve">Радиатор стальной трубчатый P30 3000 H -11 секц. </t>
  </si>
  <si>
    <t xml:space="preserve">Радиатор стальной трубчатый P30 3000 H -12 секц. </t>
  </si>
  <si>
    <t xml:space="preserve">Радиатор стальной трубчатый P30 3000 H -13 секц. </t>
  </si>
  <si>
    <t xml:space="preserve">Радиатор стальной трубчатый P30 3000 H -14 секц. </t>
  </si>
  <si>
    <t xml:space="preserve">Радиатор стальной трубчатый P30 270 V -5 секц. </t>
  </si>
  <si>
    <t xml:space="preserve">Радиатор стальной трубчатый P30 270 V -6 секц. </t>
  </si>
  <si>
    <t xml:space="preserve">Радиатор стальной трубчатый P30 270 V -7 секц. </t>
  </si>
  <si>
    <t xml:space="preserve">Радиатор стальной трубчатый P30 270 V -8 секц. </t>
  </si>
  <si>
    <t xml:space="preserve">Радиатор стальной трубчатый P30 270 V -9 секц. </t>
  </si>
  <si>
    <t xml:space="preserve">Радиатор стальной трубчатый P30 270 V -10 секц. </t>
  </si>
  <si>
    <t xml:space="preserve">Радиатор стальной трубчатый P30 270 V -11 секц. </t>
  </si>
  <si>
    <t xml:space="preserve">Радиатор стальной трубчатый P30 270 V -12 секц. </t>
  </si>
  <si>
    <t xml:space="preserve">Радиатор стальной трубчатый P30 270 V -13 секц. </t>
  </si>
  <si>
    <t xml:space="preserve">Радиатор стальной трубчатый P30 270 V -14 секц. </t>
  </si>
  <si>
    <t xml:space="preserve">Радиатор стальной трубчатый P30 420 V -5 секц. </t>
  </si>
  <si>
    <t xml:space="preserve">Радиатор стальной трубчатый P30 420 V -6 секц. </t>
  </si>
  <si>
    <t xml:space="preserve">Радиатор стальной трубчатый P30 420 V -7 секц. </t>
  </si>
  <si>
    <t xml:space="preserve">Радиатор стальной трубчатый P30 420 V -8 секц. </t>
  </si>
  <si>
    <t xml:space="preserve">Радиатор стальной трубчатый P30 420 V -9 секц. </t>
  </si>
  <si>
    <t xml:space="preserve">Радиатор стальной трубчатый P30 420 V -10 секц. </t>
  </si>
  <si>
    <t xml:space="preserve">Радиатор стальной трубчатый P30 420 V -11 секц. </t>
  </si>
  <si>
    <t xml:space="preserve">Радиатор стальной трубчатый P30 420 V -12 секц. </t>
  </si>
  <si>
    <t xml:space="preserve">Радиатор стальной трубчатый P30 420 V -13 секц. </t>
  </si>
  <si>
    <t xml:space="preserve">Радиатор стальной трубчатый P30 420 V -14 секц. </t>
  </si>
  <si>
    <t xml:space="preserve">Радиатор стальной трубчатый P30 500 V -5 секц. </t>
  </si>
  <si>
    <t xml:space="preserve">Радиатор стальной трубчатый P30 500 V -6 секц. </t>
  </si>
  <si>
    <t xml:space="preserve">Радиатор стальной трубчатый P30 500 V -7 секц. </t>
  </si>
  <si>
    <t xml:space="preserve">Радиатор стальной трубчатый P30 500 V -8 секц. </t>
  </si>
  <si>
    <t xml:space="preserve">Радиатор стальной трубчатый P30 500 V -9 секц. </t>
  </si>
  <si>
    <t xml:space="preserve">Радиатор стальной трубчатый P30 500 V -10 секц. </t>
  </si>
  <si>
    <t xml:space="preserve">Радиатор стальной трубчатый P30 500 V -11 секц. </t>
  </si>
  <si>
    <t xml:space="preserve">Радиатор стальной трубчатый P30 500 V -12 секц. </t>
  </si>
  <si>
    <t xml:space="preserve">Радиатор стальной трубчатый P30 500 V -13 секц. </t>
  </si>
  <si>
    <t xml:space="preserve">Радиатор стальной трубчатый P30 500 V -14 секц. </t>
  </si>
  <si>
    <t xml:space="preserve">Радиатор стальной трубчатый P30 550 V -5 секц. </t>
  </si>
  <si>
    <t xml:space="preserve">Радиатор стальной трубчатый P30 550 V -6 секц. </t>
  </si>
  <si>
    <t xml:space="preserve">Радиатор стальной трубчатый P30 550 V -7 секц. </t>
  </si>
  <si>
    <t xml:space="preserve">Радиатор стальной трубчатый P30 550 V -8 секц. </t>
  </si>
  <si>
    <t xml:space="preserve">Радиатор стальной трубчатый P30 550 V -9 секц. </t>
  </si>
  <si>
    <t xml:space="preserve">Радиатор стальной трубчатый P30 550 V -10 секц. </t>
  </si>
  <si>
    <t xml:space="preserve">Радиатор стальной трубчатый P30 550 V -11 секц. </t>
  </si>
  <si>
    <t xml:space="preserve">Радиатор стальной трубчатый P30 550 V -12 секц. </t>
  </si>
  <si>
    <t xml:space="preserve">Радиатор стальной трубчатый P30 550 V -13 секц. </t>
  </si>
  <si>
    <t xml:space="preserve">Радиатор стальной трубчатый P30 550 V -14 секц. </t>
  </si>
  <si>
    <t xml:space="preserve">Радиатор стальной трубчатый P30 570 V -5 секц. </t>
  </si>
  <si>
    <t xml:space="preserve">Радиатор стальной трубчатый P30 570 V -6 секц. </t>
  </si>
  <si>
    <t xml:space="preserve">Радиатор стальной трубчатый P30 570 V -7 секц. </t>
  </si>
  <si>
    <t xml:space="preserve">Радиатор стальной трубчатый P30 570 V -8 секц. </t>
  </si>
  <si>
    <t xml:space="preserve">Радиатор стальной трубчатый P30 570 V -9 секц. </t>
  </si>
  <si>
    <t xml:space="preserve">Радиатор стальной трубчатый P30 570 V -10 секц. </t>
  </si>
  <si>
    <t xml:space="preserve">Радиатор стальной трубчатый P30 570 V -11 секц. </t>
  </si>
  <si>
    <t xml:space="preserve">Радиатор стальной трубчатый P30 570 V -12 секц. </t>
  </si>
  <si>
    <t xml:space="preserve">Радиатор стальной трубчатый P30 570 V -13 секц. </t>
  </si>
  <si>
    <t xml:space="preserve">Радиатор стальной трубчатый P30 570 V -14 секц. </t>
  </si>
  <si>
    <t xml:space="preserve">Радиатор стальной трубчатый P30 750 V -5 секц. </t>
  </si>
  <si>
    <t xml:space="preserve">Радиатор стальной трубчатый P30 750 V -6 секц. </t>
  </si>
  <si>
    <t xml:space="preserve">Радиатор стальной трубчатый P30 750 V -7 секц. </t>
  </si>
  <si>
    <t xml:space="preserve">Радиатор стальной трубчатый P30 750 V -8 секц. </t>
  </si>
  <si>
    <t xml:space="preserve">Радиатор стальной трубчатый P30 750 V -9 секц. </t>
  </si>
  <si>
    <t xml:space="preserve">Радиатор стальной трубчатый P30 750 V -10 секц. </t>
  </si>
  <si>
    <t xml:space="preserve">Радиатор стальной трубчатый P30 750 V -11 секц. </t>
  </si>
  <si>
    <t xml:space="preserve">Радиатор стальной трубчатый P30 750 V -12 секц. </t>
  </si>
  <si>
    <t xml:space="preserve">Радиатор стальной трубчатый P30 750 V -13 секц. </t>
  </si>
  <si>
    <t xml:space="preserve">Радиатор стальной трубчатый P30 750 V -14 секц. </t>
  </si>
  <si>
    <t xml:space="preserve">Радиатор стальной трубчатый P30 1000 V -5 секц. </t>
  </si>
  <si>
    <t xml:space="preserve">Радиатор стальной трубчатый P30 1000 V -6 секц. </t>
  </si>
  <si>
    <t xml:space="preserve">Радиатор стальной трубчатый P30 1000 V -7 секц. </t>
  </si>
  <si>
    <t xml:space="preserve">Радиатор стальной трубчатый P30 1000 V -8 секц. </t>
  </si>
  <si>
    <t xml:space="preserve">Радиатор стальной трубчатый P30 1000 V -9 секц. </t>
  </si>
  <si>
    <t xml:space="preserve">Радиатор стальной трубчатый P30 1000 V -10 секц. </t>
  </si>
  <si>
    <t xml:space="preserve">Радиатор стальной трубчатый P30 1000 V -11 секц. </t>
  </si>
  <si>
    <t xml:space="preserve">Радиатор стальной трубчатый P30 1000 V -12 секц. </t>
  </si>
  <si>
    <t xml:space="preserve">Радиатор стальной трубчатый P30 1000 V -13 секц. </t>
  </si>
  <si>
    <t xml:space="preserve">Радиатор стальной трубчатый P30 1000 V -14 секц. </t>
  </si>
  <si>
    <t xml:space="preserve">Радиатор стальной трубчатый P30 1250 V -5 секц. </t>
  </si>
  <si>
    <t xml:space="preserve">Радиатор стальной трубчатый P30 1250 V -6 секц. </t>
  </si>
  <si>
    <t xml:space="preserve">Радиатор стальной трубчатый P30 1250 V -7 секц. </t>
  </si>
  <si>
    <t xml:space="preserve">Радиатор стальной трубчатый P30 1250 V -8 секц. </t>
  </si>
  <si>
    <t xml:space="preserve">Радиатор стальной трубчатый P30 1250 V -9 секц. </t>
  </si>
  <si>
    <t xml:space="preserve">Радиатор стальной трубчатый P30 1250 V -10 секц. </t>
  </si>
  <si>
    <t xml:space="preserve">Радиатор стальной трубчатый P30 1250 V -11 секц. </t>
  </si>
  <si>
    <t xml:space="preserve">Радиатор стальной трубчатый P30 1250 V -12 секц. </t>
  </si>
  <si>
    <t xml:space="preserve">Радиатор стальной трубчатый P30 1250 V -13 секц. </t>
  </si>
  <si>
    <t xml:space="preserve">Радиатор стальной трубчатый P30 1250 V -14 секц. </t>
  </si>
  <si>
    <t xml:space="preserve">Радиатор стальной трубчатый P30 1500 V -5 секц. </t>
  </si>
  <si>
    <t xml:space="preserve">Радиатор стальной трубчатый P30 1500 V -6 секц. </t>
  </si>
  <si>
    <t xml:space="preserve">Радиатор стальной трубчатый P30 1500 V -7 секц. </t>
  </si>
  <si>
    <t xml:space="preserve">Радиатор стальной трубчатый P30 1500 V -8 секц. </t>
  </si>
  <si>
    <t xml:space="preserve">Радиатор стальной трубчатый P30 1500 V -9 секц. </t>
  </si>
  <si>
    <t xml:space="preserve">Радиатор стальной трубчатый P30 1500 V -10 секц. </t>
  </si>
  <si>
    <t xml:space="preserve">Радиатор стальной трубчатый P30 1500 V -11 секц. </t>
  </si>
  <si>
    <t xml:space="preserve">Радиатор стальной трубчатый P30 1500 V -12 секц. </t>
  </si>
  <si>
    <t xml:space="preserve">Радиатор стальной трубчатый P30 1500 V -13 секц. </t>
  </si>
  <si>
    <t xml:space="preserve">Радиатор стальной трубчатый P30 1500 V -14 секц. </t>
  </si>
  <si>
    <t xml:space="preserve">Радиатор стальной трубчатый P30 1750 V -5 секц. </t>
  </si>
  <si>
    <t xml:space="preserve">Радиатор стальной трубчатый P30 1750 V -6 секц. </t>
  </si>
  <si>
    <t xml:space="preserve">Радиатор стальной трубчатый P30 1750 V -7 секц. </t>
  </si>
  <si>
    <t xml:space="preserve">Радиатор стальной трубчатый P30 1750 V -8 секц. </t>
  </si>
  <si>
    <t xml:space="preserve">Радиатор стальной трубчатый P30 1750 V -9 секц. </t>
  </si>
  <si>
    <t xml:space="preserve">Радиатор стальной трубчатый P30 1750 V -10 секц. </t>
  </si>
  <si>
    <t xml:space="preserve">Радиатор стальной трубчатый P30 1750 V -11 секц. </t>
  </si>
  <si>
    <t xml:space="preserve">Радиатор стальной трубчатый P30 1750 V -12 секц. </t>
  </si>
  <si>
    <t xml:space="preserve">Радиатор стальной трубчатый P30 1750 V -13 секц. </t>
  </si>
  <si>
    <t xml:space="preserve">Радиатор стальной трубчатый P30 1750 V -14 секц. </t>
  </si>
  <si>
    <t xml:space="preserve">Радиатор стальной трубчатый P30 2000 V -5 секц. </t>
  </si>
  <si>
    <t xml:space="preserve">Радиатор стальной трубчатый P30 2000 V -6 секц. </t>
  </si>
  <si>
    <t xml:space="preserve">Радиатор стальной трубчатый P30 2000 V -7 секц. </t>
  </si>
  <si>
    <t xml:space="preserve">Радиатор стальной трубчатый P30 2000 V -8 секц. </t>
  </si>
  <si>
    <t xml:space="preserve">Радиатор стальной трубчатый P30 2000 V -9 секц. </t>
  </si>
  <si>
    <t xml:space="preserve">Радиатор стальной трубчатый P30 2000 V -10 секц. </t>
  </si>
  <si>
    <t xml:space="preserve">Радиатор стальной трубчатый P30 2000 V -11 секц. </t>
  </si>
  <si>
    <t xml:space="preserve">Радиатор стальной трубчатый P30 2000 V -12 секц. </t>
  </si>
  <si>
    <t xml:space="preserve">Радиатор стальной трубчатый P30 2000 V -13 секц. </t>
  </si>
  <si>
    <t xml:space="preserve">Радиатор стальной трубчатый P30 2000 V -14 секц. </t>
  </si>
  <si>
    <t xml:space="preserve">Радиатор стальной трубчатый P30 2200 V -5 секц. </t>
  </si>
  <si>
    <t xml:space="preserve">Радиатор стальной трубчатый P30 2200 V -6 секц. </t>
  </si>
  <si>
    <t xml:space="preserve">Радиатор стальной трубчатый P30 2200 V -7 секц. </t>
  </si>
  <si>
    <t xml:space="preserve">Радиатор стальной трубчатый P30 2200 V -8 секц. </t>
  </si>
  <si>
    <t xml:space="preserve">Радиатор стальной трубчатый P30 2200 V -9 секц. </t>
  </si>
  <si>
    <t xml:space="preserve">Радиатор стальной трубчатый P30 2200 V -10 секц. </t>
  </si>
  <si>
    <t xml:space="preserve">Радиатор стальной трубчатый P30 2200 V -11 секц. </t>
  </si>
  <si>
    <t xml:space="preserve">Радиатор стальной трубчатый P30 2200 V -12 секц. </t>
  </si>
  <si>
    <t xml:space="preserve">Радиатор стальной трубчатый P30 2200 V -13 секц. </t>
  </si>
  <si>
    <t xml:space="preserve">Радиатор стальной трубчатый P30 2200 V -14 секц. </t>
  </si>
  <si>
    <t xml:space="preserve">Радиатор стальной трубчатый P30 2250 V -5 секц. </t>
  </si>
  <si>
    <t xml:space="preserve">Радиатор стальной трубчатый P30 2250 V -6 секц. </t>
  </si>
  <si>
    <t xml:space="preserve">Радиатор стальной трубчатый P30 2250 V -7 секц. </t>
  </si>
  <si>
    <t xml:space="preserve">Радиатор стальной трубчатый P30 2250 V -8 секц. </t>
  </si>
  <si>
    <t xml:space="preserve">Радиатор стальной трубчатый P30 2250 V -9 секц. </t>
  </si>
  <si>
    <t xml:space="preserve">Радиатор стальной трубчатый P30 2250 V -10 секц. </t>
  </si>
  <si>
    <t xml:space="preserve">Радиатор стальной трубчатый P30 2250 V -11 секц. </t>
  </si>
  <si>
    <t xml:space="preserve">Радиатор стальной трубчатый P30 2250 V -12 секц. </t>
  </si>
  <si>
    <t xml:space="preserve">Радиатор стальной трубчатый P30 2250 V -13 секц. </t>
  </si>
  <si>
    <t xml:space="preserve">Радиатор стальной трубчатый P30 2250 V -14 секц. </t>
  </si>
  <si>
    <t xml:space="preserve">Радиатор стальной трубчатый P30 2500 V -5 секц. </t>
  </si>
  <si>
    <t xml:space="preserve">Радиатор стальной трубчатый P30 2500 V -6 секц. </t>
  </si>
  <si>
    <t xml:space="preserve">Радиатор стальной трубчатый P30 2500 V -7 секц. </t>
  </si>
  <si>
    <t xml:space="preserve">Радиатор стальной трубчатый P30 2500 V -8 секц. </t>
  </si>
  <si>
    <t xml:space="preserve">Радиатор стальной трубчатый P30 2500 V -9 секц. </t>
  </si>
  <si>
    <t xml:space="preserve">Радиатор стальной трубчатый P30 2500 V -10 секц. </t>
  </si>
  <si>
    <t xml:space="preserve">Радиатор стальной трубчатый P30 2500 V -11 секц. </t>
  </si>
  <si>
    <t xml:space="preserve">Радиатор стальной трубчатый P30 2500 V -12 секц. </t>
  </si>
  <si>
    <t xml:space="preserve">Радиатор стальной трубчатый P30 2500 V -13 секц. </t>
  </si>
  <si>
    <t xml:space="preserve">Радиатор стальной трубчатый P30 2500 V -14 секц. </t>
  </si>
  <si>
    <t xml:space="preserve">Радиатор стальной трубчатый P30 3000 V -5 секц. </t>
  </si>
  <si>
    <t xml:space="preserve">Радиатор стальной трубчатый P30 3000 V -6 секц. </t>
  </si>
  <si>
    <t xml:space="preserve">Радиатор стальной трубчатый P30 3000 V -7 секц. </t>
  </si>
  <si>
    <t xml:space="preserve">Радиатор стальной трубчатый P30 3000 V -8 секц. </t>
  </si>
  <si>
    <t xml:space="preserve">Радиатор стальной трубчатый P30 3000 V -9 секц. </t>
  </si>
  <si>
    <t xml:space="preserve">Радиатор стальной трубчатый P30 3000 V -10 секц. </t>
  </si>
  <si>
    <t xml:space="preserve">Радиатор стальной трубчатый P30 3000 V -11 секц. </t>
  </si>
  <si>
    <t xml:space="preserve">Радиатор стальной трубчатый P30 3000 V -12 секц. </t>
  </si>
  <si>
    <t xml:space="preserve">Радиатор стальной трубчатый P30 3000 V -13 секц. </t>
  </si>
  <si>
    <t xml:space="preserve">Радиатор стальной трубчатый P30 3000 V -14 секц. </t>
  </si>
  <si>
    <t xml:space="preserve">Радиатор стальной трубчатый P60 500 H -5 секц. </t>
  </si>
  <si>
    <t xml:space="preserve">Радиатор стальной трубчатый P60 500 H -6 секц. </t>
  </si>
  <si>
    <t xml:space="preserve">Радиатор стальной трубчатый P60 500 H -7 секц. </t>
  </si>
  <si>
    <t xml:space="preserve">Радиатор стальной трубчатый P60 500 H -8 секц. </t>
  </si>
  <si>
    <t xml:space="preserve">Радиатор стальной трубчатый P60 500 H -9 секц. </t>
  </si>
  <si>
    <t xml:space="preserve">Радиатор стальной трубчатый P60 500 H -10 секц. </t>
  </si>
  <si>
    <t xml:space="preserve">Радиатор стальной трубчатый P60 500 H -11 секц. </t>
  </si>
  <si>
    <t xml:space="preserve">Радиатор стальной трубчатый P60 500 H -12 секц. </t>
  </si>
  <si>
    <t xml:space="preserve">Радиатор стальной трубчатый P60 500 H -13 секц. </t>
  </si>
  <si>
    <t xml:space="preserve">Радиатор стальной трубчатый P60 500 H -14 секц. </t>
  </si>
  <si>
    <t xml:space="preserve">Радиатор стальной трубчатый P60 550 H -5 секц. </t>
  </si>
  <si>
    <t xml:space="preserve">Радиатор стальной трубчатый P60 550 H -6 секц. </t>
  </si>
  <si>
    <t xml:space="preserve">Радиатор стальной трубчатый P60 550 H -7 секц. </t>
  </si>
  <si>
    <t xml:space="preserve">Радиатор стальной трубчатый P60 550 H -8 секц. </t>
  </si>
  <si>
    <t xml:space="preserve">Радиатор стальной трубчатый P60 550 H -9 секц. </t>
  </si>
  <si>
    <t xml:space="preserve">Радиатор стальной трубчатый P60 550 H -10 секц. </t>
  </si>
  <si>
    <t xml:space="preserve">Радиатор стальной трубчатый P60 550 H -11 секц. </t>
  </si>
  <si>
    <t xml:space="preserve">Радиатор стальной трубчатый P60 550 H -12 секц. </t>
  </si>
  <si>
    <t xml:space="preserve">Радиатор стальной трубчатый P60 550 H -13 секц. </t>
  </si>
  <si>
    <t xml:space="preserve">Радиатор стальной трубчатый P60 550 H -14 секц. </t>
  </si>
  <si>
    <t xml:space="preserve">Радиатор стальной трубчатый P60 750 H -5 секц. </t>
  </si>
  <si>
    <t xml:space="preserve">Радиатор стальной трубчатый P60 750 H -6 секц. </t>
  </si>
  <si>
    <t xml:space="preserve">Радиатор стальной трубчатый P60 750 H -7 секц. </t>
  </si>
  <si>
    <t xml:space="preserve">Радиатор стальной трубчатый P60 750 H -8 секц. </t>
  </si>
  <si>
    <t xml:space="preserve">Радиатор стальной трубчатый P60 750 H -9 секц. </t>
  </si>
  <si>
    <t xml:space="preserve">Радиатор стальной трубчатый P60 750 H -10 секц. </t>
  </si>
  <si>
    <t xml:space="preserve">Радиатор стальной трубчатый P60 750 H -11 секц. </t>
  </si>
  <si>
    <t xml:space="preserve">Радиатор стальной трубчатый P60 750 H -12 секц. </t>
  </si>
  <si>
    <t xml:space="preserve">Радиатор стальной трубчатый P60 750 H -13 секц. </t>
  </si>
  <si>
    <t xml:space="preserve">Радиатор стальной трубчатый P60 750 H -14 секц. </t>
  </si>
  <si>
    <t xml:space="preserve">Радиатор стальной трубчатый P60 1000 H -5 секц. </t>
  </si>
  <si>
    <t xml:space="preserve">Радиатор стальной трубчатый P60 1000 H -6 секц. </t>
  </si>
  <si>
    <t xml:space="preserve">Радиатор стальной трубчатый P60 1000 H -7 секц. </t>
  </si>
  <si>
    <t xml:space="preserve">Радиатор стальной трубчатый P60 1000 H -8 секц. </t>
  </si>
  <si>
    <t xml:space="preserve">Радиатор стальной трубчатый P60 1000 H -9 секц. </t>
  </si>
  <si>
    <t xml:space="preserve">Радиатор стальной трубчатый P60 1000 H -10 секц. </t>
  </si>
  <si>
    <t xml:space="preserve">Радиатор стальной трубчатый P60 1000 H -11 секц. </t>
  </si>
  <si>
    <t xml:space="preserve">Радиатор стальной трубчатый P60 1000 H -12 секц. </t>
  </si>
  <si>
    <t xml:space="preserve">Радиатор стальной трубчатый P60 1000 H -13 секц. </t>
  </si>
  <si>
    <t xml:space="preserve">Радиатор стальной трубчатый P60 1000 H -14 секц. </t>
  </si>
  <si>
    <t xml:space="preserve">Радиатор стальной трубчатый P60 1250 H -5 секц. </t>
  </si>
  <si>
    <t xml:space="preserve">Радиатор стальной трубчатый P60 1250 H -6 секц. </t>
  </si>
  <si>
    <t xml:space="preserve">Радиатор стальной трубчатый P60 1250 H -7 секц. </t>
  </si>
  <si>
    <t xml:space="preserve">Радиатор стальной трубчатый P60 1250 H -8 секц. </t>
  </si>
  <si>
    <t xml:space="preserve">Радиатор стальной трубчатый P60 1250 H -9 секц. </t>
  </si>
  <si>
    <t xml:space="preserve">Радиатор стальной трубчатый P60 1250 H -10 секц. </t>
  </si>
  <si>
    <t xml:space="preserve">Радиатор стальной трубчатый P60 1250 H -11 секц. </t>
  </si>
  <si>
    <t xml:space="preserve">Радиатор стальной трубчатый P60 1250 H -12 секц. </t>
  </si>
  <si>
    <t xml:space="preserve">Радиатор стальной трубчатый P60 1250 H -13 секц. </t>
  </si>
  <si>
    <t xml:space="preserve">Радиатор стальной трубчатый P60 1250 H -14 секц. </t>
  </si>
  <si>
    <t xml:space="preserve">Радиатор стальной трубчатый P60 1500 H -5 секц. </t>
  </si>
  <si>
    <t xml:space="preserve">Радиатор стальной трубчатый P60 1500 H -6 секц. </t>
  </si>
  <si>
    <t xml:space="preserve">Радиатор стальной трубчатый P60 1500 H -7 секц. </t>
  </si>
  <si>
    <t xml:space="preserve">Радиатор стальной трубчатый P60 1500 H -8 секц. </t>
  </si>
  <si>
    <t xml:space="preserve">Радиатор стальной трубчатый P60 1500 H -9 секц. </t>
  </si>
  <si>
    <t xml:space="preserve">Радиатор стальной трубчатый P60 1500 H -10 секц. </t>
  </si>
  <si>
    <t xml:space="preserve">Радиатор стальной трубчатый P60 1500 H -11 секц. </t>
  </si>
  <si>
    <t xml:space="preserve">Радиатор стальной трубчатый P60 1500 H -12 секц. </t>
  </si>
  <si>
    <t xml:space="preserve">Радиатор стальной трубчатый P60 1500 H -13 секц. </t>
  </si>
  <si>
    <t xml:space="preserve">Радиатор стальной трубчатый P60 1500 H -14 секц. </t>
  </si>
  <si>
    <t xml:space="preserve">Радиатор стальной трубчатый P60 1750 H -5 секц. </t>
  </si>
  <si>
    <t xml:space="preserve">Радиатор стальной трубчатый P60 1750 H -6 секц. </t>
  </si>
  <si>
    <t xml:space="preserve">Радиатор стальной трубчатый P60 1750 H -7 секц. </t>
  </si>
  <si>
    <t xml:space="preserve">Радиатор стальной трубчатый P60 1750 H -8 секц. </t>
  </si>
  <si>
    <t xml:space="preserve">Радиатор стальной трубчатый P60 1750 H -9 секц. </t>
  </si>
  <si>
    <t xml:space="preserve">Радиатор стальной трубчатый P60 1750 H -10 секц. </t>
  </si>
  <si>
    <t xml:space="preserve">Радиатор стальной трубчатый P60 1750 H -11 секц. </t>
  </si>
  <si>
    <t xml:space="preserve">Радиатор стальной трубчатый P60 1750 H -12 секц. </t>
  </si>
  <si>
    <t xml:space="preserve">Радиатор стальной трубчатый P60 1750 H -13 секц. </t>
  </si>
  <si>
    <t xml:space="preserve">Радиатор стальной трубчатый P60 1750 H -14 секц. </t>
  </si>
  <si>
    <t xml:space="preserve">Радиатор стальной трубчатый P60 2000 H -5 секц. </t>
  </si>
  <si>
    <t xml:space="preserve">Радиатор стальной трубчатый P60 2000 H -6 секц. </t>
  </si>
  <si>
    <t xml:space="preserve">Радиатор стальной трубчатый P60 2000 H -7 секц. </t>
  </si>
  <si>
    <t xml:space="preserve">Радиатор стальной трубчатый P60 2000 H -8 секц. </t>
  </si>
  <si>
    <t xml:space="preserve">Радиатор стальной трубчатый P60 2000 H -9 секц. </t>
  </si>
  <si>
    <t xml:space="preserve">Радиатор стальной трубчатый P60 2000 H -10 секц. </t>
  </si>
  <si>
    <t xml:space="preserve">Радиатор стальной трубчатый P60 2000 H -11 секц. </t>
  </si>
  <si>
    <t xml:space="preserve">Радиатор стальной трубчатый P60 2000 H -12 секц. </t>
  </si>
  <si>
    <t xml:space="preserve">Радиатор стальной трубчатый P60 2000 H -13 секц. </t>
  </si>
  <si>
    <t xml:space="preserve">Радиатор стальной трубчатый P60 2000 H -14 секц. </t>
  </si>
  <si>
    <t xml:space="preserve">Радиатор стальной трубчатый P60 2200 H -5 секц. </t>
  </si>
  <si>
    <t xml:space="preserve">Радиатор стальной трубчатый P60 2200 H -6 секц. </t>
  </si>
  <si>
    <t xml:space="preserve">Радиатор стальной трубчатый P60 2200 H -7 секц. </t>
  </si>
  <si>
    <t xml:space="preserve">Радиатор стальной трубчатый P60 2200 H -8 секц. </t>
  </si>
  <si>
    <t xml:space="preserve">Радиатор стальной трубчатый P60 2200 H -9 секц. </t>
  </si>
  <si>
    <t xml:space="preserve">Радиатор стальной трубчатый P60 2200 H -10 секц. </t>
  </si>
  <si>
    <t xml:space="preserve">Радиатор стальной трубчатый P60 2200 H -11 секц. </t>
  </si>
  <si>
    <t xml:space="preserve">Радиатор стальной трубчатый P60 2200 H -12 секц. </t>
  </si>
  <si>
    <t xml:space="preserve">Радиатор стальной трубчатый P60 2200 H -13 секц. </t>
  </si>
  <si>
    <t xml:space="preserve">Радиатор стальной трубчатый P60 2200 H -14 секц. </t>
  </si>
  <si>
    <t xml:space="preserve">Радиатор стальной трубчатый P60 2250 H -5 секц. </t>
  </si>
  <si>
    <t xml:space="preserve">Радиатор стальной трубчатый P60 2250 H -6 секц. </t>
  </si>
  <si>
    <t xml:space="preserve">Радиатор стальной трубчатый P60 2250 H -7 секц. </t>
  </si>
  <si>
    <t xml:space="preserve">Радиатор стальной трубчатый P60 2250 H -8 секц. </t>
  </si>
  <si>
    <t xml:space="preserve">Радиатор стальной трубчатый P60 2250 H -9 секц. </t>
  </si>
  <si>
    <t xml:space="preserve">Радиатор стальной трубчатый P60 2250 H -10 секц. </t>
  </si>
  <si>
    <t xml:space="preserve">Радиатор стальной трубчатый P60 2250 H -11 секц. </t>
  </si>
  <si>
    <t xml:space="preserve">Радиатор стальной трубчатый P60 2250 H -12 секц. </t>
  </si>
  <si>
    <t xml:space="preserve">Радиатор стальной трубчатый P60 2250 H -13 секц. </t>
  </si>
  <si>
    <t xml:space="preserve">Радиатор стальной трубчатый P60 2250 H -14 секц. </t>
  </si>
  <si>
    <t xml:space="preserve">Радиатор стальной трубчатый P60 2500 H -5 секц. </t>
  </si>
  <si>
    <t xml:space="preserve">Радиатор стальной трубчатый P60 2500 H -6 секц. </t>
  </si>
  <si>
    <t xml:space="preserve">Радиатор стальной трубчатый P60 2500 H -7 секц. </t>
  </si>
  <si>
    <t xml:space="preserve">Радиатор стальной трубчатый P60 2500 H -8 секц. </t>
  </si>
  <si>
    <t xml:space="preserve">Радиатор стальной трубчатый P60 2500 H -9 секц. </t>
  </si>
  <si>
    <t xml:space="preserve">Радиатор стальной трубчатый P60 2500 H -10 секц. </t>
  </si>
  <si>
    <t xml:space="preserve">Радиатор стальной трубчатый P60 2500 H -11 секц. </t>
  </si>
  <si>
    <t xml:space="preserve">Радиатор стальной трубчатый P60 2500 H -12 секц. </t>
  </si>
  <si>
    <t xml:space="preserve">Радиатор стальной трубчатый P60 2500 H -13 секц. </t>
  </si>
  <si>
    <t xml:space="preserve">Радиатор стальной трубчатый P60 2500 H -14 секц. </t>
  </si>
  <si>
    <t xml:space="preserve">Радиатор стальной трубчатый P60 3000 H -5 секц. </t>
  </si>
  <si>
    <t xml:space="preserve">Радиатор стальной трубчатый P60 3000 H -6 секц. </t>
  </si>
  <si>
    <t xml:space="preserve">Радиатор стальной трубчатый P60 3000 H -7 секц. </t>
  </si>
  <si>
    <t xml:space="preserve">Радиатор стальной трубчатый P60 3000 H -8 секц. </t>
  </si>
  <si>
    <t xml:space="preserve">Радиатор стальной трубчатый P60 3000 H -9 секц. </t>
  </si>
  <si>
    <t xml:space="preserve">Радиатор стальной трубчатый P60 3000 H -10 секц. </t>
  </si>
  <si>
    <t xml:space="preserve">Радиатор стальной трубчатый P60 3000 H -11 секц. </t>
  </si>
  <si>
    <t xml:space="preserve">Радиатор стальной трубчатый P60 3000 H -12 секц. </t>
  </si>
  <si>
    <t xml:space="preserve">Радиатор стальной трубчатый P60 3000 H -13 секц. </t>
  </si>
  <si>
    <t xml:space="preserve">Радиатор стальной трубчатый P60 3000 H -14 секц. </t>
  </si>
  <si>
    <t xml:space="preserve">Радиатор стальной трубчатый P60 270 V -5 секц. </t>
  </si>
  <si>
    <t xml:space="preserve">Радиатор стальной трубчатый P60 270 V -6 секц. </t>
  </si>
  <si>
    <t xml:space="preserve">Радиатор стальной трубчатый P60 270 V -7 секц. </t>
  </si>
  <si>
    <t xml:space="preserve">Радиатор стальной трубчатый P60 270 V -8 секц. </t>
  </si>
  <si>
    <t xml:space="preserve">Радиатор стальной трубчатый P60 270 V -9 секц. </t>
  </si>
  <si>
    <t xml:space="preserve">Радиатор стальной трубчатый P60 270 V -10 секц. </t>
  </si>
  <si>
    <t xml:space="preserve">Радиатор стальной трубчатый P60 270 V -11 секц. </t>
  </si>
  <si>
    <t xml:space="preserve">Радиатор стальной трубчатый P60 270 V -12 секц. </t>
  </si>
  <si>
    <t xml:space="preserve">Радиатор стальной трубчатый P60 270 V -13 секц. </t>
  </si>
  <si>
    <t xml:space="preserve">Радиатор стальной трубчатый P60 270 V -14 секц. </t>
  </si>
  <si>
    <t xml:space="preserve">Радиатор стальной трубчатый P60 420 V -5 секц. </t>
  </si>
  <si>
    <t xml:space="preserve">Радиатор стальной трубчатый P60 420 V -6 секц. </t>
  </si>
  <si>
    <t xml:space="preserve">Радиатор стальной трубчатый P60 420 V -7 секц. </t>
  </si>
  <si>
    <t xml:space="preserve">Радиатор стальной трубчатый P60 420 V -8 секц. </t>
  </si>
  <si>
    <t xml:space="preserve">Радиатор стальной трубчатый P60 420 V -9 секц. </t>
  </si>
  <si>
    <t xml:space="preserve">Радиатор стальной трубчатый P60 420 V -10 секц. </t>
  </si>
  <si>
    <t xml:space="preserve">Радиатор стальной трубчатый P60 420 V -11 секц. </t>
  </si>
  <si>
    <t xml:space="preserve">Радиатор стальной трубчатый P60 420 V -12 секц. </t>
  </si>
  <si>
    <t xml:space="preserve">Радиатор стальной трубчатый P60 420 V -13 секц. </t>
  </si>
  <si>
    <t xml:space="preserve">Радиатор стальной трубчатый P60 420 V -14 секц. </t>
  </si>
  <si>
    <t xml:space="preserve">Радиатор стальной трубчатый P60 500 V -5 секц. </t>
  </si>
  <si>
    <t xml:space="preserve">Радиатор стальной трубчатый P60 500 V -6 секц. </t>
  </si>
  <si>
    <t xml:space="preserve">Радиатор стальной трубчатый P60 500 V -7 секц. </t>
  </si>
  <si>
    <t xml:space="preserve">Радиатор стальной трубчатый P60 500 V -8 секц. </t>
  </si>
  <si>
    <t xml:space="preserve">Радиатор стальной трубчатый P60 500 V -9 секц. </t>
  </si>
  <si>
    <t xml:space="preserve">Радиатор стальной трубчатый P60 500 V -10 секц. </t>
  </si>
  <si>
    <t xml:space="preserve">Радиатор стальной трубчатый P60 500 V -11 секц. </t>
  </si>
  <si>
    <t xml:space="preserve">Радиатор стальной трубчатый P60 500 V -12 секц. </t>
  </si>
  <si>
    <t xml:space="preserve">Радиатор стальной трубчатый P60 500 V -13 секц. </t>
  </si>
  <si>
    <t xml:space="preserve">Радиатор стальной трубчатый P60 500 V -14 секц. </t>
  </si>
  <si>
    <t xml:space="preserve">Радиатор стальной трубчатый P60 550 V -5 секц. </t>
  </si>
  <si>
    <t xml:space="preserve">Радиатор стальной трубчатый P60 550 V -6 секц. </t>
  </si>
  <si>
    <t xml:space="preserve">Радиатор стальной трубчатый P60 550 V -7 секц. </t>
  </si>
  <si>
    <t xml:space="preserve">Радиатор стальной трубчатый P60 550 V -8 секц. </t>
  </si>
  <si>
    <t xml:space="preserve">Радиатор стальной трубчатый P60 550 V -9 секц. </t>
  </si>
  <si>
    <t xml:space="preserve">Радиатор стальной трубчатый P60 550 V -10 секц. </t>
  </si>
  <si>
    <t xml:space="preserve">Радиатор стальной трубчатый P60 550 V -11 секц. </t>
  </si>
  <si>
    <t xml:space="preserve">Радиатор стальной трубчатый P60 550 V -12 секц. </t>
  </si>
  <si>
    <t xml:space="preserve">Радиатор стальной трубчатый P60 550 V -13 секц. </t>
  </si>
  <si>
    <t xml:space="preserve">Радиатор стальной трубчатый P60 550 V -14 секц. </t>
  </si>
  <si>
    <t xml:space="preserve">Радиатор стальной трубчатый P60 570 V -5 секц. </t>
  </si>
  <si>
    <t xml:space="preserve">Радиатор стальной трубчатый P60 570 V -6 секц. </t>
  </si>
  <si>
    <t xml:space="preserve">Радиатор стальной трубчатый P60 570 V -7 секц. </t>
  </si>
  <si>
    <t xml:space="preserve">Радиатор стальной трубчатый P60 570 V -8 секц. </t>
  </si>
  <si>
    <t xml:space="preserve">Радиатор стальной трубчатый P60 570 V -9 секц. </t>
  </si>
  <si>
    <t xml:space="preserve">Радиатор стальной трубчатый P60 570 V -10 секц. </t>
  </si>
  <si>
    <t xml:space="preserve">Радиатор стальной трубчатый P60 570 V -11 секц. </t>
  </si>
  <si>
    <t xml:space="preserve">Радиатор стальной трубчатый P60 570 V -12 секц. </t>
  </si>
  <si>
    <t xml:space="preserve">Радиатор стальной трубчатый P60 570 V -13 секц. </t>
  </si>
  <si>
    <t xml:space="preserve">Радиатор стальной трубчатый P60 570 V -14 секц. </t>
  </si>
  <si>
    <t xml:space="preserve">Радиатор стальной трубчатый P60 750 V -5 секц. </t>
  </si>
  <si>
    <t xml:space="preserve">Радиатор стальной трубчатый P60 750 V -6 секц. </t>
  </si>
  <si>
    <t xml:space="preserve">Радиатор стальной трубчатый P60 750 V -7 секц. </t>
  </si>
  <si>
    <t xml:space="preserve">Радиатор стальной трубчатый P60 750 V -8 секц. </t>
  </si>
  <si>
    <t xml:space="preserve">Радиатор стальной трубчатый P60 750 V -9 секц. </t>
  </si>
  <si>
    <t xml:space="preserve">Радиатор стальной трубчатый P60 750 V -10 секц. </t>
  </si>
  <si>
    <t xml:space="preserve">Радиатор стальной трубчатый P60 750 V -11 секц. </t>
  </si>
  <si>
    <t xml:space="preserve">Радиатор стальной трубчатый P60 750 V -12 секц. </t>
  </si>
  <si>
    <t xml:space="preserve">Радиатор стальной трубчатый P60 750 V -13 секц. </t>
  </si>
  <si>
    <t xml:space="preserve">Радиатор стальной трубчатый P60 750 V -14 секц. </t>
  </si>
  <si>
    <t xml:space="preserve">Радиатор стальной трубчатый P60 1000 V -5 секц. </t>
  </si>
  <si>
    <t xml:space="preserve">Радиатор стальной трубчатый P60 1000 V -6 секц. </t>
  </si>
  <si>
    <t xml:space="preserve">Радиатор стальной трубчатый P60 1000 V -7 секц. </t>
  </si>
  <si>
    <t xml:space="preserve">Радиатор стальной трубчатый P60 1000 V -8 секц. </t>
  </si>
  <si>
    <t xml:space="preserve">Радиатор стальной трубчатый P60 1000 V -9 секц. </t>
  </si>
  <si>
    <t xml:space="preserve">Радиатор стальной трубчатый P60 1000 V -10 секц. </t>
  </si>
  <si>
    <t xml:space="preserve">Радиатор стальной трубчатый P60 1000 V -11 секц. </t>
  </si>
  <si>
    <t xml:space="preserve">Радиатор стальной трубчатый P60 1000 V -12 секц. </t>
  </si>
  <si>
    <t xml:space="preserve">Радиатор стальной трубчатый P60 1000 V -13 секц. </t>
  </si>
  <si>
    <t xml:space="preserve">Радиатор стальной трубчатый P60 1000 V -14 секц. </t>
  </si>
  <si>
    <t xml:space="preserve">Радиатор стальной трубчатый P60 1250 V -5 секц. </t>
  </si>
  <si>
    <t xml:space="preserve">Радиатор стальной трубчатый P60 1250 V -6 секц. </t>
  </si>
  <si>
    <t xml:space="preserve">Радиатор стальной трубчатый P60 1250 V -7 секц. </t>
  </si>
  <si>
    <t xml:space="preserve">Радиатор стальной трубчатый P60 1250 V -8 секц. </t>
  </si>
  <si>
    <t xml:space="preserve">Радиатор стальной трубчатый P60 1250 V -9 секц. </t>
  </si>
  <si>
    <t xml:space="preserve">Радиатор стальной трубчатый P60 1250 V -10 секц. </t>
  </si>
  <si>
    <t xml:space="preserve">Радиатор стальной трубчатый P60 1250 V -11 секц. </t>
  </si>
  <si>
    <t xml:space="preserve">Радиатор стальной трубчатый P60 1250 V -12 секц. </t>
  </si>
  <si>
    <t xml:space="preserve">Радиатор стальной трубчатый P60 1250 V -13 секц. </t>
  </si>
  <si>
    <t xml:space="preserve">Радиатор стальной трубчатый P60 1250 V -14 секц. </t>
  </si>
  <si>
    <t xml:space="preserve">Радиатор стальной трубчатый P60 1500 V -5 секц. </t>
  </si>
  <si>
    <t xml:space="preserve">Радиатор стальной трубчатый P60 1500 V -6 секц. </t>
  </si>
  <si>
    <t xml:space="preserve">Радиатор стальной трубчатый P60 1500 V -7 секц. </t>
  </si>
  <si>
    <t xml:space="preserve">Радиатор стальной трубчатый P60 1500 V -8 секц. </t>
  </si>
  <si>
    <t xml:space="preserve">Радиатор стальной трубчатый P60 1500 V -9 секц. </t>
  </si>
  <si>
    <t xml:space="preserve">Радиатор стальной трубчатый P60 1500 V -10 секц. </t>
  </si>
  <si>
    <t xml:space="preserve">Радиатор стальной трубчатый P60 1500 V -11 секц. </t>
  </si>
  <si>
    <t xml:space="preserve">Радиатор стальной трубчатый P60 1500 V -12 секц. </t>
  </si>
  <si>
    <t xml:space="preserve">Радиатор стальной трубчатый P60 1500 V -13 секц. </t>
  </si>
  <si>
    <t xml:space="preserve">Радиатор стальной трубчатый P60 1500 V -14 секц. </t>
  </si>
  <si>
    <t xml:space="preserve">Радиатор стальной трубчатый P60 1750 V -5 секц. </t>
  </si>
  <si>
    <t xml:space="preserve">Радиатор стальной трубчатый P60 1750 V -6 секц. </t>
  </si>
  <si>
    <t xml:space="preserve">Радиатор стальной трубчатый P60 1750 V -7 секц. </t>
  </si>
  <si>
    <t xml:space="preserve">Радиатор стальной трубчатый P60 1750 V -8 секц. </t>
  </si>
  <si>
    <t xml:space="preserve">Радиатор стальной трубчатый P60 1750 V -9 секц. </t>
  </si>
  <si>
    <t xml:space="preserve">Радиатор стальной трубчатый P60 1750 V -10 секц. </t>
  </si>
  <si>
    <t xml:space="preserve">Радиатор стальной трубчатый P60 1750 V -11 секц. </t>
  </si>
  <si>
    <t xml:space="preserve">Радиатор стальной трубчатый P60 1750 V -12 секц. </t>
  </si>
  <si>
    <t xml:space="preserve">Радиатор стальной трубчатый P60 1750 V -13 секц. </t>
  </si>
  <si>
    <t xml:space="preserve">Радиатор стальной трубчатый P60 1750 V -14 секц. </t>
  </si>
  <si>
    <t xml:space="preserve">Радиатор стальной трубчатый P60 2000 V -5 секц. </t>
  </si>
  <si>
    <t xml:space="preserve">Радиатор стальной трубчатый P60 2000 V -6 секц. </t>
  </si>
  <si>
    <t xml:space="preserve">Радиатор стальной трубчатый P60 2000 V -7 секц. </t>
  </si>
  <si>
    <t xml:space="preserve">Радиатор стальной трубчатый P60 2000 V -8 секц. </t>
  </si>
  <si>
    <t xml:space="preserve">Радиатор стальной трубчатый P60 2000 V -9 секц. </t>
  </si>
  <si>
    <t xml:space="preserve">Радиатор стальной трубчатый P60 2000 V -10 секц. </t>
  </si>
  <si>
    <t xml:space="preserve">Радиатор стальной трубчатый P60 2000 V -11 секц. </t>
  </si>
  <si>
    <t xml:space="preserve">Радиатор стальной трубчатый P60 2000 V -12 секц. </t>
  </si>
  <si>
    <t xml:space="preserve">Радиатор стальной трубчатый P60 2000 V -13 секц. </t>
  </si>
  <si>
    <t xml:space="preserve">Радиатор стальной трубчатый P60 2000 V -14 секц. </t>
  </si>
  <si>
    <t xml:space="preserve">Радиатор стальной трубчатый P60 2200 V -5 секц. </t>
  </si>
  <si>
    <t xml:space="preserve">Радиатор стальной трубчатый P60 2200 V -6 секц. </t>
  </si>
  <si>
    <t xml:space="preserve">Радиатор стальной трубчатый P60 2200 V -7 секц. </t>
  </si>
  <si>
    <t xml:space="preserve">Радиатор стальной трубчатый P60 2200 V -8 секц. </t>
  </si>
  <si>
    <t xml:space="preserve">Радиатор стальной трубчатый P60 2200 V -9 секц. </t>
  </si>
  <si>
    <t xml:space="preserve">Радиатор стальной трубчатый P60 2200 V -10 секц. </t>
  </si>
  <si>
    <t xml:space="preserve">Радиатор стальной трубчатый P60 2200 V -11 секц. </t>
  </si>
  <si>
    <t xml:space="preserve">Радиатор стальной трубчатый P60 2200 V -12 секц. </t>
  </si>
  <si>
    <t xml:space="preserve">Радиатор стальной трубчатый P60 2200 V -13 секц. </t>
  </si>
  <si>
    <t xml:space="preserve">Радиатор стальной трубчатый P60 2200 V -14 секц. </t>
  </si>
  <si>
    <t xml:space="preserve">Радиатор стальной трубчатый P60 2250 V -5 секц. </t>
  </si>
  <si>
    <t xml:space="preserve">Радиатор стальной трубчатый P60 2250 V -6 секц. </t>
  </si>
  <si>
    <t xml:space="preserve">Радиатор стальной трубчатый P60 2250 V -7 секц. </t>
  </si>
  <si>
    <t xml:space="preserve">Радиатор стальной трубчатый P60 2250 V -8 секц. </t>
  </si>
  <si>
    <t xml:space="preserve">Радиатор стальной трубчатый P60 2250 V -9 секц. </t>
  </si>
  <si>
    <t xml:space="preserve">Радиатор стальной трубчатый P60 2250 V -10 секц. </t>
  </si>
  <si>
    <t xml:space="preserve">Радиатор стальной трубчатый P60 2250 V -11 секц. </t>
  </si>
  <si>
    <t xml:space="preserve">Радиатор стальной трубчатый P60 2250 V -12 секц. </t>
  </si>
  <si>
    <t xml:space="preserve">Радиатор стальной трубчатый P60 2250 V -13 секц. </t>
  </si>
  <si>
    <t xml:space="preserve">Радиатор стальной трубчатый P60 2250 V -14 секц. </t>
  </si>
  <si>
    <t xml:space="preserve">Радиатор стальной трубчатый P60 2500 V -5 секц. </t>
  </si>
  <si>
    <t xml:space="preserve">Радиатор стальной трубчатый P60 2500 V -6 секц. </t>
  </si>
  <si>
    <t xml:space="preserve">Радиатор стальной трубчатый P60 2500 V -7 секц. </t>
  </si>
  <si>
    <t xml:space="preserve">Радиатор стальной трубчатый P60 2500 V -8 секц. </t>
  </si>
  <si>
    <t xml:space="preserve">Радиатор стальной трубчатый P60 2500 V -9 секц. </t>
  </si>
  <si>
    <t xml:space="preserve">Радиатор стальной трубчатый P60 2500 V -10 секц. </t>
  </si>
  <si>
    <t xml:space="preserve">Радиатор стальной трубчатый P60 2500 V -11 секц. </t>
  </si>
  <si>
    <t xml:space="preserve">Радиатор стальной трубчатый P60 2500 V -12 секц. </t>
  </si>
  <si>
    <t xml:space="preserve">Радиатор стальной трубчатый P60 2500 V -13 секц. </t>
  </si>
  <si>
    <t xml:space="preserve">Радиатор стальной трубчатый P60 2500 V -14 секц. </t>
  </si>
  <si>
    <t xml:space="preserve">Радиатор стальной трубчатый P60 3000 V -5 секц. </t>
  </si>
  <si>
    <t xml:space="preserve">Радиатор стальной трубчатый P60 3000 V -6 секц. </t>
  </si>
  <si>
    <t xml:space="preserve">Радиатор стальной трубчатый P60 3000 V -7 секц. </t>
  </si>
  <si>
    <t xml:space="preserve">Радиатор стальной трубчатый P60 3000 V -8 секц. </t>
  </si>
  <si>
    <t xml:space="preserve">Радиатор стальной трубчатый P60 3000 V -9 секц. </t>
  </si>
  <si>
    <t xml:space="preserve">Радиатор стальной трубчатый P60 3000 V -10 секц. </t>
  </si>
  <si>
    <t xml:space="preserve">Радиатор стальной трубчатый P60 3000 V -11 секц. </t>
  </si>
  <si>
    <t xml:space="preserve">Радиатор стальной трубчатый P60 3000 V -12 секц. </t>
  </si>
  <si>
    <t xml:space="preserve">Радиатор стальной трубчатый P60 3000 V -13 секц. </t>
  </si>
  <si>
    <t xml:space="preserve">Радиатор стальной трубчатый P60 3000 V -14 секц. </t>
  </si>
  <si>
    <t xml:space="preserve">Радиатор стальной трубчатый Q40 500 H -5 секц. </t>
  </si>
  <si>
    <t xml:space="preserve">Радиатор стальной трубчатый Q40 500 H -6 секц. </t>
  </si>
  <si>
    <t xml:space="preserve">Радиатор стальной трубчатый Q40 500 H -7 секц. </t>
  </si>
  <si>
    <t xml:space="preserve">Радиатор стальной трубчатый Q40 500 H -8 секц. </t>
  </si>
  <si>
    <t xml:space="preserve">Радиатор стальной трубчатый Q40 500 H -9 секц. </t>
  </si>
  <si>
    <t xml:space="preserve">Радиатор стальной трубчатый Q40 500 H -10 секц. </t>
  </si>
  <si>
    <t xml:space="preserve">Радиатор стальной трубчатый Q40 500 H -11 секц. </t>
  </si>
  <si>
    <t xml:space="preserve">Радиатор стальной трубчатый Q40 500 H -12 секц. </t>
  </si>
  <si>
    <t xml:space="preserve">Радиатор стальной трубчатый Q40 500 H -13 секц. </t>
  </si>
  <si>
    <t xml:space="preserve">Радиатор стальной трубчатый Q40 500 H -14 секц. </t>
  </si>
  <si>
    <t xml:space="preserve">Радиатор стальной трубчатый Q40 550 H -5 секц. </t>
  </si>
  <si>
    <t xml:space="preserve">Радиатор стальной трубчатый Q40 550 H -6 секц. </t>
  </si>
  <si>
    <t xml:space="preserve">Радиатор стальной трубчатый Q40 550 H -7 секц. </t>
  </si>
  <si>
    <t xml:space="preserve">Радиатор стальной трубчатый Q40 550 H -8 секц. </t>
  </si>
  <si>
    <t xml:space="preserve">Радиатор стальной трубчатый Q40 550 H -9 секц. </t>
  </si>
  <si>
    <t xml:space="preserve">Радиатор стальной трубчатый Q40 550 H -10 секц. </t>
  </si>
  <si>
    <t xml:space="preserve">Радиатор стальной трубчатый Q40 550 H -11 секц. </t>
  </si>
  <si>
    <t xml:space="preserve">Радиатор стальной трубчатый Q40 550 H -12 секц. </t>
  </si>
  <si>
    <t xml:space="preserve">Радиатор стальной трубчатый Q40 550 H -13 секц. </t>
  </si>
  <si>
    <t xml:space="preserve">Радиатор стальной трубчатый Q40 550 H -14 секц. </t>
  </si>
  <si>
    <t xml:space="preserve">Радиатор стальной трубчатый Q40 750 H -5 секц. </t>
  </si>
  <si>
    <t xml:space="preserve">Радиатор стальной трубчатый Q40 750 H -6 секц. </t>
  </si>
  <si>
    <t xml:space="preserve">Радиатор стальной трубчатый Q40 750 H -7 секц. </t>
  </si>
  <si>
    <t xml:space="preserve">Радиатор стальной трубчатый Q40 750 H -8 секц. </t>
  </si>
  <si>
    <t xml:space="preserve">Радиатор стальной трубчатый Q40 750 H -9 секц. </t>
  </si>
  <si>
    <t xml:space="preserve">Радиатор стальной трубчатый Q40 750 H -10 секц. </t>
  </si>
  <si>
    <t xml:space="preserve">Радиатор стальной трубчатый Q40 750 H -11 секц. </t>
  </si>
  <si>
    <t xml:space="preserve">Радиатор стальной трубчатый Q40 750 H -12 секц. </t>
  </si>
  <si>
    <t xml:space="preserve">Радиатор стальной трубчатый Q40 750 H -13 секц. </t>
  </si>
  <si>
    <t xml:space="preserve">Радиатор стальной трубчатый Q40 750 H -14 секц. </t>
  </si>
  <si>
    <t xml:space="preserve">Радиатор стальной трубчатый Q40 1000 H -5 секц. </t>
  </si>
  <si>
    <t xml:space="preserve">Радиатор стальной трубчатый Q40 1000 H -6 секц. </t>
  </si>
  <si>
    <t xml:space="preserve">Радиатор стальной трубчатый Q40 1000 H -7 секц. </t>
  </si>
  <si>
    <t xml:space="preserve">Радиатор стальной трубчатый Q40 1000 H -8 секц. </t>
  </si>
  <si>
    <t xml:space="preserve">Радиатор стальной трубчатый Q40 1000 H -9 секц. </t>
  </si>
  <si>
    <t xml:space="preserve">Радиатор стальной трубчатый Q40 1000 H -10 секц. </t>
  </si>
  <si>
    <t xml:space="preserve">Радиатор стальной трубчатый Q40 1000 H -11 секц. </t>
  </si>
  <si>
    <t xml:space="preserve">Радиатор стальной трубчатый Q40 1000 H -12 секц. </t>
  </si>
  <si>
    <t xml:space="preserve">Радиатор стальной трубчатый Q40 1000 H -13 секц. </t>
  </si>
  <si>
    <t xml:space="preserve">Радиатор стальной трубчатый Q40 1000 H -14 секц. </t>
  </si>
  <si>
    <t xml:space="preserve">Радиатор стальной трубчатый Q40 1250 H -5 секц. </t>
  </si>
  <si>
    <t xml:space="preserve">Радиатор стальной трубчатый Q40 1250 H -6 секц. </t>
  </si>
  <si>
    <t xml:space="preserve">Радиатор стальной трубчатый Q40 1250 H -7 секц. </t>
  </si>
  <si>
    <t xml:space="preserve">Радиатор стальной трубчатый Q40 1250 H -8 секц. </t>
  </si>
  <si>
    <t xml:space="preserve">Радиатор стальной трубчатый Q40 1250 H -9 секц. </t>
  </si>
  <si>
    <t xml:space="preserve">Радиатор стальной трубчатый Q40 1250 H -10 секц. </t>
  </si>
  <si>
    <t xml:space="preserve">Радиатор стальной трубчатый Q40 1250 H -11 секц. </t>
  </si>
  <si>
    <t xml:space="preserve">Радиатор стальной трубчатый Q40 1250 H -12 секц. </t>
  </si>
  <si>
    <t xml:space="preserve">Радиатор стальной трубчатый Q40 1250 H -13 секц. </t>
  </si>
  <si>
    <t xml:space="preserve">Радиатор стальной трубчатый Q40 1250 H -14 секц. </t>
  </si>
  <si>
    <t xml:space="preserve">Радиатор стальной трубчатый Q40 1500 H -5 секц. </t>
  </si>
  <si>
    <t xml:space="preserve">Радиатор стальной трубчатый Q40 1500 H -6 секц. </t>
  </si>
  <si>
    <t xml:space="preserve">Радиатор стальной трубчатый Q40 1500 H -7 секц. </t>
  </si>
  <si>
    <t xml:space="preserve">Радиатор стальной трубчатый Q40 1500 H -8 секц. </t>
  </si>
  <si>
    <t xml:space="preserve">Радиатор стальной трубчатый Q40 1500 H -9 секц. </t>
  </si>
  <si>
    <t xml:space="preserve">Радиатор стальной трубчатый Q40 1500 H -10 секц. </t>
  </si>
  <si>
    <t xml:space="preserve">Радиатор стальной трубчатый Q40 1500 H -11 секц. </t>
  </si>
  <si>
    <t xml:space="preserve">Радиатор стальной трубчатый Q40 1500 H -12 секц. </t>
  </si>
  <si>
    <t xml:space="preserve">Радиатор стальной трубчатый Q40 1500 H -13 секц. </t>
  </si>
  <si>
    <t xml:space="preserve">Радиатор стальной трубчатый Q40 1500 H -14 секц. </t>
  </si>
  <si>
    <t xml:space="preserve">Радиатор стальной трубчатый Q40 1750 H -5 секц. </t>
  </si>
  <si>
    <t xml:space="preserve">Радиатор стальной трубчатый Q40 1750 H -6 секц. </t>
  </si>
  <si>
    <t xml:space="preserve">Радиатор стальной трубчатый Q40 1750 H -7 секц. </t>
  </si>
  <si>
    <t xml:space="preserve">Радиатор стальной трубчатый Q40 1750 H -8 секц. </t>
  </si>
  <si>
    <t xml:space="preserve">Радиатор стальной трубчатый Q40 1750 H -9 секц. </t>
  </si>
  <si>
    <t xml:space="preserve">Радиатор стальной трубчатый Q40 1750 H -10 секц. </t>
  </si>
  <si>
    <t xml:space="preserve">Радиатор стальной трубчатый Q40 1750 H -11 секц. </t>
  </si>
  <si>
    <t xml:space="preserve">Радиатор стальной трубчатый Q40 1750 H -12 секц. </t>
  </si>
  <si>
    <t xml:space="preserve">Радиатор стальной трубчатый Q40 1750 H -13 секц. </t>
  </si>
  <si>
    <t xml:space="preserve">Радиатор стальной трубчатый Q40 1750 H -14 секц. </t>
  </si>
  <si>
    <t xml:space="preserve">Радиатор стальной трубчатый Q40 2000 H -5 секц. </t>
  </si>
  <si>
    <t xml:space="preserve">Радиатор стальной трубчатый Q40 2000 H -6 секц. </t>
  </si>
  <si>
    <t xml:space="preserve">Радиатор стальной трубчатый Q40 2000 H -7 секц. </t>
  </si>
  <si>
    <t xml:space="preserve">Радиатор стальной трубчатый Q40 2000 H -8 секц. </t>
  </si>
  <si>
    <t xml:space="preserve">Радиатор стальной трубчатый Q40 2000 H -9 секц. </t>
  </si>
  <si>
    <t xml:space="preserve">Радиатор стальной трубчатый Q40 2000 H -10 секц. </t>
  </si>
  <si>
    <t xml:space="preserve">Радиатор стальной трубчатый Q40 2000 H -11 секц. </t>
  </si>
  <si>
    <t xml:space="preserve">Радиатор стальной трубчатый Q40 2000 H -12 секц. </t>
  </si>
  <si>
    <t xml:space="preserve">Радиатор стальной трубчатый Q40 2000 H -13 секц. </t>
  </si>
  <si>
    <t xml:space="preserve">Радиатор стальной трубчатый Q40 2000 H -14 секц. </t>
  </si>
  <si>
    <t xml:space="preserve">Радиатор стальной трубчатый Q40 2200 H -5 секц. </t>
  </si>
  <si>
    <t xml:space="preserve">Радиатор стальной трубчатый Q40 2200 H -6 секц. </t>
  </si>
  <si>
    <t xml:space="preserve">Радиатор стальной трубчатый Q40 2200 H -7 секц. </t>
  </si>
  <si>
    <t xml:space="preserve">Радиатор стальной трубчатый Q40 2200 H -8 секц. </t>
  </si>
  <si>
    <t xml:space="preserve">Радиатор стальной трубчатый Q40 2200 H -9 секц. </t>
  </si>
  <si>
    <t xml:space="preserve">Радиатор стальной трубчатый Q40 2200 H -10 секц. </t>
  </si>
  <si>
    <t xml:space="preserve">Радиатор стальной трубчатый Q40 2200 H -11 секц. </t>
  </si>
  <si>
    <t xml:space="preserve">Радиатор стальной трубчатый Q40 2200 H -12 секц. </t>
  </si>
  <si>
    <t xml:space="preserve">Радиатор стальной трубчатый Q40 2200 H -13 секц. </t>
  </si>
  <si>
    <t xml:space="preserve">Радиатор стальной трубчатый Q40 2200 H -14 секц. </t>
  </si>
  <si>
    <t xml:space="preserve">Радиатор стальной трубчатый Q40 2250 H -5 секц. </t>
  </si>
  <si>
    <t xml:space="preserve">Радиатор стальной трубчатый Q40 2250 H -6 секц. </t>
  </si>
  <si>
    <t xml:space="preserve">Радиатор стальной трубчатый Q40 2250 H -7 секц. </t>
  </si>
  <si>
    <t xml:space="preserve">Радиатор стальной трубчатый Q40 2250 H -8 секц. </t>
  </si>
  <si>
    <t xml:space="preserve">Радиатор стальной трубчатый Q40 2250 H -9 секц. </t>
  </si>
  <si>
    <t xml:space="preserve">Радиатор стальной трубчатый Q40 2250 H -10 секц. </t>
  </si>
  <si>
    <t xml:space="preserve">Радиатор стальной трубчатый Q40 2250 H -11 секц. </t>
  </si>
  <si>
    <t xml:space="preserve">Радиатор стальной трубчатый Q40 2250 H -12 секц. </t>
  </si>
  <si>
    <t xml:space="preserve">Радиатор стальной трубчатый Q40 2250 H -13 секц. </t>
  </si>
  <si>
    <t xml:space="preserve">Радиатор стальной трубчатый Q40 2250 H -14 секц. </t>
  </si>
  <si>
    <t xml:space="preserve">Радиатор стальной трубчатый Q40 2500 H -5 секц. </t>
  </si>
  <si>
    <t xml:space="preserve">Радиатор стальной трубчатый Q40 2500 H -6 секц. </t>
  </si>
  <si>
    <t xml:space="preserve">Радиатор стальной трубчатый Q40 2500 H -7 секц. </t>
  </si>
  <si>
    <t xml:space="preserve">Радиатор стальной трубчатый Q40 2500 H -8 секц. </t>
  </si>
  <si>
    <t xml:space="preserve">Радиатор стальной трубчатый Q40 2500 H -9 секц. </t>
  </si>
  <si>
    <t xml:space="preserve">Радиатор стальной трубчатый Q40 2500 H -10 секц. </t>
  </si>
  <si>
    <t xml:space="preserve">Радиатор стальной трубчатый Q40 2500 H -11 секц. </t>
  </si>
  <si>
    <t xml:space="preserve">Радиатор стальной трубчатый Q40 2500 H -12 секц. </t>
  </si>
  <si>
    <t xml:space="preserve">Радиатор стальной трубчатый Q40 2500 H -13 секц. </t>
  </si>
  <si>
    <t xml:space="preserve">Радиатор стальной трубчатый Q40 2500 H -14 секц. </t>
  </si>
  <si>
    <t xml:space="preserve">Радиатор стальной трубчатый Q40 3000 H -5 секц. </t>
  </si>
  <si>
    <t xml:space="preserve">Радиатор стальной трубчатый Q40 3000 H -6 секц. </t>
  </si>
  <si>
    <t xml:space="preserve">Радиатор стальной трубчатый Q40 3000 H -7 секц. </t>
  </si>
  <si>
    <t xml:space="preserve">Радиатор стальной трубчатый Q40 3000 H -8 секц. </t>
  </si>
  <si>
    <t xml:space="preserve">Радиатор стальной трубчатый Q40 3000 H -9 секц. </t>
  </si>
  <si>
    <t xml:space="preserve">Радиатор стальной трубчатый Q40 3000 H -10 секц. </t>
  </si>
  <si>
    <t xml:space="preserve">Радиатор стальной трубчатый Q40 3000 H -11 секц. </t>
  </si>
  <si>
    <t xml:space="preserve">Радиатор стальной трубчатый Q40 3000 H -12 секц. </t>
  </si>
  <si>
    <t xml:space="preserve">Радиатор стальной трубчатый Q40 3000 H -13 секц. </t>
  </si>
  <si>
    <t xml:space="preserve">Радиатор стальной трубчатый Q40 3000 H -14 секц. </t>
  </si>
  <si>
    <t xml:space="preserve">Радиатор стальной трубчатый Q40 270 V -5 секц. </t>
  </si>
  <si>
    <t xml:space="preserve">Радиатор стальной трубчатый Q40 270 V -6 секц. </t>
  </si>
  <si>
    <t xml:space="preserve">Радиатор стальной трубчатый Q40 270 V -7 секц. </t>
  </si>
  <si>
    <t xml:space="preserve">Радиатор стальной трубчатый Q40 270 V -8 секц. </t>
  </si>
  <si>
    <t xml:space="preserve">Радиатор стальной трубчатый Q40 270 V -9 секц. </t>
  </si>
  <si>
    <t xml:space="preserve">Радиатор стальной трубчатый Q40 270 V -10 секц. </t>
  </si>
  <si>
    <t xml:space="preserve">Радиатор стальной трубчатый Q40 270 V -11 секц. </t>
  </si>
  <si>
    <t xml:space="preserve">Радиатор стальной трубчатый Q40 270 V -12 секц. </t>
  </si>
  <si>
    <t xml:space="preserve">Радиатор стальной трубчатый Q40 270 V -13 секц. </t>
  </si>
  <si>
    <t xml:space="preserve">Радиатор стальной трубчатый Q40 270 V -14 секц. </t>
  </si>
  <si>
    <t xml:space="preserve">Радиатор стальной трубчатый Q40 420 V -5 секц. </t>
  </si>
  <si>
    <t xml:space="preserve">Радиатор стальной трубчатый Q40 420 V -6 секц. </t>
  </si>
  <si>
    <t xml:space="preserve">Радиатор стальной трубчатый Q40 420 V -7 секц. </t>
  </si>
  <si>
    <t xml:space="preserve">Радиатор стальной трубчатый Q40 420 V -8 секц. </t>
  </si>
  <si>
    <t xml:space="preserve">Радиатор стальной трубчатый Q40 420 V -9 секц. </t>
  </si>
  <si>
    <t xml:space="preserve">Радиатор стальной трубчатый Q40 420 V -10 секц. </t>
  </si>
  <si>
    <t xml:space="preserve">Радиатор стальной трубчатый Q40 420 V -11 секц. </t>
  </si>
  <si>
    <t xml:space="preserve">Радиатор стальной трубчатый Q40 420 V -12 секц. </t>
  </si>
  <si>
    <t xml:space="preserve">Радиатор стальной трубчатый Q40 420 V -13 секц. </t>
  </si>
  <si>
    <t xml:space="preserve">Радиатор стальной трубчатый Q40 420 V -14 секц. </t>
  </si>
  <si>
    <t xml:space="preserve">Радиатор стальной трубчатый Q40 500 V -5 секц. </t>
  </si>
  <si>
    <t xml:space="preserve">Радиатор стальной трубчатый Q40 500 V -6 секц. </t>
  </si>
  <si>
    <t xml:space="preserve">Радиатор стальной трубчатый Q40 500 V -7 секц. </t>
  </si>
  <si>
    <t xml:space="preserve">Радиатор стальной трубчатый Q40 500 V -8 секц. </t>
  </si>
  <si>
    <t xml:space="preserve">Радиатор стальной трубчатый Q40 500 V -9 секц. </t>
  </si>
  <si>
    <t xml:space="preserve">Радиатор стальной трубчатый Q40 500 V -10 секц. </t>
  </si>
  <si>
    <t xml:space="preserve">Радиатор стальной трубчатый Q40 500 V -11 секц. </t>
  </si>
  <si>
    <t xml:space="preserve">Радиатор стальной трубчатый Q40 500 V -12 секц. </t>
  </si>
  <si>
    <t xml:space="preserve">Радиатор стальной трубчатый Q40 500 V -13 секц. </t>
  </si>
  <si>
    <t xml:space="preserve">Радиатор стальной трубчатый Q40 500 V -14 секц. </t>
  </si>
  <si>
    <t xml:space="preserve">Радиатор стальной трубчатый Q40 550 V -5 секц. </t>
  </si>
  <si>
    <t xml:space="preserve">Радиатор стальной трубчатый Q40 550 V -6 секц. </t>
  </si>
  <si>
    <t xml:space="preserve">Радиатор стальной трубчатый Q40 550 V -7 секц. </t>
  </si>
  <si>
    <t xml:space="preserve">Радиатор стальной трубчатый Q40 550 V -8 секц. </t>
  </si>
  <si>
    <t xml:space="preserve">Радиатор стальной трубчатый Q40 550 V -9 секц. </t>
  </si>
  <si>
    <t xml:space="preserve">Радиатор стальной трубчатый Q40 550 V -10 секц. </t>
  </si>
  <si>
    <t xml:space="preserve">Радиатор стальной трубчатый Q40 550 V -11 секц. </t>
  </si>
  <si>
    <t xml:space="preserve">Радиатор стальной трубчатый Q40 550 V -12 секц. </t>
  </si>
  <si>
    <t xml:space="preserve">Радиатор стальной трубчатый Q40 550 V -13 секц. </t>
  </si>
  <si>
    <t xml:space="preserve">Радиатор стальной трубчатый Q40 550 V -14 секц. </t>
  </si>
  <si>
    <t xml:space="preserve">Радиатор стальной трубчатый Q40 570 V -5 секц. </t>
  </si>
  <si>
    <t xml:space="preserve">Радиатор стальной трубчатый Q40 570 V -6 секц. </t>
  </si>
  <si>
    <t xml:space="preserve">Радиатор стальной трубчатый Q40 570 V -7 секц. </t>
  </si>
  <si>
    <t xml:space="preserve">Радиатор стальной трубчатый Q40 570 V -8 секц. </t>
  </si>
  <si>
    <t xml:space="preserve">Радиатор стальной трубчатый Q40 570 V -9 секц. </t>
  </si>
  <si>
    <t xml:space="preserve">Радиатор стальной трубчатый Q40 570 V -10 секц. </t>
  </si>
  <si>
    <t xml:space="preserve">Радиатор стальной трубчатый Q40 570 V -11 секц. </t>
  </si>
  <si>
    <t xml:space="preserve">Радиатор стальной трубчатый Q40 570 V -12 секц. </t>
  </si>
  <si>
    <t xml:space="preserve">Радиатор стальной трубчатый Q40 570 V -13 секц. </t>
  </si>
  <si>
    <t xml:space="preserve">Радиатор стальной трубчатый Q40 570 V -14 секц. </t>
  </si>
  <si>
    <t xml:space="preserve">Радиатор стальной трубчатый Q40 750 V -5 секц. </t>
  </si>
  <si>
    <t xml:space="preserve">Радиатор стальной трубчатый Q40 750 V -6 секц. </t>
  </si>
  <si>
    <t xml:space="preserve">Радиатор стальной трубчатый Q40 750 V -7 секц. </t>
  </si>
  <si>
    <t xml:space="preserve">Радиатор стальной трубчатый Q40 750 V -8 секц. </t>
  </si>
  <si>
    <t xml:space="preserve">Радиатор стальной трубчатый Q40 750 V -9 секц. </t>
  </si>
  <si>
    <t xml:space="preserve">Радиатор стальной трубчатый Q40 750 V -10 секц. </t>
  </si>
  <si>
    <t xml:space="preserve">Радиатор стальной трубчатый Q40 750 V -11 секц. </t>
  </si>
  <si>
    <t xml:space="preserve">Радиатор стальной трубчатый Q40 750 V -12 секц. </t>
  </si>
  <si>
    <t xml:space="preserve">Радиатор стальной трубчатый Q40 750 V -13 секц. </t>
  </si>
  <si>
    <t xml:space="preserve">Радиатор стальной трубчатый Q40 750 V -14 секц. </t>
  </si>
  <si>
    <t xml:space="preserve">Радиатор стальной трубчатый Q40 1000 V -5 секц. </t>
  </si>
  <si>
    <t xml:space="preserve">Радиатор стальной трубчатый Q40 1000 V -6 секц. </t>
  </si>
  <si>
    <t xml:space="preserve">Радиатор стальной трубчатый Q40 1000 V -7 секц. </t>
  </si>
  <si>
    <t xml:space="preserve">Радиатор стальной трубчатый Q40 1000 V -8 секц. </t>
  </si>
  <si>
    <t xml:space="preserve">Радиатор стальной трубчатый Q40 1000 V -9 секц. </t>
  </si>
  <si>
    <t xml:space="preserve">Радиатор стальной трубчатый Q40 1000 V -10 секц. </t>
  </si>
  <si>
    <t xml:space="preserve">Радиатор стальной трубчатый Q40 1000 V -11 секц. </t>
  </si>
  <si>
    <t xml:space="preserve">Радиатор стальной трубчатый Q40 1000 V -12 секц. </t>
  </si>
  <si>
    <t xml:space="preserve">Радиатор стальной трубчатый Q40 1000 V -13 секц. </t>
  </si>
  <si>
    <t xml:space="preserve">Радиатор стальной трубчатый Q40 1000 V -14 секц. </t>
  </si>
  <si>
    <t xml:space="preserve">Радиатор стальной трубчатый Q40 1250 V -5 секц. </t>
  </si>
  <si>
    <t xml:space="preserve">Радиатор стальной трубчатый Q40 1250 V -6 секц. </t>
  </si>
  <si>
    <t xml:space="preserve">Радиатор стальной трубчатый Q40 1250 V -7 секц. </t>
  </si>
  <si>
    <t xml:space="preserve">Радиатор стальной трубчатый Q40 1250 V -8 секц. </t>
  </si>
  <si>
    <t xml:space="preserve">Радиатор стальной трубчатый Q40 1250 V -9 секц. </t>
  </si>
  <si>
    <t xml:space="preserve">Радиатор стальной трубчатый Q40 1250 V -10 секц. </t>
  </si>
  <si>
    <t xml:space="preserve">Радиатор стальной трубчатый Q40 1250 V -11 секц. </t>
  </si>
  <si>
    <t xml:space="preserve">Радиатор стальной трубчатый Q40 1250 V -12 секц. </t>
  </si>
  <si>
    <t xml:space="preserve">Радиатор стальной трубчатый Q40 1250 V -13 секц. </t>
  </si>
  <si>
    <t xml:space="preserve">Радиатор стальной трубчатый Q40 1250 V -14 секц. </t>
  </si>
  <si>
    <t xml:space="preserve">Радиатор стальной трубчатый Q40 1500 V -5 секц. </t>
  </si>
  <si>
    <t xml:space="preserve">Радиатор стальной трубчатый Q40 1500 V -6 секц. </t>
  </si>
  <si>
    <t xml:space="preserve">Радиатор стальной трубчатый Q40 1500 V -7 секц. </t>
  </si>
  <si>
    <t xml:space="preserve">Радиатор стальной трубчатый Q40 1500 V -8 секц. </t>
  </si>
  <si>
    <t xml:space="preserve">Радиатор стальной трубчатый Q40 1500 V -9 секц. </t>
  </si>
  <si>
    <t xml:space="preserve">Радиатор стальной трубчатый Q40 1500 V -10 секц. </t>
  </si>
  <si>
    <t xml:space="preserve">Радиатор стальной трубчатый Q40 1500 V -11 секц. </t>
  </si>
  <si>
    <t xml:space="preserve">Радиатор стальной трубчатый Q40 1500 V -12 секц. </t>
  </si>
  <si>
    <t xml:space="preserve">Радиатор стальной трубчатый Q40 1500 V -13 секц. </t>
  </si>
  <si>
    <t xml:space="preserve">Радиатор стальной трубчатый Q40 1500 V -14 секц. </t>
  </si>
  <si>
    <t xml:space="preserve">Радиатор стальной трубчатый Q40 1750 V -5 секц. </t>
  </si>
  <si>
    <t xml:space="preserve">Радиатор стальной трубчатый Q40 1750 V -6 секц. </t>
  </si>
  <si>
    <t xml:space="preserve">Радиатор стальной трубчатый Q40 1750 V -7 секц. </t>
  </si>
  <si>
    <t xml:space="preserve">Радиатор стальной трубчатый Q40 1750 V -8 секц. </t>
  </si>
  <si>
    <t xml:space="preserve">Радиатор стальной трубчатый Q40 1750 V -9 секц. </t>
  </si>
  <si>
    <t xml:space="preserve">Радиатор стальной трубчатый Q40 1750 V -10 секц. </t>
  </si>
  <si>
    <t xml:space="preserve">Радиатор стальной трубчатый Q40 1750 V -11 секц. </t>
  </si>
  <si>
    <t xml:space="preserve">Радиатор стальной трубчатый Q40 1750 V -12 секц. </t>
  </si>
  <si>
    <t xml:space="preserve">Радиатор стальной трубчатый Q40 1750 V -13 секц. </t>
  </si>
  <si>
    <t xml:space="preserve">Радиатор стальной трубчатый Q40 1750 V -14 секц. </t>
  </si>
  <si>
    <t xml:space="preserve">Радиатор стальной трубчатый Q40 2000 V -5 секц. </t>
  </si>
  <si>
    <t xml:space="preserve">Радиатор стальной трубчатый Q40 2000 V -6 секц. </t>
  </si>
  <si>
    <t xml:space="preserve">Радиатор стальной трубчатый Q40 2000 V -7 секц. </t>
  </si>
  <si>
    <t xml:space="preserve">Радиатор стальной трубчатый Q40 2000 V -8 секц. </t>
  </si>
  <si>
    <t xml:space="preserve">Радиатор стальной трубчатый Q40 2000 V -9 секц. </t>
  </si>
  <si>
    <t xml:space="preserve">Радиатор стальной трубчатый Q40 2000 V -10 секц. </t>
  </si>
  <si>
    <t xml:space="preserve">Радиатор стальной трубчатый Q40 2000 V -11 секц. </t>
  </si>
  <si>
    <t xml:space="preserve">Радиатор стальной трубчатый Q40 2000 V -12 секц. </t>
  </si>
  <si>
    <t xml:space="preserve">Радиатор стальной трубчатый Q40 2000 V -13 секц. </t>
  </si>
  <si>
    <t xml:space="preserve">Радиатор стальной трубчатый Q40 2000 V -14 секц. </t>
  </si>
  <si>
    <t xml:space="preserve">Радиатор стальной трубчатый Q40 2200 V -5 секц. </t>
  </si>
  <si>
    <t xml:space="preserve">Радиатор стальной трубчатый Q40 2200 V -6 секц. </t>
  </si>
  <si>
    <t xml:space="preserve">Радиатор стальной трубчатый Q40 2200 V -7 секц. </t>
  </si>
  <si>
    <t xml:space="preserve">Радиатор стальной трубчатый Q40 2200 V -8 секц. </t>
  </si>
  <si>
    <t xml:space="preserve">Радиатор стальной трубчатый Q40 2200 V -9 секц. </t>
  </si>
  <si>
    <t xml:space="preserve">Радиатор стальной трубчатый Q40 2200 V -10 секц. </t>
  </si>
  <si>
    <t xml:space="preserve">Радиатор стальной трубчатый Q40 2200 V -11 секц. </t>
  </si>
  <si>
    <t xml:space="preserve">Радиатор стальной трубчатый Q40 2200 V -12 секц. </t>
  </si>
  <si>
    <t xml:space="preserve">Радиатор стальной трубчатый Q40 2200 V -13 секц. </t>
  </si>
  <si>
    <t xml:space="preserve">Радиатор стальной трубчатый Q40 2200 V -14 секц. </t>
  </si>
  <si>
    <t xml:space="preserve">Радиатор стальной трубчатый Q40 2250 V -5 секц. </t>
  </si>
  <si>
    <t xml:space="preserve">Радиатор стальной трубчатый Q40 2250 V -6 секц. </t>
  </si>
  <si>
    <t xml:space="preserve">Радиатор стальной трубчатый Q40 2250 V -7 секц. </t>
  </si>
  <si>
    <t xml:space="preserve">Радиатор стальной трубчатый Q40 2250 V -8 секц. </t>
  </si>
  <si>
    <t xml:space="preserve">Радиатор стальной трубчатый Q40 2250 V -9 секц. </t>
  </si>
  <si>
    <t xml:space="preserve">Радиатор стальной трубчатый Q40 2250 V -10 секц. </t>
  </si>
  <si>
    <t xml:space="preserve">Радиатор стальной трубчатый Q40 2250 V -11 секц. </t>
  </si>
  <si>
    <t xml:space="preserve">Радиатор стальной трубчатый Q40 2250 V -12 секц. </t>
  </si>
  <si>
    <t xml:space="preserve">Радиатор стальной трубчатый Q40 2250 V -13 секц. </t>
  </si>
  <si>
    <t xml:space="preserve">Радиатор стальной трубчатый Q40 2250 V -14 секц. </t>
  </si>
  <si>
    <t xml:space="preserve">Радиатор стальной трубчатый Q40 2500 V -5 секц. </t>
  </si>
  <si>
    <t xml:space="preserve">Радиатор стальной трубчатый Q40 2500 V -6 секц. </t>
  </si>
  <si>
    <t xml:space="preserve">Радиатор стальной трубчатый Q40 2500 V -7 секц. </t>
  </si>
  <si>
    <t xml:space="preserve">Радиатор стальной трубчатый Q40 2500 V -8 секц. </t>
  </si>
  <si>
    <t xml:space="preserve">Радиатор стальной трубчатый Q40 2500 V -9 секц. </t>
  </si>
  <si>
    <t xml:space="preserve">Радиатор стальной трубчатый Q40 2500 V -10 секц. </t>
  </si>
  <si>
    <t xml:space="preserve">Радиатор стальной трубчатый Q40 2500 V -11 секц. </t>
  </si>
  <si>
    <t xml:space="preserve">Радиатор стальной трубчатый Q40 2500 V -12 секц. </t>
  </si>
  <si>
    <t xml:space="preserve">Радиатор стальной трубчатый Q40 2500 V -13 секц. </t>
  </si>
  <si>
    <t xml:space="preserve">Радиатор стальной трубчатый Q40 2500 V -14 секц. </t>
  </si>
  <si>
    <t xml:space="preserve">Радиатор стальной трубчатый Q40 3000 V -5 секц. </t>
  </si>
  <si>
    <t xml:space="preserve">Радиатор стальной трубчатый Q40 3000 V -6 секц. </t>
  </si>
  <si>
    <t xml:space="preserve">Радиатор стальной трубчатый Q40 3000 V -7 секц. </t>
  </si>
  <si>
    <t xml:space="preserve">Радиатор стальной трубчатый Q40 3000 V -8 секц. </t>
  </si>
  <si>
    <t xml:space="preserve">Радиатор стальной трубчатый Q40 3000 V -9 секц. </t>
  </si>
  <si>
    <t xml:space="preserve">Радиатор стальной трубчатый Q40 3000 V -10 секц. </t>
  </si>
  <si>
    <t xml:space="preserve">Радиатор стальной трубчатый Q40 3000 V -11 секц. </t>
  </si>
  <si>
    <t xml:space="preserve">Радиатор стальной трубчатый Q40 3000 V -12 секц. </t>
  </si>
  <si>
    <t xml:space="preserve">Радиатор стальной трубчатый Q40 3000 V -13 секц. </t>
  </si>
  <si>
    <t xml:space="preserve">Радиатор стальной трубчатый Q40 3000 V -14 секц. </t>
  </si>
  <si>
    <t xml:space="preserve">Радиатор стальной трубчатый S 500 H -5 секц. </t>
  </si>
  <si>
    <t xml:space="preserve">Радиатор стальной трубчатый S 500 H -6 секц. </t>
  </si>
  <si>
    <t xml:space="preserve">Радиатор стальной трубчатый S 500 H -7 секц. </t>
  </si>
  <si>
    <t xml:space="preserve">Радиатор стальной трубчатый S 500 H -8 секц. </t>
  </si>
  <si>
    <t xml:space="preserve">Радиатор стальной трубчатый S 500 H -9 секц. </t>
  </si>
  <si>
    <t xml:space="preserve">Радиатор стальной трубчатый S 500 H -10 секц. </t>
  </si>
  <si>
    <t xml:space="preserve">Радиатор стальной трубчатый S 500 H -11 секц. </t>
  </si>
  <si>
    <t xml:space="preserve">Радиатор стальной трубчатый S 500 H -12 секц. </t>
  </si>
  <si>
    <t xml:space="preserve">Радиатор стальной трубчатый S 500 H -13 секц. </t>
  </si>
  <si>
    <t xml:space="preserve">Радиатор стальной трубчатый S 500 H -14 секц. </t>
  </si>
  <si>
    <t xml:space="preserve">Радиатор стальной трубчатый S 550 H -5 секц. </t>
  </si>
  <si>
    <t xml:space="preserve">Радиатор стальной трубчатый S 550 H -6 секц. </t>
  </si>
  <si>
    <t xml:space="preserve">Радиатор стальной трубчатый S 550 H -7 секц. </t>
  </si>
  <si>
    <t xml:space="preserve">Радиатор стальной трубчатый S 550 H -8 секц. </t>
  </si>
  <si>
    <t xml:space="preserve">Радиатор стальной трубчатый S 550 H -9 секц. </t>
  </si>
  <si>
    <t xml:space="preserve">Радиатор стальной трубчатый S 550 H -10 секц. </t>
  </si>
  <si>
    <t xml:space="preserve">Радиатор стальной трубчатый S 550 H -11 секц. </t>
  </si>
  <si>
    <t xml:space="preserve">Радиатор стальной трубчатый S 550 H -12 секц. </t>
  </si>
  <si>
    <t xml:space="preserve">Радиатор стальной трубчатый S 550 H -13 секц. </t>
  </si>
  <si>
    <t xml:space="preserve">Радиатор стальной трубчатый S 550 H -14 секц. </t>
  </si>
  <si>
    <t xml:space="preserve">Радиатор стальной трубчатый S 750 H -5 секц. </t>
  </si>
  <si>
    <t xml:space="preserve">Радиатор стальной трубчатый S 750 H -6 секц. </t>
  </si>
  <si>
    <t xml:space="preserve">Радиатор стальной трубчатый S 750 H -7 секц. </t>
  </si>
  <si>
    <t xml:space="preserve">Радиатор стальной трубчатый S 750 H -8 секц. </t>
  </si>
  <si>
    <t xml:space="preserve">Радиатор стальной трубчатый S 750 H -9 секц. </t>
  </si>
  <si>
    <t xml:space="preserve">Радиатор стальной трубчатый S 750 H -10 секц. </t>
  </si>
  <si>
    <t xml:space="preserve">Радиатор стальной трубчатый S 750 H -11 секц. </t>
  </si>
  <si>
    <t xml:space="preserve">Радиатор стальной трубчатый S 750 H -12 секц. </t>
  </si>
  <si>
    <t xml:space="preserve">Радиатор стальной трубчатый S 750 H -13 секц. </t>
  </si>
  <si>
    <t xml:space="preserve">Радиатор стальной трубчатый S 750 H -14 секц. </t>
  </si>
  <si>
    <t xml:space="preserve">Радиатор стальной трубчатый S 1000 H -5 секц. </t>
  </si>
  <si>
    <t xml:space="preserve">Радиатор стальной трубчатый S 1000 H -6 секц. </t>
  </si>
  <si>
    <t xml:space="preserve">Радиатор стальной трубчатый S 1000 H -7 секц. </t>
  </si>
  <si>
    <t xml:space="preserve">Радиатор стальной трубчатый S 1000 H -8 секц. </t>
  </si>
  <si>
    <t xml:space="preserve">Радиатор стальной трубчатый S 1000 H -9 секц. </t>
  </si>
  <si>
    <t xml:space="preserve">Радиатор стальной трубчатый S 1000 H -10 секц. </t>
  </si>
  <si>
    <t xml:space="preserve">Радиатор стальной трубчатый S 1000 H -11 секц. </t>
  </si>
  <si>
    <t xml:space="preserve">Радиатор стальной трубчатый S 1000 H -12 секц. </t>
  </si>
  <si>
    <t xml:space="preserve">Радиатор стальной трубчатый S 1000 H -13 секц. </t>
  </si>
  <si>
    <t xml:space="preserve">Радиатор стальной трубчатый S 1000 H -14 секц. </t>
  </si>
  <si>
    <t xml:space="preserve">Радиатор стальной трубчатый S 1250 H -5 секц. </t>
  </si>
  <si>
    <t xml:space="preserve">Радиатор стальной трубчатый S 1250 H -6 секц. </t>
  </si>
  <si>
    <t xml:space="preserve">Радиатор стальной трубчатый S 1250 H -7 секц. </t>
  </si>
  <si>
    <t xml:space="preserve">Радиатор стальной трубчатый S 1250 H -8 секц. </t>
  </si>
  <si>
    <t xml:space="preserve">Радиатор стальной трубчатый S 1250 H -9 секц. </t>
  </si>
  <si>
    <t xml:space="preserve">Радиатор стальной трубчатый S 1250 H -10 секц. </t>
  </si>
  <si>
    <t xml:space="preserve">Радиатор стальной трубчатый S 1250 H -11 секц. </t>
  </si>
  <si>
    <t xml:space="preserve">Радиатор стальной трубчатый S 1250 H -12 секц. </t>
  </si>
  <si>
    <t xml:space="preserve">Радиатор стальной трубчатый S 1250 H -13 секц. </t>
  </si>
  <si>
    <t xml:space="preserve">Радиатор стальной трубчатый S 1250 H -14 секц. </t>
  </si>
  <si>
    <t xml:space="preserve">Радиатор стальной трубчатый S 1500 H -5 секц. </t>
  </si>
  <si>
    <t xml:space="preserve">Радиатор стальной трубчатый S 1500 H -6 секц. </t>
  </si>
  <si>
    <t xml:space="preserve">Радиатор стальной трубчатый S 1500 H -7 секц. </t>
  </si>
  <si>
    <t xml:space="preserve">Радиатор стальной трубчатый S 1500 H -8 секц. </t>
  </si>
  <si>
    <t xml:space="preserve">Радиатор стальной трубчатый S 1500 H -9 секц. </t>
  </si>
  <si>
    <t xml:space="preserve">Радиатор стальной трубчатый S 1500 H -10 секц. </t>
  </si>
  <si>
    <t xml:space="preserve">Радиатор стальной трубчатый S 1500 H -11 секц. </t>
  </si>
  <si>
    <t xml:space="preserve">Радиатор стальной трубчатый S 1500 H -12 секц. </t>
  </si>
  <si>
    <t xml:space="preserve">Радиатор стальной трубчатый S 1500 H -13 секц. </t>
  </si>
  <si>
    <t xml:space="preserve">Радиатор стальной трубчатый S 1500 H -14 секц. </t>
  </si>
  <si>
    <t xml:space="preserve">Радиатор стальной трубчатый S 1750 H -5 секц. </t>
  </si>
  <si>
    <t xml:space="preserve">Радиатор стальной трубчатый S 1750 H -6 секц. </t>
  </si>
  <si>
    <t xml:space="preserve">Радиатор стальной трубчатый S 1750 H -7 секц. </t>
  </si>
  <si>
    <t xml:space="preserve">Радиатор стальной трубчатый S 1750 H -8 секц. </t>
  </si>
  <si>
    <t xml:space="preserve">Радиатор стальной трубчатый S 1750 H -9 секц. </t>
  </si>
  <si>
    <t xml:space="preserve">Радиатор стальной трубчатый S 1750 H -10 секц. </t>
  </si>
  <si>
    <t xml:space="preserve">Радиатор стальной трубчатый S 1750 H -11 секц. </t>
  </si>
  <si>
    <t xml:space="preserve">Радиатор стальной трубчатый S 1750 H -12 секц. </t>
  </si>
  <si>
    <t xml:space="preserve">Радиатор стальной трубчатый S 1750 H -13 секц. </t>
  </si>
  <si>
    <t xml:space="preserve">Радиатор стальной трубчатый S 1750 H -14 секц. </t>
  </si>
  <si>
    <t xml:space="preserve">Радиатор стальной трубчатый S 2000 H -5 секц. </t>
  </si>
  <si>
    <t xml:space="preserve">Радиатор стальной трубчатый S 2000 H -6 секц. </t>
  </si>
  <si>
    <t xml:space="preserve">Радиатор стальной трубчатый S 2000 H -7 секц. </t>
  </si>
  <si>
    <t xml:space="preserve">Радиатор стальной трубчатый S 2000 H -8 секц. </t>
  </si>
  <si>
    <t xml:space="preserve">Радиатор стальной трубчатый S 2000 H -9 секц. </t>
  </si>
  <si>
    <t xml:space="preserve">Радиатор стальной трубчатый S 2000 H -10 секц. </t>
  </si>
  <si>
    <t xml:space="preserve">Радиатор стальной трубчатый S 2000 H -11 секц. </t>
  </si>
  <si>
    <t xml:space="preserve">Радиатор стальной трубчатый S 2000 H -12 секц. </t>
  </si>
  <si>
    <t xml:space="preserve">Радиатор стальной трубчатый S 2000 H -13 секц. </t>
  </si>
  <si>
    <t xml:space="preserve">Радиатор стальной трубчатый S 2000 H -14 секц. </t>
  </si>
  <si>
    <t xml:space="preserve">Радиатор стальной трубчатый S 2200 H -5 секц. </t>
  </si>
  <si>
    <t xml:space="preserve">Радиатор стальной трубчатый S 2200 H -6 секц. </t>
  </si>
  <si>
    <t xml:space="preserve">Радиатор стальной трубчатый S 2200 H -7 секц. </t>
  </si>
  <si>
    <t xml:space="preserve">Радиатор стальной трубчатый S 2200 H -8 секц. </t>
  </si>
  <si>
    <t xml:space="preserve">Радиатор стальной трубчатый S 2200 H -9 секц. </t>
  </si>
  <si>
    <t xml:space="preserve">Радиатор стальной трубчатый S 2200 H -10 секц. </t>
  </si>
  <si>
    <t xml:space="preserve">Радиатор стальной трубчатый S 2200 H -11 секц. </t>
  </si>
  <si>
    <t xml:space="preserve">Радиатор стальной трубчатый S 2200 H -12 секц. </t>
  </si>
  <si>
    <t xml:space="preserve">Радиатор стальной трубчатый S 2200 H -13 секц. </t>
  </si>
  <si>
    <t xml:space="preserve">Радиатор стальной трубчатый S 2200 H -14 секц. </t>
  </si>
  <si>
    <t xml:space="preserve">Радиатор стальной трубчатый S 2250 H -5 секц. </t>
  </si>
  <si>
    <t xml:space="preserve">Радиатор стальной трубчатый S 2250 H -6 секц. </t>
  </si>
  <si>
    <t xml:space="preserve">Радиатор стальной трубчатый S 2250 H -7 секц. </t>
  </si>
  <si>
    <t xml:space="preserve">Радиатор стальной трубчатый S 2250 H -8 секц. </t>
  </si>
  <si>
    <t xml:space="preserve">Радиатор стальной трубчатый S 2250 H -9 секц. </t>
  </si>
  <si>
    <t xml:space="preserve">Радиатор стальной трубчатый S 2250 H -10 секц. </t>
  </si>
  <si>
    <t xml:space="preserve">Радиатор стальной трубчатый S 2250 H -11 секц. </t>
  </si>
  <si>
    <t xml:space="preserve">Радиатор стальной трубчатый S 2250 H -12 секц. </t>
  </si>
  <si>
    <t xml:space="preserve">Радиатор стальной трубчатый S 2250 H -13 секц. </t>
  </si>
  <si>
    <t xml:space="preserve">Радиатор стальной трубчатый S 2250 H -14 секц. </t>
  </si>
  <si>
    <t xml:space="preserve">Радиатор стальной трубчатый S 2500 H -5 секц. </t>
  </si>
  <si>
    <t xml:space="preserve">Радиатор стальной трубчатый S 2500 H -6 секц. </t>
  </si>
  <si>
    <t xml:space="preserve">Радиатор стальной трубчатый S 2500 H -7 секц. </t>
  </si>
  <si>
    <t xml:space="preserve">Радиатор стальной трубчатый S 2500 H -8 секц. </t>
  </si>
  <si>
    <t xml:space="preserve">Радиатор стальной трубчатый S 2500 H -9 секц. </t>
  </si>
  <si>
    <t xml:space="preserve">Радиатор стальной трубчатый S 2500 H -10 секц. </t>
  </si>
  <si>
    <t xml:space="preserve">Радиатор стальной трубчатый S 2500 H -11 секц. </t>
  </si>
  <si>
    <t xml:space="preserve">Радиатор стальной трубчатый S 2500 H -12 секц. </t>
  </si>
  <si>
    <t xml:space="preserve">Радиатор стальной трубчатый S 2500 H -13 секц. </t>
  </si>
  <si>
    <t xml:space="preserve">Радиатор стальной трубчатый S 2500 H -14 секц. </t>
  </si>
  <si>
    <t xml:space="preserve">Радиатор стальной трубчатый S 3000 H -5 секц. </t>
  </si>
  <si>
    <t xml:space="preserve">Радиатор стальной трубчатый S 3000 H -6 секц. </t>
  </si>
  <si>
    <t xml:space="preserve">Радиатор стальной трубчатый S 3000 H -7 секц. </t>
  </si>
  <si>
    <t xml:space="preserve">Радиатор стальной трубчатый S 3000 H -8 секц. </t>
  </si>
  <si>
    <t xml:space="preserve">Радиатор стальной трубчатый S 3000 H -9 секц. </t>
  </si>
  <si>
    <t xml:space="preserve">Радиатор стальной трубчатый S 3000 H -10 секц. </t>
  </si>
  <si>
    <t xml:space="preserve">Радиатор стальной трубчатый S 3000 H -11 секц. </t>
  </si>
  <si>
    <t xml:space="preserve">Радиатор стальной трубчатый S 3000 H -12 секц. </t>
  </si>
  <si>
    <t xml:space="preserve">Радиатор стальной трубчатый S 3000 H -13 секц. </t>
  </si>
  <si>
    <t xml:space="preserve">Радиатор стальной трубчатый S 3000 H -14 секц. </t>
  </si>
  <si>
    <t xml:space="preserve">Радиатор стальной трубчатый S 270 V -5 секц. </t>
  </si>
  <si>
    <t xml:space="preserve">Радиатор стальной трубчатый S 270 V -6 секц. </t>
  </si>
  <si>
    <t xml:space="preserve">Радиатор стальной трубчатый S 270 V -7 секц. </t>
  </si>
  <si>
    <t xml:space="preserve">Радиатор стальной трубчатый S 270 V -8 секц. </t>
  </si>
  <si>
    <t xml:space="preserve">Радиатор стальной трубчатый S 270 V -9 секц. </t>
  </si>
  <si>
    <t xml:space="preserve">Радиатор стальной трубчатый S 270 V -10 секц. </t>
  </si>
  <si>
    <t xml:space="preserve">Радиатор стальной трубчатый S 270 V -11 секц. </t>
  </si>
  <si>
    <t xml:space="preserve">Радиатор стальной трубчатый S 270 V -12 секц. </t>
  </si>
  <si>
    <t xml:space="preserve">Радиатор стальной трубчатый S 270 V -13 секц. </t>
  </si>
  <si>
    <t xml:space="preserve">Радиатор стальной трубчатый S 270 V -14 секц. </t>
  </si>
  <si>
    <t xml:space="preserve">Радиатор стальной трубчатый S 420 V -5 секц. </t>
  </si>
  <si>
    <t xml:space="preserve">Радиатор стальной трубчатый S 420 V -6 секц. </t>
  </si>
  <si>
    <t xml:space="preserve">Радиатор стальной трубчатый S 420 V -7 секц. </t>
  </si>
  <si>
    <t xml:space="preserve">Радиатор стальной трубчатый S 420 V -8 секц. </t>
  </si>
  <si>
    <t xml:space="preserve">Радиатор стальной трубчатый S 420 V -9 секц. </t>
  </si>
  <si>
    <t xml:space="preserve">Радиатор стальной трубчатый S 420 V -10 секц. </t>
  </si>
  <si>
    <t xml:space="preserve">Радиатор стальной трубчатый S 420 V -11 секц. </t>
  </si>
  <si>
    <t xml:space="preserve">Радиатор стальной трубчатый S 420 V -12 секц. </t>
  </si>
  <si>
    <t xml:space="preserve">Радиатор стальной трубчатый S 420 V -13 секц. </t>
  </si>
  <si>
    <t xml:space="preserve">Радиатор стальной трубчатый S 420 V -14 секц. </t>
  </si>
  <si>
    <t xml:space="preserve">Радиатор стальной трубчатый S 500 V -5 секц. </t>
  </si>
  <si>
    <t xml:space="preserve">Радиатор стальной трубчатый S 500 V -6 секц. </t>
  </si>
  <si>
    <t xml:space="preserve">Радиатор стальной трубчатый S 500 V -7 секц. </t>
  </si>
  <si>
    <t xml:space="preserve">Радиатор стальной трубчатый S 500 V -8 секц. </t>
  </si>
  <si>
    <t xml:space="preserve">Радиатор стальной трубчатый S 500 V -9 секц. </t>
  </si>
  <si>
    <t xml:space="preserve">Радиатор стальной трубчатый S 500 V -10 секц. </t>
  </si>
  <si>
    <t xml:space="preserve">Радиатор стальной трубчатый S 500 V -11 секц. </t>
  </si>
  <si>
    <t xml:space="preserve">Радиатор стальной трубчатый S 500 V -12 секц. </t>
  </si>
  <si>
    <t xml:space="preserve">Радиатор стальной трубчатый S 500 V -13 секц. </t>
  </si>
  <si>
    <t xml:space="preserve">Радиатор стальной трубчатый S 500 V -14 секц. </t>
  </si>
  <si>
    <t xml:space="preserve">Радиатор стальной трубчатый S 550 V -5 секц. </t>
  </si>
  <si>
    <t xml:space="preserve">Радиатор стальной трубчатый S 550 V -6 секц. </t>
  </si>
  <si>
    <t xml:space="preserve">Радиатор стальной трубчатый S 550 V -7 секц. </t>
  </si>
  <si>
    <t xml:space="preserve">Радиатор стальной трубчатый S 550 V -8 секц. </t>
  </si>
  <si>
    <t xml:space="preserve">Радиатор стальной трубчатый S 550 V -9 секц. </t>
  </si>
  <si>
    <t xml:space="preserve">Радиатор стальной трубчатый S 550 V -10 секц. </t>
  </si>
  <si>
    <t xml:space="preserve">Радиатор стальной трубчатый S 550 V -11 секц. </t>
  </si>
  <si>
    <t xml:space="preserve">Радиатор стальной трубчатый S 550 V -12 секц. </t>
  </si>
  <si>
    <t xml:space="preserve">Радиатор стальной трубчатый S 550 V -13 секц. </t>
  </si>
  <si>
    <t xml:space="preserve">Радиатор стальной трубчатый S 550 V -14 секц. </t>
  </si>
  <si>
    <t xml:space="preserve">Радиатор стальной трубчатый S 570 V -5 секц. </t>
  </si>
  <si>
    <t xml:space="preserve">Радиатор стальной трубчатый S 570 V -6 секц. </t>
  </si>
  <si>
    <t xml:space="preserve">Радиатор стальной трубчатый S 570 V -7 секц. </t>
  </si>
  <si>
    <t xml:space="preserve">Радиатор стальной трубчатый S 570 V -8 секц. </t>
  </si>
  <si>
    <t xml:space="preserve">Радиатор стальной трубчатый S 570 V -9 секц. </t>
  </si>
  <si>
    <t xml:space="preserve">Радиатор стальной трубчатый S 570 V -10 секц. </t>
  </si>
  <si>
    <t xml:space="preserve">Радиатор стальной трубчатый S 570 V -11 секц. </t>
  </si>
  <si>
    <t xml:space="preserve">Радиатор стальной трубчатый S 570 V -12 секц. </t>
  </si>
  <si>
    <t xml:space="preserve">Радиатор стальной трубчатый S 570 V -13 секц. </t>
  </si>
  <si>
    <t xml:space="preserve">Радиатор стальной трубчатый S 570 V -14 секц. </t>
  </si>
  <si>
    <t xml:space="preserve">Радиатор стальной трубчатый S 750 V -5 секц. </t>
  </si>
  <si>
    <t xml:space="preserve">Радиатор стальной трубчатый S 750 V -6 секц. </t>
  </si>
  <si>
    <t xml:space="preserve">Радиатор стальной трубчатый S 750 V -7 секц. </t>
  </si>
  <si>
    <t xml:space="preserve">Радиатор стальной трубчатый S 750 V -8 секц. </t>
  </si>
  <si>
    <t xml:space="preserve">Радиатор стальной трубчатый S 750 V -9 секц. </t>
  </si>
  <si>
    <t xml:space="preserve">Радиатор стальной трубчатый S 750 V -10 секц. </t>
  </si>
  <si>
    <t xml:space="preserve">Радиатор стальной трубчатый S 750 V -11 секц. </t>
  </si>
  <si>
    <t xml:space="preserve">Радиатор стальной трубчатый S 750 V -12 секц. </t>
  </si>
  <si>
    <t xml:space="preserve">Радиатор стальной трубчатый S 750 V -13 секц. </t>
  </si>
  <si>
    <t xml:space="preserve">Радиатор стальной трубчатый S 750 V -14 секц. </t>
  </si>
  <si>
    <t xml:space="preserve">Радиатор стальной трубчатый S 1000 V -5 секц. </t>
  </si>
  <si>
    <t xml:space="preserve">Радиатор стальной трубчатый S 1000 V -6 секц. </t>
  </si>
  <si>
    <t xml:space="preserve">Радиатор стальной трубчатый S 1000 V -7 секц. </t>
  </si>
  <si>
    <t xml:space="preserve">Радиатор стальной трубчатый S 1000 V -8 секц. </t>
  </si>
  <si>
    <t xml:space="preserve">Радиатор стальной трубчатый S 1000 V -9 секц. </t>
  </si>
  <si>
    <t xml:space="preserve">Радиатор стальной трубчатый S 1000 V -10 секц. </t>
  </si>
  <si>
    <t xml:space="preserve">Радиатор стальной трубчатый S 1000 V -11 секц. </t>
  </si>
  <si>
    <t xml:space="preserve">Радиатор стальной трубчатый S 1000 V -12 секц. </t>
  </si>
  <si>
    <t xml:space="preserve">Радиатор стальной трубчатый S 1000 V -13 секц. </t>
  </si>
  <si>
    <t xml:space="preserve">Радиатор стальной трубчатый S 1000 V -14 секц. </t>
  </si>
  <si>
    <t xml:space="preserve">Радиатор стальной трубчатый S 1250 V -5 секц. </t>
  </si>
  <si>
    <t xml:space="preserve">Радиатор стальной трубчатый S 1250 V -6 секц. </t>
  </si>
  <si>
    <t xml:space="preserve">Радиатор стальной трубчатый S 1250 V -7 секц. </t>
  </si>
  <si>
    <t xml:space="preserve">Радиатор стальной трубчатый S 1250 V -8 секц. </t>
  </si>
  <si>
    <t xml:space="preserve">Радиатор стальной трубчатый S 1250 V -9 секц. </t>
  </si>
  <si>
    <t xml:space="preserve">Радиатор стальной трубчатый S 1250 V -10 секц. </t>
  </si>
  <si>
    <t xml:space="preserve">Радиатор стальной трубчатый S 1250 V -11 секц. </t>
  </si>
  <si>
    <t xml:space="preserve">Радиатор стальной трубчатый S 1250 V -12 секц. </t>
  </si>
  <si>
    <t xml:space="preserve">Радиатор стальной трубчатый S 1250 V -13 секц. </t>
  </si>
  <si>
    <t xml:space="preserve">Радиатор стальной трубчатый S 1250 V -14 секц. </t>
  </si>
  <si>
    <t xml:space="preserve">Радиатор стальной трубчатый S 1500 V -5 секц. </t>
  </si>
  <si>
    <t xml:space="preserve">Радиатор стальной трубчатый S 1500 V -6 секц. </t>
  </si>
  <si>
    <t xml:space="preserve">Радиатор стальной трубчатый S 1500 V -7 секц. </t>
  </si>
  <si>
    <t xml:space="preserve">Радиатор стальной трубчатый S 1500 V -8 секц. </t>
  </si>
  <si>
    <t xml:space="preserve">Радиатор стальной трубчатый S 1500 V -9 секц. </t>
  </si>
  <si>
    <t xml:space="preserve">Радиатор стальной трубчатый S 1500 V -10 секц. </t>
  </si>
  <si>
    <t xml:space="preserve">Радиатор стальной трубчатый S 1500 V -11 секц. </t>
  </si>
  <si>
    <t xml:space="preserve">Радиатор стальной трубчатый S 1500 V -12 секц. </t>
  </si>
  <si>
    <t xml:space="preserve">Радиатор стальной трубчатый S 1500 V -13 секц. </t>
  </si>
  <si>
    <t xml:space="preserve">Радиатор стальной трубчатый S 1500 V -14 секц. </t>
  </si>
  <si>
    <t xml:space="preserve">Радиатор стальной трубчатый S 1750 V -5 секц. </t>
  </si>
  <si>
    <t xml:space="preserve">Радиатор стальной трубчатый S 1750 V -6 секц. </t>
  </si>
  <si>
    <t xml:space="preserve">Радиатор стальной трубчатый S 1750 V -7 секц. </t>
  </si>
  <si>
    <t xml:space="preserve">Радиатор стальной трубчатый S 1750 V -8 секц. </t>
  </si>
  <si>
    <t xml:space="preserve">Радиатор стальной трубчатый S 1750 V -9 секц. </t>
  </si>
  <si>
    <t xml:space="preserve">Радиатор стальной трубчатый S 1750 V -10 секц. </t>
  </si>
  <si>
    <t xml:space="preserve">Радиатор стальной трубчатый S 1750 V -11 секц. </t>
  </si>
  <si>
    <t xml:space="preserve">Радиатор стальной трубчатый S 1750 V -12 секц. </t>
  </si>
  <si>
    <t xml:space="preserve">Радиатор стальной трубчатый S 1750 V -13 секц. </t>
  </si>
  <si>
    <t xml:space="preserve">Радиатор стальной трубчатый S 1750 V -14 секц. </t>
  </si>
  <si>
    <t xml:space="preserve">Радиатор стальной трубчатый S 2000 V -5 секц. </t>
  </si>
  <si>
    <t xml:space="preserve">Радиатор стальной трубчатый S 2000 V -6 секц. </t>
  </si>
  <si>
    <t xml:space="preserve">Радиатор стальной трубчатый S 2000 V -7 секц. </t>
  </si>
  <si>
    <t xml:space="preserve">Радиатор стальной трубчатый S 2000 V -8 секц. </t>
  </si>
  <si>
    <t xml:space="preserve">Радиатор стальной трубчатый S 2000 V -9 секц. </t>
  </si>
  <si>
    <t xml:space="preserve">Радиатор стальной трубчатый S 2000 V -10 секц. </t>
  </si>
  <si>
    <t xml:space="preserve">Радиатор стальной трубчатый S 2000 V -11 секц. </t>
  </si>
  <si>
    <t xml:space="preserve">Радиатор стальной трубчатый S 2000 V -12 секц. </t>
  </si>
  <si>
    <t xml:space="preserve">Радиатор стальной трубчатый S 2000 V -13 секц. </t>
  </si>
  <si>
    <t xml:space="preserve">Радиатор стальной трубчатый S 2000 V -14 секц. </t>
  </si>
  <si>
    <t xml:space="preserve">Радиатор стальной трубчатый S 2200 V -5 секц. </t>
  </si>
  <si>
    <t xml:space="preserve">Радиатор стальной трубчатый S 2200 V -6 секц. </t>
  </si>
  <si>
    <t xml:space="preserve">Радиатор стальной трубчатый S 2200 V -7 секц. </t>
  </si>
  <si>
    <t xml:space="preserve">Радиатор стальной трубчатый S 2200 V -8 секц. </t>
  </si>
  <si>
    <t xml:space="preserve">Радиатор стальной трубчатый S 2200 V -9 секц. </t>
  </si>
  <si>
    <t xml:space="preserve">Радиатор стальной трубчатый S 2200 V -10 секц. </t>
  </si>
  <si>
    <t xml:space="preserve">Радиатор стальной трубчатый S 2200 V -11 секц. </t>
  </si>
  <si>
    <t xml:space="preserve">Радиатор стальной трубчатый S 2200 V -12 секц. </t>
  </si>
  <si>
    <t xml:space="preserve">Радиатор стальной трубчатый S 2200 V -13 секц. </t>
  </si>
  <si>
    <t xml:space="preserve">Радиатор стальной трубчатый S 2200 V -14 секц. </t>
  </si>
  <si>
    <t xml:space="preserve">Радиатор стальной трубчатый S 2250 V -5 секц. </t>
  </si>
  <si>
    <t xml:space="preserve">Радиатор стальной трубчатый S 2250 V -6 секц. </t>
  </si>
  <si>
    <t xml:space="preserve">Радиатор стальной трубчатый S 2250 V -7 секц. </t>
  </si>
  <si>
    <t xml:space="preserve">Радиатор стальной трубчатый S 2250 V -8 секц. </t>
  </si>
  <si>
    <t xml:space="preserve">Радиатор стальной трубчатый S 2250 V -9 секц. </t>
  </si>
  <si>
    <t xml:space="preserve">Радиатор стальной трубчатый S 2250 V -10 секц. </t>
  </si>
  <si>
    <t xml:space="preserve">Радиатор стальной трубчатый S 2250 V -11 секц. </t>
  </si>
  <si>
    <t xml:space="preserve">Радиатор стальной трубчатый S 2250 V -12 секц. </t>
  </si>
  <si>
    <t xml:space="preserve">Радиатор стальной трубчатый S 2250 V -13 секц. </t>
  </si>
  <si>
    <t xml:space="preserve">Радиатор стальной трубчатый S 2250 V -14 секц. </t>
  </si>
  <si>
    <t xml:space="preserve">Радиатор стальной трубчатый S 2500 V -5 секц. </t>
  </si>
  <si>
    <t xml:space="preserve">Радиатор стальной трубчатый S 2500 V -6 секц. </t>
  </si>
  <si>
    <t xml:space="preserve">Радиатор стальной трубчатый S 2500 V -7 секц. </t>
  </si>
  <si>
    <t xml:space="preserve">Радиатор стальной трубчатый S 2500 V -8 секц. </t>
  </si>
  <si>
    <t xml:space="preserve">Радиатор стальной трубчатый S 2500 V -9 секц. </t>
  </si>
  <si>
    <t xml:space="preserve">Радиатор стальной трубчатый S 2500 V -10 секц. </t>
  </si>
  <si>
    <t xml:space="preserve">Радиатор стальной трубчатый S 2500 V -11 секц. </t>
  </si>
  <si>
    <t xml:space="preserve">Радиатор стальной трубчатый S 2500 V -12 секц. </t>
  </si>
  <si>
    <t xml:space="preserve">Радиатор стальной трубчатый S 2500 V -13 секц. </t>
  </si>
  <si>
    <t xml:space="preserve">Радиатор стальной трубчатый S 2500 V -14 секц. </t>
  </si>
  <si>
    <t xml:space="preserve">Радиатор стальной трубчатый S 3000 V -5 секц. </t>
  </si>
  <si>
    <t xml:space="preserve">Радиатор стальной трубчатый S 3000 V -6 секц. </t>
  </si>
  <si>
    <t xml:space="preserve">Радиатор стальной трубчатый S 3000 V -7 секц. </t>
  </si>
  <si>
    <t xml:space="preserve">Радиатор стальной трубчатый S 3000 V -8 секц. </t>
  </si>
  <si>
    <t xml:space="preserve">Радиатор стальной трубчатый S 3000 V -9 секц. </t>
  </si>
  <si>
    <t xml:space="preserve">Радиатор стальной трубчатый S 3000 V -10 секц. </t>
  </si>
  <si>
    <t xml:space="preserve">Радиатор стальной трубчатый S 3000 V -11 секц. </t>
  </si>
  <si>
    <t xml:space="preserve">Радиатор стальной трубчатый S 3000 V -12 секц. </t>
  </si>
  <si>
    <t xml:space="preserve">Радиатор стальной трубчатый S 3000 V -13 секц. </t>
  </si>
  <si>
    <t xml:space="preserve">Радиатор стальной трубчатый S 3000 V -14 секц. </t>
  </si>
  <si>
    <t xml:space="preserve">Радиатор стальной трубчатый SP 500 H -5 секц. </t>
  </si>
  <si>
    <t xml:space="preserve">Радиатор стальной трубчатый SP 500 H -6 секц. </t>
  </si>
  <si>
    <t xml:space="preserve">Радиатор стальной трубчатый SP 500 H -7 секц. </t>
  </si>
  <si>
    <t xml:space="preserve">Радиатор стальной трубчатый SP 500 H -8 секц. </t>
  </si>
  <si>
    <t xml:space="preserve">Радиатор стальной трубчатый SP 500 H -9 секц. </t>
  </si>
  <si>
    <t xml:space="preserve">Радиатор стальной трубчатый SP 500 H -10 секц. </t>
  </si>
  <si>
    <t xml:space="preserve">Радиатор стальной трубчатый SP 500 H -11 секц. </t>
  </si>
  <si>
    <t xml:space="preserve">Радиатор стальной трубчатый SP 500 H -12 секц. </t>
  </si>
  <si>
    <t xml:space="preserve">Радиатор стальной трубчатый SP 500 H -13 секц. </t>
  </si>
  <si>
    <t xml:space="preserve">Радиатор стальной трубчатый SP 500 H -14 секц. </t>
  </si>
  <si>
    <t xml:space="preserve">Радиатор стальной трубчатый SP 550 H -5 секц. </t>
  </si>
  <si>
    <t xml:space="preserve">Радиатор стальной трубчатый SP 550 H -6 секц. </t>
  </si>
  <si>
    <t xml:space="preserve">Радиатор стальной трубчатый SP 550 H -7 секц. </t>
  </si>
  <si>
    <t xml:space="preserve">Радиатор стальной трубчатый SP 550 H -8 секц. </t>
  </si>
  <si>
    <t xml:space="preserve">Радиатор стальной трубчатый SP 550 H -9 секц. </t>
  </si>
  <si>
    <t xml:space="preserve">Радиатор стальной трубчатый SP 550 H -10 секц. </t>
  </si>
  <si>
    <t xml:space="preserve">Радиатор стальной трубчатый SP 550 H -11 секц. </t>
  </si>
  <si>
    <t xml:space="preserve">Радиатор стальной трубчатый SP 550 H -12 секц. </t>
  </si>
  <si>
    <t xml:space="preserve">Радиатор стальной трубчатый SP 550 H -13 секц. </t>
  </si>
  <si>
    <t xml:space="preserve">Радиатор стальной трубчатый SP 550 H -14 секц. </t>
  </si>
  <si>
    <t xml:space="preserve">Радиатор стальной трубчатый SP 750 H -5 секц. </t>
  </si>
  <si>
    <t xml:space="preserve">Радиатор стальной трубчатый SP 750 H -6 секц. </t>
  </si>
  <si>
    <t xml:space="preserve">Радиатор стальной трубчатый SP 750 H -7 секц. </t>
  </si>
  <si>
    <t xml:space="preserve">Радиатор стальной трубчатый SP 750 H -8 секц. </t>
  </si>
  <si>
    <t xml:space="preserve">Радиатор стальной трубчатый SP 750 H -9 секц. </t>
  </si>
  <si>
    <t xml:space="preserve">Радиатор стальной трубчатый SP 750 H -10 секц. </t>
  </si>
  <si>
    <t xml:space="preserve">Радиатор стальной трубчатый SP 750 H -11 секц. </t>
  </si>
  <si>
    <t xml:space="preserve">Радиатор стальной трубчатый SP 750 H -12 секц. </t>
  </si>
  <si>
    <t xml:space="preserve">Радиатор стальной трубчатый SP 750 H -13 секц. </t>
  </si>
  <si>
    <t xml:space="preserve">Радиатор стальной трубчатый SP 750 H -14 секц. </t>
  </si>
  <si>
    <t xml:space="preserve">Радиатор стальной трубчатый SP 1000 H -5 секц. </t>
  </si>
  <si>
    <t xml:space="preserve">Радиатор стальной трубчатый SP 1000 H -6 секц. </t>
  </si>
  <si>
    <t xml:space="preserve">Радиатор стальной трубчатый SP 1000 H -7 секц. </t>
  </si>
  <si>
    <t xml:space="preserve">Радиатор стальной трубчатый SP 1000 H -8 секц. </t>
  </si>
  <si>
    <t xml:space="preserve">Радиатор стальной трубчатый SP 1000 H -9 секц. </t>
  </si>
  <si>
    <t xml:space="preserve">Радиатор стальной трубчатый SP 1000 H -10 секц. </t>
  </si>
  <si>
    <t xml:space="preserve">Радиатор стальной трубчатый SP 1000 H -11 секц. </t>
  </si>
  <si>
    <t xml:space="preserve">Радиатор стальной трубчатый SP 1000 H -12 секц. </t>
  </si>
  <si>
    <t xml:space="preserve">Радиатор стальной трубчатый SP 1000 H -13 секц. </t>
  </si>
  <si>
    <t xml:space="preserve">Радиатор стальной трубчатый SP 1000 H -14 секц. </t>
  </si>
  <si>
    <t xml:space="preserve">Радиатор стальной трубчатый SP 1250 H -5 секц. </t>
  </si>
  <si>
    <t xml:space="preserve">Радиатор стальной трубчатый SP 1250 H -6 секц. </t>
  </si>
  <si>
    <t xml:space="preserve">Радиатор стальной трубчатый SP 1250 H -7 секц. </t>
  </si>
  <si>
    <t xml:space="preserve">Радиатор стальной трубчатый SP 1250 H -8 секц. </t>
  </si>
  <si>
    <t xml:space="preserve">Радиатор стальной трубчатый SP 1250 H -9 секц. </t>
  </si>
  <si>
    <t xml:space="preserve">Радиатор стальной трубчатый SP 1250 H -10 секц. </t>
  </si>
  <si>
    <t xml:space="preserve">Радиатор стальной трубчатый SP 1250 H -11 секц. </t>
  </si>
  <si>
    <t xml:space="preserve">Радиатор стальной трубчатый SP 1250 H -12 секц. </t>
  </si>
  <si>
    <t xml:space="preserve">Радиатор стальной трубчатый SP 1250 H -13 секц. </t>
  </si>
  <si>
    <t xml:space="preserve">Радиатор стальной трубчатый SP 1250 H -14 секц. </t>
  </si>
  <si>
    <t xml:space="preserve">Радиатор стальной трубчатый SP 1500 H -5 секц. </t>
  </si>
  <si>
    <t xml:space="preserve">Радиатор стальной трубчатый SP 1500 H -6 секц. </t>
  </si>
  <si>
    <t xml:space="preserve">Радиатор стальной трубчатый SP 1500 H -7 секц. </t>
  </si>
  <si>
    <t xml:space="preserve">Радиатор стальной трубчатый SP 1500 H -8 секц. </t>
  </si>
  <si>
    <t xml:space="preserve">Радиатор стальной трубчатый SP 1500 H -9 секц. </t>
  </si>
  <si>
    <t xml:space="preserve">Радиатор стальной трубчатый SP 1500 H -10 секц. </t>
  </si>
  <si>
    <t xml:space="preserve">Радиатор стальной трубчатый SP 1500 H -11 секц. </t>
  </si>
  <si>
    <t xml:space="preserve">Радиатор стальной трубчатый SP 1500 H -12 секц. </t>
  </si>
  <si>
    <t xml:space="preserve">Радиатор стальной трубчатый SP 1500 H -13 секц. </t>
  </si>
  <si>
    <t xml:space="preserve">Радиатор стальной трубчатый SP 1500 H -14 секц. </t>
  </si>
  <si>
    <t xml:space="preserve">Радиатор стальной трубчатый SP 1750 H -5 секц. </t>
  </si>
  <si>
    <t xml:space="preserve">Радиатор стальной трубчатый SP 1750 H -6 секц. </t>
  </si>
  <si>
    <t xml:space="preserve">Радиатор стальной трубчатый SP 1750 H -7 секц. </t>
  </si>
  <si>
    <t xml:space="preserve">Радиатор стальной трубчатый SP 1750 H -8 секц. </t>
  </si>
  <si>
    <t xml:space="preserve">Радиатор стальной трубчатый SP 1750 H -9 секц. </t>
  </si>
  <si>
    <t xml:space="preserve">Радиатор стальной трубчатый SP 1750 H -10 секц. </t>
  </si>
  <si>
    <t xml:space="preserve">Радиатор стальной трубчатый SP 1750 H -11 секц. </t>
  </si>
  <si>
    <t xml:space="preserve">Радиатор стальной трубчатый SP 1750 H -12 секц. </t>
  </si>
  <si>
    <t xml:space="preserve">Радиатор стальной трубчатый SP 1750 H -13 секц. </t>
  </si>
  <si>
    <t xml:space="preserve">Радиатор стальной трубчатый SP 1750 H -14 секц. </t>
  </si>
  <si>
    <t xml:space="preserve">Радиатор стальной трубчатый SP 2000 H -5 секц. </t>
  </si>
  <si>
    <t xml:space="preserve">Радиатор стальной трубчатый SP 2000 H -6 секц. </t>
  </si>
  <si>
    <t xml:space="preserve">Радиатор стальной трубчатый SP 2000 H -7 секц. </t>
  </si>
  <si>
    <t xml:space="preserve">Радиатор стальной трубчатый SP 2000 H -8 секц. </t>
  </si>
  <si>
    <t xml:space="preserve">Радиатор стальной трубчатый SP 2000 H -9 секц. </t>
  </si>
  <si>
    <t xml:space="preserve">Радиатор стальной трубчатый SP 2000 H -10 секц. </t>
  </si>
  <si>
    <t xml:space="preserve">Радиатор стальной трубчатый SP 2000 H -11 секц. </t>
  </si>
  <si>
    <t xml:space="preserve">Радиатор стальной трубчатый SP 2000 H -12 секц. </t>
  </si>
  <si>
    <t xml:space="preserve">Радиатор стальной трубчатый SP 2000 H -13 секц. </t>
  </si>
  <si>
    <t xml:space="preserve">Радиатор стальной трубчатый SP 2000 H -14 секц. </t>
  </si>
  <si>
    <t xml:space="preserve">Радиатор стальной трубчатый SP 2200 H -5 секц. </t>
  </si>
  <si>
    <t xml:space="preserve">Радиатор стальной трубчатый SP 2200 H -6 секц. </t>
  </si>
  <si>
    <t xml:space="preserve">Радиатор стальной трубчатый SP 2200 H -7 секц. </t>
  </si>
  <si>
    <t xml:space="preserve">Радиатор стальной трубчатый SP 2200 H -8 секц. </t>
  </si>
  <si>
    <t xml:space="preserve">Радиатор стальной трубчатый SP 2200 H -9 секц. </t>
  </si>
  <si>
    <t xml:space="preserve">Радиатор стальной трубчатый SP 2200 H -10 секц. </t>
  </si>
  <si>
    <t xml:space="preserve">Радиатор стальной трубчатый SP 2200 H -11 секц. </t>
  </si>
  <si>
    <t xml:space="preserve">Радиатор стальной трубчатый SP 2200 H -12 секц. </t>
  </si>
  <si>
    <t xml:space="preserve">Радиатор стальной трубчатый SP 2200 H -13 секц. </t>
  </si>
  <si>
    <t xml:space="preserve">Радиатор стальной трубчатый SP 2200 H -14 секц. </t>
  </si>
  <si>
    <t xml:space="preserve">Радиатор стальной трубчатый SP 2250 H -5 секц. </t>
  </si>
  <si>
    <t xml:space="preserve">Радиатор стальной трубчатый SP 2250 H -6 секц. </t>
  </si>
  <si>
    <t xml:space="preserve">Радиатор стальной трубчатый SP 2250 H -7 секц. </t>
  </si>
  <si>
    <t xml:space="preserve">Радиатор стальной трубчатый SP 2250 H -8 секц. </t>
  </si>
  <si>
    <t xml:space="preserve">Радиатор стальной трубчатый SP 2250 H -9 секц. </t>
  </si>
  <si>
    <t xml:space="preserve">Радиатор стальной трубчатый SP 2250 H -10 секц. </t>
  </si>
  <si>
    <t xml:space="preserve">Радиатор стальной трубчатый SP 2250 H -11 секц. </t>
  </si>
  <si>
    <t xml:space="preserve">Радиатор стальной трубчатый SP 2250 H -12 секц. </t>
  </si>
  <si>
    <t xml:space="preserve">Радиатор стальной трубчатый SP 2250 H -13 секц. </t>
  </si>
  <si>
    <t xml:space="preserve">Радиатор стальной трубчатый SP 2250 H -14 секц. </t>
  </si>
  <si>
    <t xml:space="preserve">Радиатор стальной трубчатый SP 2500 H -5 секц. </t>
  </si>
  <si>
    <t xml:space="preserve">Радиатор стальной трубчатый SP 2500 H -6 секц. </t>
  </si>
  <si>
    <t xml:space="preserve">Радиатор стальной трубчатый SP 2500 H -7 секц. </t>
  </si>
  <si>
    <t xml:space="preserve">Радиатор стальной трубчатый SP 2500 H -8 секц. </t>
  </si>
  <si>
    <t xml:space="preserve">Радиатор стальной трубчатый SP 2500 H -9 секц. </t>
  </si>
  <si>
    <t xml:space="preserve">Радиатор стальной трубчатый SP 2500 H -10 секц. </t>
  </si>
  <si>
    <t xml:space="preserve">Радиатор стальной трубчатый SP 2500 H -11 секц. </t>
  </si>
  <si>
    <t xml:space="preserve">Радиатор стальной трубчатый SP 2500 H -12 секц. </t>
  </si>
  <si>
    <t xml:space="preserve">Радиатор стальной трубчатый SP 2500 H -13 секц. </t>
  </si>
  <si>
    <t xml:space="preserve">Радиатор стальной трубчатый SP 2500 H -14 секц. </t>
  </si>
  <si>
    <t xml:space="preserve">Радиатор стальной трубчатый SP 3000 H -5 секц. </t>
  </si>
  <si>
    <t xml:space="preserve">Радиатор стальной трубчатый SP 3000 H -6 секц. </t>
  </si>
  <si>
    <t xml:space="preserve">Радиатор стальной трубчатый SP 3000 H -7 секц. </t>
  </si>
  <si>
    <t xml:space="preserve">Радиатор стальной трубчатый SP 3000 H -8 секц. </t>
  </si>
  <si>
    <t xml:space="preserve">Радиатор стальной трубчатый SP 3000 H -9 секц. </t>
  </si>
  <si>
    <t xml:space="preserve">Радиатор стальной трубчатый SP 3000 H -10 секц. </t>
  </si>
  <si>
    <t xml:space="preserve">Радиатор стальной трубчатый SP 3000 H -11 секц. </t>
  </si>
  <si>
    <t xml:space="preserve">Радиатор стальной трубчатый SP 3000 H -12 секц. </t>
  </si>
  <si>
    <t xml:space="preserve">Радиатор стальной трубчатый SP 3000 H -13 секц. </t>
  </si>
  <si>
    <t xml:space="preserve">Радиатор стальной трубчатый SP 3000 H -14 секц. </t>
  </si>
  <si>
    <t xml:space="preserve">Радиатор стальной трубчатый SP 270 V -5 секц. </t>
  </si>
  <si>
    <t xml:space="preserve">Радиатор стальной трубчатый SP 270 V -6 секц. </t>
  </si>
  <si>
    <t xml:space="preserve">Радиатор стальной трубчатый SP 270 V -7 секц. </t>
  </si>
  <si>
    <t xml:space="preserve">Радиатор стальной трубчатый SP 270 V -8 секц. </t>
  </si>
  <si>
    <t xml:space="preserve">Радиатор стальной трубчатый SP 270 V -9 секц. </t>
  </si>
  <si>
    <t xml:space="preserve">Радиатор стальной трубчатый SP 270 V -10 секц. </t>
  </si>
  <si>
    <t xml:space="preserve">Радиатор стальной трубчатый SP 270 V -11 секц. </t>
  </si>
  <si>
    <t xml:space="preserve">Радиатор стальной трубчатый SP 270 V -12 секц. </t>
  </si>
  <si>
    <t xml:space="preserve">Радиатор стальной трубчатый SP 270 V -13 секц. </t>
  </si>
  <si>
    <t xml:space="preserve">Радиатор стальной трубчатый SP 270 V -14 секц. </t>
  </si>
  <si>
    <t xml:space="preserve">Радиатор стальной трубчатый SP 420 V -5 секц. </t>
  </si>
  <si>
    <t xml:space="preserve">Радиатор стальной трубчатый SP 420 V -6 секц. </t>
  </si>
  <si>
    <t xml:space="preserve">Радиатор стальной трубчатый SP 420 V -7 секц. </t>
  </si>
  <si>
    <t xml:space="preserve">Радиатор стальной трубчатый SP 420 V -8 секц. </t>
  </si>
  <si>
    <t xml:space="preserve">Радиатор стальной трубчатый SP 420 V -9 секц. </t>
  </si>
  <si>
    <t xml:space="preserve">Радиатор стальной трубчатый SP 420 V -10 секц. </t>
  </si>
  <si>
    <t xml:space="preserve">Радиатор стальной трубчатый SP 420 V -11 секц. </t>
  </si>
  <si>
    <t xml:space="preserve">Радиатор стальной трубчатый SP 420 V -12 секц. </t>
  </si>
  <si>
    <t xml:space="preserve">Радиатор стальной трубчатый SP 420 V -13 секц. </t>
  </si>
  <si>
    <t xml:space="preserve">Радиатор стальной трубчатый SP 420 V -14 секц. </t>
  </si>
  <si>
    <t xml:space="preserve">Радиатор стальной трубчатый SP 500 V -5 секц. </t>
  </si>
  <si>
    <t xml:space="preserve">Радиатор стальной трубчатый SP 500 V -6 секц. </t>
  </si>
  <si>
    <t xml:space="preserve">Радиатор стальной трубчатый SP 500 V -7 секц. </t>
  </si>
  <si>
    <t xml:space="preserve">Радиатор стальной трубчатый SP 500 V -8 секц. </t>
  </si>
  <si>
    <t xml:space="preserve">Радиатор стальной трубчатый SP 500 V -9 секц. </t>
  </si>
  <si>
    <t xml:space="preserve">Радиатор стальной трубчатый SP 500 V -10 секц. </t>
  </si>
  <si>
    <t xml:space="preserve">Радиатор стальной трубчатый SP 500 V -11 секц. </t>
  </si>
  <si>
    <t xml:space="preserve">Радиатор стальной трубчатый SP 500 V -12 секц. </t>
  </si>
  <si>
    <t xml:space="preserve">Радиатор стальной трубчатый SP 500 V -13 секц. </t>
  </si>
  <si>
    <t xml:space="preserve">Радиатор стальной трубчатый SP 500 V -14 секц. </t>
  </si>
  <si>
    <t xml:space="preserve">Радиатор стальной трубчатый SP 550 V -5 секц. </t>
  </si>
  <si>
    <t xml:space="preserve">Радиатор стальной трубчатый SP 550 V -6 секц. </t>
  </si>
  <si>
    <t xml:space="preserve">Радиатор стальной трубчатый SP 550 V -7 секц. </t>
  </si>
  <si>
    <t xml:space="preserve">Радиатор стальной трубчатый SP 550 V -8 секц. </t>
  </si>
  <si>
    <t xml:space="preserve">Радиатор стальной трубчатый SP 550 V -9 секц. </t>
  </si>
  <si>
    <t xml:space="preserve">Радиатор стальной трубчатый SP 550 V -10 секц. </t>
  </si>
  <si>
    <t xml:space="preserve">Радиатор стальной трубчатый SP 550 V -11 секц. </t>
  </si>
  <si>
    <t xml:space="preserve">Радиатор стальной трубчатый SP 550 V -12 секц. </t>
  </si>
  <si>
    <t xml:space="preserve">Радиатор стальной трубчатый SP 550 V -13 секц. </t>
  </si>
  <si>
    <t xml:space="preserve">Радиатор стальной трубчатый SP 550 V -14 секц. </t>
  </si>
  <si>
    <t xml:space="preserve">Радиатор стальной трубчатый SP 570 V -5 секц. </t>
  </si>
  <si>
    <t xml:space="preserve">Радиатор стальной трубчатый SP 570 V -6 секц. </t>
  </si>
  <si>
    <t xml:space="preserve">Радиатор стальной трубчатый SP 570 V -7 секц. </t>
  </si>
  <si>
    <t xml:space="preserve">Радиатор стальной трубчатый SP 570 V -8 секц. </t>
  </si>
  <si>
    <t xml:space="preserve">Радиатор стальной трубчатый SP 570 V -9 секц. </t>
  </si>
  <si>
    <t xml:space="preserve">Радиатор стальной трубчатый SP 570 V -10 секц. </t>
  </si>
  <si>
    <t xml:space="preserve">Радиатор стальной трубчатый SP 570 V -11 секц. </t>
  </si>
  <si>
    <t xml:space="preserve">Радиатор стальной трубчатый SP 570 V -12 секц. </t>
  </si>
  <si>
    <t xml:space="preserve">Радиатор стальной трубчатый SP 570 V -13 секц. </t>
  </si>
  <si>
    <t xml:space="preserve">Радиатор стальной трубчатый SP 570 V -14 секц. </t>
  </si>
  <si>
    <t xml:space="preserve">Радиатор стальной трубчатый SP 750 V -5 секц. </t>
  </si>
  <si>
    <t xml:space="preserve">Радиатор стальной трубчатый SP 750 V -6 секц. </t>
  </si>
  <si>
    <t xml:space="preserve">Радиатор стальной трубчатый SP 750 V -7 секц. </t>
  </si>
  <si>
    <t xml:space="preserve">Радиатор стальной трубчатый SP 750 V -8 секц. </t>
  </si>
  <si>
    <t xml:space="preserve">Радиатор стальной трубчатый SP 750 V -9 секц. </t>
  </si>
  <si>
    <t xml:space="preserve">Радиатор стальной трубчатый SP 750 V -10 секц. </t>
  </si>
  <si>
    <t xml:space="preserve">Радиатор стальной трубчатый SP 750 V -11 секц. </t>
  </si>
  <si>
    <t xml:space="preserve">Радиатор стальной трубчатый SP 750 V -12 секц. </t>
  </si>
  <si>
    <t xml:space="preserve">Радиатор стальной трубчатый SP 750 V -13 секц. </t>
  </si>
  <si>
    <t xml:space="preserve">Радиатор стальной трубчатый SP 750 V -14 секц. </t>
  </si>
  <si>
    <t xml:space="preserve">Радиатор стальной трубчатый SP 1000 V -5 секц. </t>
  </si>
  <si>
    <t xml:space="preserve">Радиатор стальной трубчатый SP 1000 V -6 секц. </t>
  </si>
  <si>
    <t xml:space="preserve">Радиатор стальной трубчатый SP 1000 V -7 секц. </t>
  </si>
  <si>
    <t xml:space="preserve">Радиатор стальной трубчатый SP 1000 V -8 секц. </t>
  </si>
  <si>
    <t xml:space="preserve">Радиатор стальной трубчатый SP 1000 V -9 секц. </t>
  </si>
  <si>
    <t xml:space="preserve">Радиатор стальной трубчатый SP 1000 V -10 секц. </t>
  </si>
  <si>
    <t xml:space="preserve">Радиатор стальной трубчатый SP 1000 V -11 секц. </t>
  </si>
  <si>
    <t xml:space="preserve">Радиатор стальной трубчатый SP 1000 V -12 секц. </t>
  </si>
  <si>
    <t xml:space="preserve">Радиатор стальной трубчатый SP 1000 V -13 секц. </t>
  </si>
  <si>
    <t xml:space="preserve">Радиатор стальной трубчатый SP 1000 V -14 секц. </t>
  </si>
  <si>
    <t xml:space="preserve">Радиатор стальной трубчатый SP 1250 V -5 секц. </t>
  </si>
  <si>
    <t xml:space="preserve">Радиатор стальной трубчатый SP 1250 V -6 секц. </t>
  </si>
  <si>
    <t xml:space="preserve">Радиатор стальной трубчатый SP 1250 V -7 секц. </t>
  </si>
  <si>
    <t xml:space="preserve">Радиатор стальной трубчатый SP 1250 V -8 секц. </t>
  </si>
  <si>
    <t xml:space="preserve">Радиатор стальной трубчатый SP 1250 V -9 секц. </t>
  </si>
  <si>
    <t xml:space="preserve">Радиатор стальной трубчатый SP 1250 V -10 секц. </t>
  </si>
  <si>
    <t xml:space="preserve">Радиатор стальной трубчатый SP 1250 V -11 секц. </t>
  </si>
  <si>
    <t xml:space="preserve">Радиатор стальной трубчатый SP 1250 V -12 секц. </t>
  </si>
  <si>
    <t xml:space="preserve">Радиатор стальной трубчатый SP 1250 V -13 секц. </t>
  </si>
  <si>
    <t xml:space="preserve">Радиатор стальной трубчатый SP 1250 V -14 секц. </t>
  </si>
  <si>
    <t xml:space="preserve">Радиатор стальной трубчатый SP 1500 V -5 секц. </t>
  </si>
  <si>
    <t xml:space="preserve">Радиатор стальной трубчатый SP 1500 V -6 секц. </t>
  </si>
  <si>
    <t xml:space="preserve">Радиатор стальной трубчатый SP 1500 V -7 секц. </t>
  </si>
  <si>
    <t xml:space="preserve">Радиатор стальной трубчатый SP 1500 V -8 секц. </t>
  </si>
  <si>
    <t xml:space="preserve">Радиатор стальной трубчатый SP 1500 V -9 секц. </t>
  </si>
  <si>
    <t xml:space="preserve">Радиатор стальной трубчатый SP 1500 V -10 секц. </t>
  </si>
  <si>
    <t xml:space="preserve">Радиатор стальной трубчатый SP 1500 V -11 секц. </t>
  </si>
  <si>
    <t xml:space="preserve">Радиатор стальной трубчатый SP 1500 V -12 секц. </t>
  </si>
  <si>
    <t xml:space="preserve">Радиатор стальной трубчатый SP 1500 V -13 секц. </t>
  </si>
  <si>
    <t xml:space="preserve">Радиатор стальной трубчатый SP 1500 V -14 секц. </t>
  </si>
  <si>
    <t xml:space="preserve">Радиатор стальной трубчатый SP 1750 V -5 секц. </t>
  </si>
  <si>
    <t xml:space="preserve">Радиатор стальной трубчатый SP 1750 V -6 секц. </t>
  </si>
  <si>
    <t xml:space="preserve">Радиатор стальной трубчатый SP 1750 V -7 секц. </t>
  </si>
  <si>
    <t xml:space="preserve">Радиатор стальной трубчатый SP 1750 V -8 секц. </t>
  </si>
  <si>
    <t xml:space="preserve">Радиатор стальной трубчатый SP 1750 V -9 секц. </t>
  </si>
  <si>
    <t xml:space="preserve">Радиатор стальной трубчатый SP 1750 V -10 секц. </t>
  </si>
  <si>
    <t xml:space="preserve">Радиатор стальной трубчатый SP 1750 V -11 секц. </t>
  </si>
  <si>
    <t xml:space="preserve">Радиатор стальной трубчатый SP 1750 V -12 секц. </t>
  </si>
  <si>
    <t xml:space="preserve">Радиатор стальной трубчатый SP 1750 V -13 секц. </t>
  </si>
  <si>
    <t xml:space="preserve">Радиатор стальной трубчатый SP 1750 V -14 секц. </t>
  </si>
  <si>
    <t xml:space="preserve">Радиатор стальной трубчатый SP 2000 V -5 секц. </t>
  </si>
  <si>
    <t xml:space="preserve">Радиатор стальной трубчатый SP 2000 V -6 секц. </t>
  </si>
  <si>
    <t xml:space="preserve">Радиатор стальной трубчатый SP 2000 V -7 секц. </t>
  </si>
  <si>
    <t xml:space="preserve">Радиатор стальной трубчатый SP 2000 V -8 секц. </t>
  </si>
  <si>
    <t xml:space="preserve">Радиатор стальной трубчатый SP 2000 V -9 секц. </t>
  </si>
  <si>
    <t xml:space="preserve">Радиатор стальной трубчатый SP 2000 V -10 секц. </t>
  </si>
  <si>
    <t xml:space="preserve">Радиатор стальной трубчатый SP 2000 V -11 секц. </t>
  </si>
  <si>
    <t xml:space="preserve">Радиатор стальной трубчатый SP 2000 V -12 секц. </t>
  </si>
  <si>
    <t xml:space="preserve">Радиатор стальной трубчатый SP 2000 V -13 секц. </t>
  </si>
  <si>
    <t xml:space="preserve">Радиатор стальной трубчатый SP 2000 V -14 секц. </t>
  </si>
  <si>
    <t xml:space="preserve">Радиатор стальной трубчатый SP 2200 V -5 секц. </t>
  </si>
  <si>
    <t xml:space="preserve">Радиатор стальной трубчатый SP 2200 V -6 секц. </t>
  </si>
  <si>
    <t xml:space="preserve">Радиатор стальной трубчатый SP 2200 V -7 секц. </t>
  </si>
  <si>
    <t xml:space="preserve">Радиатор стальной трубчатый SP 2200 V -8 секц. </t>
  </si>
  <si>
    <t xml:space="preserve">Радиатор стальной трубчатый SP 2200 V -9 секц. </t>
  </si>
  <si>
    <t xml:space="preserve">Радиатор стальной трубчатый SP 2200 V -10 секц. </t>
  </si>
  <si>
    <t xml:space="preserve">Радиатор стальной трубчатый SP 2200 V -11 секц. </t>
  </si>
  <si>
    <t xml:space="preserve">Радиатор стальной трубчатый SP 2200 V -12 секц. </t>
  </si>
  <si>
    <t xml:space="preserve">Радиатор стальной трубчатый SP 2200 V -13 секц. </t>
  </si>
  <si>
    <t xml:space="preserve">Радиатор стальной трубчатый SP 2200 V -14 секц. </t>
  </si>
  <si>
    <t xml:space="preserve">Радиатор стальной трубчатый SP 2250 V -5 секц. </t>
  </si>
  <si>
    <t xml:space="preserve">Радиатор стальной трубчатый SP 2250 V -6 секц. </t>
  </si>
  <si>
    <t xml:space="preserve">Радиатор стальной трубчатый SP 2250 V -7 секц. </t>
  </si>
  <si>
    <t xml:space="preserve">Радиатор стальной трубчатый SP 2250 V -8 секц. </t>
  </si>
  <si>
    <t xml:space="preserve">Радиатор стальной трубчатый SP 2250 V -9 секц. </t>
  </si>
  <si>
    <t xml:space="preserve">Радиатор стальной трубчатый SP 2250 V -10 секц. </t>
  </si>
  <si>
    <t xml:space="preserve">Радиатор стальной трубчатый SP 2250 V -11 секц. </t>
  </si>
  <si>
    <t xml:space="preserve">Радиатор стальной трубчатый SP 2250 V -12 секц. </t>
  </si>
  <si>
    <t xml:space="preserve">Радиатор стальной трубчатый SP 2250 V -13 секц. </t>
  </si>
  <si>
    <t xml:space="preserve">Радиатор стальной трубчатый SP 2250 V -14 секц. </t>
  </si>
  <si>
    <t xml:space="preserve">Радиатор стальной трубчатый SP 2500 V -5 секц. </t>
  </si>
  <si>
    <t xml:space="preserve">Радиатор стальной трубчатый SP 2500 V -6 секц. </t>
  </si>
  <si>
    <t xml:space="preserve">Радиатор стальной трубчатый SP 2500 V -7 секц. </t>
  </si>
  <si>
    <t xml:space="preserve">Радиатор стальной трубчатый SP 2500 V -8 секц. </t>
  </si>
  <si>
    <t xml:space="preserve">Радиатор стальной трубчатый SP 2500 V -9 секц. </t>
  </si>
  <si>
    <t xml:space="preserve">Радиатор стальной трубчатый SP 2500 V -10 секц. </t>
  </si>
  <si>
    <t xml:space="preserve">Радиатор стальной трубчатый SP 2500 V -11 секц. </t>
  </si>
  <si>
    <t xml:space="preserve">Радиатор стальной трубчатый SP 2500 V -12 секц. </t>
  </si>
  <si>
    <t xml:space="preserve">Радиатор стальной трубчатый SP 2500 V -13 секц. </t>
  </si>
  <si>
    <t xml:space="preserve">Радиатор стальной трубчатый SP 2500 V -14 секц. </t>
  </si>
  <si>
    <t xml:space="preserve">Радиатор стальной трубчатый SP 3000 V -5 секц. </t>
  </si>
  <si>
    <t xml:space="preserve">Радиатор стальной трубчатый SP 3000 V -6 секц. </t>
  </si>
  <si>
    <t xml:space="preserve">Радиатор стальной трубчатый SP 3000 V -7 секц. </t>
  </si>
  <si>
    <t xml:space="preserve">Радиатор стальной трубчатый SP 3000 V -8 секц. </t>
  </si>
  <si>
    <t xml:space="preserve">Радиатор стальной трубчатый SP 3000 V -9 секц. </t>
  </si>
  <si>
    <t xml:space="preserve">Радиатор стальной трубчатый SP 3000 V -10 секц. </t>
  </si>
  <si>
    <t xml:space="preserve">Радиатор стальной трубчатый SP 3000 V -11 секц. </t>
  </si>
  <si>
    <t xml:space="preserve">Радиатор стальной трубчатый SP 3000 V -12 секц. </t>
  </si>
  <si>
    <t xml:space="preserve">Радиатор стальной трубчатый SP 3000 V -13 секц. </t>
  </si>
  <si>
    <t xml:space="preserve">Радиатор стальной трубчатый SP 3000 V -14 секц. </t>
  </si>
  <si>
    <t>Радиатор стальной трубчатый R32 500 H -5 секц.</t>
  </si>
  <si>
    <t xml:space="preserve">Радиатор стальной трубчатый R32 500 H -6 секц. </t>
  </si>
  <si>
    <t xml:space="preserve">Радиатор стальной трубчатый R32 500 H -7 секц. </t>
  </si>
  <si>
    <t>Радиатор стальной трубчатый R32 500 H -8 секц.</t>
  </si>
  <si>
    <t>Радиатор стальной трубчатый R32 500 H -9 секц.</t>
  </si>
  <si>
    <t>Радиатор стальной трубчатый R32 500 H -10 секц.</t>
  </si>
  <si>
    <t>Радиатор стальной трубчатый R32 500 H -11 секц.</t>
  </si>
  <si>
    <t>Радиатор стальной трубчатый R32 500 H -12 секц.</t>
  </si>
  <si>
    <t>Радиатор стальной трубчатый R32 500 H -13 секц.</t>
  </si>
  <si>
    <t>Радиатор стальной трубчатый R32 500 H -14 секц.</t>
  </si>
  <si>
    <t>Радиатор стальной трубчатый R32 550 H -5 секц.</t>
  </si>
  <si>
    <t xml:space="preserve">Радиатор стальной трубчатый R32 550 H -6 секц. </t>
  </si>
  <si>
    <t xml:space="preserve">Радиатор стальной трубчатый R32 550 H -7 секц. </t>
  </si>
  <si>
    <t>Радиатор стальной трубчатый R32 550 H -8 секц.</t>
  </si>
  <si>
    <t>Радиатор стальной трубчатый R32 550 H -9 секц.</t>
  </si>
  <si>
    <t>Радиатор стальной трубчатый R32 550 H -10 секц.</t>
  </si>
  <si>
    <t>Радиатор стальной трубчатый R32 550 H -11 секц.</t>
  </si>
  <si>
    <t>Радиатор стальной трубчатый R32 550 H -12 секц.</t>
  </si>
  <si>
    <t>Радиатор стальной трубчатый R32 550 H -13 секц.</t>
  </si>
  <si>
    <t>Радиатор стальной трубчатый R32 550 H -14 секц.</t>
  </si>
  <si>
    <t>Радиатор стальной трубчатый R32 750 H -5 секц.</t>
  </si>
  <si>
    <t xml:space="preserve">Радиатор стальной трубчатый R32 750 H -6 секц. </t>
  </si>
  <si>
    <t xml:space="preserve">Радиатор стальной трубчатый R32 750 H -7 секц. </t>
  </si>
  <si>
    <t>Радиатор стальной трубчатый R32 750 H -8 секц.</t>
  </si>
  <si>
    <t>Радиатор стальной трубчатый R32 750 H -9 секц.</t>
  </si>
  <si>
    <t>Радиатор стальной трубчатый R32 750 H -10 секц.</t>
  </si>
  <si>
    <t>Радиатор стальной трубчатый R32 750 H -11 секц.</t>
  </si>
  <si>
    <t>Радиатор стальной трубчатый R32 750 H -12 секц.</t>
  </si>
  <si>
    <t>Радиатор стальной трубчатый R32 750 H -13 секц.</t>
  </si>
  <si>
    <t>Радиатор стальной трубчатый R32 750 H -14 секц.</t>
  </si>
  <si>
    <t>Радиатор стальной трубчатый R32 1000 H -5 секц.</t>
  </si>
  <si>
    <t xml:space="preserve">Радиатор стальной трубчатый R32 1000 H -6 секц. </t>
  </si>
  <si>
    <t xml:space="preserve">Радиатор стальной трубчатый R32 1000 H -7 секц. </t>
  </si>
  <si>
    <t>Радиатор стальной трубчатый R32 1000 H -8 секц.</t>
  </si>
  <si>
    <t>Радиатор стальной трубчатый R32 1000 H -9 секц.</t>
  </si>
  <si>
    <t>Радиатор стальной трубчатый R32 1000 H -10 секц.</t>
  </si>
  <si>
    <t>Радиатор стальной трубчатый R32 1000 H -11 секц.</t>
  </si>
  <si>
    <t>Радиатор стальной трубчатый R32 1000 H -12 секц.</t>
  </si>
  <si>
    <t>Радиатор стальной трубчатый R32 1000 H -13 секц.</t>
  </si>
  <si>
    <t>Радиатор стальной трубчатый R32 1000 H -14 секц.</t>
  </si>
  <si>
    <t>Радиатор стальной трубчатый R32 1250 H -5 секц.</t>
  </si>
  <si>
    <t xml:space="preserve">Радиатор стальной трубчатый R32 1250 H -6 секц. </t>
  </si>
  <si>
    <t xml:space="preserve">Радиатор стальной трубчатый R32 1250 H -7 секц. </t>
  </si>
  <si>
    <t>Радиатор стальной трубчатый R32 1250 H -8 секц.</t>
  </si>
  <si>
    <t>Радиатор стальной трубчатый R32 1250 H -9 секц.</t>
  </si>
  <si>
    <t>Радиатор стальной трубчатый R32 1250 H -10 секц.</t>
  </si>
  <si>
    <t>Радиатор стальной трубчатый R32 1250 H -11 секц.</t>
  </si>
  <si>
    <t>Радиатор стальной трубчатый R32 1250 H -12 секц.</t>
  </si>
  <si>
    <t>Радиатор стальной трубчатый R32 1250 H -13 секц.</t>
  </si>
  <si>
    <t>Радиатор стальной трубчатый R32 1250 H -14 секц.</t>
  </si>
  <si>
    <t>Радиатор стальной трубчатый R32 1500 H -5 секц.</t>
  </si>
  <si>
    <t xml:space="preserve">Радиатор стальной трубчатый R32 1500 H -6 секц. </t>
  </si>
  <si>
    <t xml:space="preserve">Радиатор стальной трубчатый R32 1500 H -7 секц. </t>
  </si>
  <si>
    <t>Радиатор стальной трубчатый R32 1500 H -8 секц.</t>
  </si>
  <si>
    <t>Радиатор стальной трубчатый R32 1500 H -9 секц.</t>
  </si>
  <si>
    <t>Радиатор стальной трубчатый R32 1500 H -10 секц.</t>
  </si>
  <si>
    <t>Радиатор стальной трубчатый R32 1500 H -11 секц.</t>
  </si>
  <si>
    <t>Радиатор стальной трубчатый R32 1500 H -12 секц.</t>
  </si>
  <si>
    <t>Радиатор стальной трубчатый R32 1500 H -13 секц.</t>
  </si>
  <si>
    <t>Радиатор стальной трубчатый R32 1500 H -14 секц.</t>
  </si>
  <si>
    <t>Радиатор стальной трубчатый R32 1750 H -5 секц.</t>
  </si>
  <si>
    <t xml:space="preserve">Радиатор стальной трубчатый R32 1750 H -6 секц. </t>
  </si>
  <si>
    <t xml:space="preserve">Радиатор стальной трубчатый R32 1750 H -7 секц. </t>
  </si>
  <si>
    <t>Радиатор стальной трубчатый R32 1750 H -8 секц.</t>
  </si>
  <si>
    <t>Радиатор стальной трубчатый R32 1750 H -9 секц.</t>
  </si>
  <si>
    <t>Радиатор стальной трубчатый R32 1750 H -10 секц.</t>
  </si>
  <si>
    <t>Радиатор стальной трубчатый R32 1750 H -11 секц.</t>
  </si>
  <si>
    <t>Радиатор стальной трубчатый R32 1750 H -12 секц.</t>
  </si>
  <si>
    <t>Радиатор стальной трубчатый R32 1750 H -13 секц.</t>
  </si>
  <si>
    <t>Радиатор стальной трубчатый R32 1750 H -14 секц.</t>
  </si>
  <si>
    <t>Радиатор стальной трубчатый R32 2000 H -5 секц.</t>
  </si>
  <si>
    <t xml:space="preserve">Радиатор стальной трубчатый R32 2000 H -6 секц. </t>
  </si>
  <si>
    <t xml:space="preserve">Радиатор стальной трубчатый R32 2000 H -7 секц. </t>
  </si>
  <si>
    <t>Радиатор стальной трубчатый R32 2000 H -8 секц.</t>
  </si>
  <si>
    <t>Радиатор стальной трубчатый R32 2000 H -9 секц.</t>
  </si>
  <si>
    <t>Радиатор стальной трубчатый R32 2000 H -10 секц.</t>
  </si>
  <si>
    <t>Радиатор стальной трубчатый R32 2000 H -11 секц.</t>
  </si>
  <si>
    <t>Радиатор стальной трубчатый R32 2000 H -12 секц.</t>
  </si>
  <si>
    <t>Радиатор стальной трубчатый R32 2000 H -13 секц.</t>
  </si>
  <si>
    <t>Радиатор стальной трубчатый R32 2000 H -14 секц.</t>
  </si>
  <si>
    <t>Радиатор стальной трубчатый R32 2200 H -5 секц.</t>
  </si>
  <si>
    <t xml:space="preserve">Радиатор стальной трубчатый R32 2200 H -6 секц. </t>
  </si>
  <si>
    <t xml:space="preserve">Радиатор стальной трубчатый R32 2200 H -7 секц. </t>
  </si>
  <si>
    <t>Радиатор стальной трубчатый R32 2200 H -8 секц.</t>
  </si>
  <si>
    <t>Радиатор стальной трубчатый R32 2200 H -9 секц.</t>
  </si>
  <si>
    <t>Радиатор стальной трубчатый R32 2200 H -10 секц.</t>
  </si>
  <si>
    <t>Радиатор стальной трубчатый R32 2200 H -11 секц.</t>
  </si>
  <si>
    <t>Радиатор стальной трубчатый R32 2200 H -12 секц.</t>
  </si>
  <si>
    <t>Радиатор стальной трубчатый R32 2200 H -13 секц.</t>
  </si>
  <si>
    <t>Радиатор стальной трубчатый R32 2200 H -14 секц.</t>
  </si>
  <si>
    <t>Радиатор стальной трубчатый R32 2250 H -5 секц.</t>
  </si>
  <si>
    <t xml:space="preserve">Радиатор стальной трубчатый R32 2250 H -6 секц. </t>
  </si>
  <si>
    <t xml:space="preserve">Радиатор стальной трубчатый R32 2250 H -7 секц. </t>
  </si>
  <si>
    <t>Радиатор стальной трубчатый R32 2250 H -8 секц.</t>
  </si>
  <si>
    <t>Радиатор стальной трубчатый R32 2250 H -9 секц.</t>
  </si>
  <si>
    <t>Радиатор стальной трубчатый R32 2250 H -10 секц.</t>
  </si>
  <si>
    <t>Радиатор стальной трубчатый R32 2250 H -11 секц.</t>
  </si>
  <si>
    <t>Радиатор стальной трубчатый R32 2250 H -12 секц.</t>
  </si>
  <si>
    <t>Радиатор стальной трубчатый R32 2250 H -13 секц.</t>
  </si>
  <si>
    <t>Радиатор стальной трубчатый R32 2250 H -14 секц.</t>
  </si>
  <si>
    <t>Радиатор стальной трубчатый R32 2500 H -5 секц.</t>
  </si>
  <si>
    <t xml:space="preserve">Радиатор стальной трубчатый R32 2500 H -6 секц. </t>
  </si>
  <si>
    <t xml:space="preserve">Радиатор стальной трубчатый R32 2500 H -7 секц. </t>
  </si>
  <si>
    <t>Радиатор стальной трубчатый R32 2500 H -8 секц.</t>
  </si>
  <si>
    <t>Радиатор стальной трубчатый R32 2500 H -9 секц.</t>
  </si>
  <si>
    <t>Радиатор стальной трубчатый R32 2500 H -10 секц.</t>
  </si>
  <si>
    <t>Радиатор стальной трубчатый R32 2500 H -11 секц.</t>
  </si>
  <si>
    <t>Радиатор стальной трубчатый R32 2500 H -12 секц.</t>
  </si>
  <si>
    <t>Радиатор стальной трубчатый R32 2500 H -13 секц.</t>
  </si>
  <si>
    <t>Радиатор стальной трубчатый R32 2500 H -14 секц.</t>
  </si>
  <si>
    <t>Радиатор стальной трубчатый R32 3000 H -5 секц.</t>
  </si>
  <si>
    <t xml:space="preserve">Радиатор стальной трубчатый R32 3000 H -6 секц. </t>
  </si>
  <si>
    <t xml:space="preserve">Радиатор стальной трубчатый R32 3000 H -7 секц. </t>
  </si>
  <si>
    <t>Радиатор стальной трубчатый R32 3000 H -8 секц.</t>
  </si>
  <si>
    <t>Радиатор стальной трубчатый R32 3000 H -9 секц.</t>
  </si>
  <si>
    <t>Радиатор стальной трубчатый R32 3000 H -10 секц.</t>
  </si>
  <si>
    <t>Радиатор стальной трубчатый R32 3000 H -11 секц.</t>
  </si>
  <si>
    <t>Радиатор стальной трубчатый R32 3000 H -12 секц.</t>
  </si>
  <si>
    <t>Радиатор стальной трубчатый R32 3000 H -13 секц.</t>
  </si>
  <si>
    <t>Радиатор стальной трубчатый R32 3000 H -14 секц.</t>
  </si>
  <si>
    <t xml:space="preserve">Радиатор стальной трубчатый R32 550 V -2 секц. </t>
  </si>
  <si>
    <t xml:space="preserve">Радиатор стальной трубчатый R32 550 V -3 секц. </t>
  </si>
  <si>
    <t xml:space="preserve">Радиатор стальной трубчатый R32 550 V -4 секц. </t>
  </si>
  <si>
    <t>Радиатор стальной трубчатый R32 550 V -5 секц.</t>
  </si>
  <si>
    <t xml:space="preserve">Радиатор стальной трубчатый R32 550 V -6 секц. </t>
  </si>
  <si>
    <t xml:space="preserve">Радиатор стальной трубчатый R32 550 V -7 секц. </t>
  </si>
  <si>
    <t>Радиатор стальной трубчатый R32 550 V -8 секц.</t>
  </si>
  <si>
    <t>Радиатор стальной трубчатый R32 550 V -9 секц.</t>
  </si>
  <si>
    <t>Радиатор стальной трубчатый R32 550 V -10 секц.</t>
  </si>
  <si>
    <t>Радиатор стальной трубчатый R32 550 V -11 секц.</t>
  </si>
  <si>
    <t>Радиатор стальной трубчатый R32 550 V -12 секц.</t>
  </si>
  <si>
    <t>Радиатор стальной трубчатый R32 550 V -13 секц.</t>
  </si>
  <si>
    <t>Радиатор стальной трубчатый R32 550 V -14 секц.</t>
  </si>
  <si>
    <t xml:space="preserve">Радиатор стальной трубчатый R32 750 V -2 секц. </t>
  </si>
  <si>
    <t xml:space="preserve">Радиатор стальной трубчатый R32 750 V -3 секц. </t>
  </si>
  <si>
    <t xml:space="preserve">Радиатор стальной трубчатый R32 750 V -4 секц. </t>
  </si>
  <si>
    <t>Радиатор стальной трубчатый R32 750 V -5 секц.</t>
  </si>
  <si>
    <t xml:space="preserve">Радиатор стальной трубчатый R32 750 V -6 секц. </t>
  </si>
  <si>
    <t xml:space="preserve">Радиатор стальной трубчатый R32 750 V -7 секц. </t>
  </si>
  <si>
    <t>Радиатор стальной трубчатый R32 750 V -8 секц.</t>
  </si>
  <si>
    <t>Радиатор стальной трубчатый R32 750 V -9 секц.</t>
  </si>
  <si>
    <t>Радиатор стальной трубчатый R32 750 V -10 секц.</t>
  </si>
  <si>
    <t>Радиатор стальной трубчатый R32 750 V -11 секц.</t>
  </si>
  <si>
    <t>Радиатор стальной трубчатый R32 750 V -12 секц.</t>
  </si>
  <si>
    <t>Радиатор стальной трубчатый R32 750 V -13 секц.</t>
  </si>
  <si>
    <t>Радиатор стальной трубчатый R32 750 V -14 секц.</t>
  </si>
  <si>
    <t xml:space="preserve">Радиатор стальной трубчатый R32 1000 V -2 секц. </t>
  </si>
  <si>
    <t xml:space="preserve">Радиатор стальной трубчатый R32 1000 V -3 секц. </t>
  </si>
  <si>
    <t xml:space="preserve">Радиатор стальной трубчатый R32 1000 V -4 секц. </t>
  </si>
  <si>
    <t>Радиатор стальной трубчатый R32 1000 V -5 секц.</t>
  </si>
  <si>
    <t xml:space="preserve">Радиатор стальной трубчатый R32 1000 V -6 секц. </t>
  </si>
  <si>
    <t xml:space="preserve">Радиатор стальной трубчатый R32 1000 V -7 секц. </t>
  </si>
  <si>
    <t>Радиатор стальной трубчатый R32 1000 V -8 секц.</t>
  </si>
  <si>
    <t>Радиатор стальной трубчатый R32 1000 V -9 секц.</t>
  </si>
  <si>
    <t>Радиатор стальной трубчатый R32 1000 V -10 секц.</t>
  </si>
  <si>
    <t>Радиатор стальной трубчатый R32 1000 V -11 секц.</t>
  </si>
  <si>
    <t>Радиатор стальной трубчатый R32 1000 V -12 секц.</t>
  </si>
  <si>
    <t>Радиатор стальной трубчатый R32 1000 V -13 секц.</t>
  </si>
  <si>
    <t>Радиатор стальной трубчатый R32 1000 V -14 секц.</t>
  </si>
  <si>
    <t xml:space="preserve">Радиатор стальной трубчатый R32 1250 V -2 секц. </t>
  </si>
  <si>
    <t xml:space="preserve">Радиатор стальной трубчатый R32 1250 V -3 секц. </t>
  </si>
  <si>
    <t xml:space="preserve">Радиатор стальной трубчатый R32 1250 V -4 секц. </t>
  </si>
  <si>
    <t>Радиатор стальной трубчатый R32 1250 V -5 секц.</t>
  </si>
  <si>
    <t xml:space="preserve">Радиатор стальной трубчатый R32 1250 V -6 секц. </t>
  </si>
  <si>
    <t xml:space="preserve">Радиатор стальной трубчатый R32 1250 V -7 секц. </t>
  </si>
  <si>
    <t>Радиатор стальной трубчатый R32 1250 V -8 секц.</t>
  </si>
  <si>
    <t>Радиатор стальной трубчатый R32 1250 V -9 секц.</t>
  </si>
  <si>
    <t>Радиатор стальной трубчатый R32 1250 V -10 секц.</t>
  </si>
  <si>
    <t>Радиатор стальной трубчатый R32 1250 V -11 секц.</t>
  </si>
  <si>
    <t>Радиатор стальной трубчатый R32 1250 V -12 секц.</t>
  </si>
  <si>
    <t>Радиатор стальной трубчатый R32 1250 V -13 секц.</t>
  </si>
  <si>
    <t>Радиатор стальной трубчатый R32 1250 V -14 секц.</t>
  </si>
  <si>
    <t xml:space="preserve">Радиатор стальной трубчатый R32 1500 V -2 секц. </t>
  </si>
  <si>
    <t xml:space="preserve">Радиатор стальной трубчатый R32 1500 V -3 секц. </t>
  </si>
  <si>
    <t xml:space="preserve">Радиатор стальной трубчатый R32 1500 V -4 секц. </t>
  </si>
  <si>
    <t>Радиатор стальной трубчатый R32 1500 V -5 секц.</t>
  </si>
  <si>
    <t xml:space="preserve">Радиатор стальной трубчатый R32 1500 V -6 секц. </t>
  </si>
  <si>
    <t xml:space="preserve">Радиатор стальной трубчатый R32 1500 V -7 секц. </t>
  </si>
  <si>
    <t>Радиатор стальной трубчатый R32 1500 V -8 секц.</t>
  </si>
  <si>
    <t>Радиатор стальной трубчатый R32 1500 V -9 секц.</t>
  </si>
  <si>
    <t>Радиатор стальной трубчатый R32 1500 V -10 секц.</t>
  </si>
  <si>
    <t>Радиатор стальной трубчатый R32 1500 V -11 секц.</t>
  </si>
  <si>
    <t>Радиатор стальной трубчатый R32 1500 V -12 секц.</t>
  </si>
  <si>
    <t>Радиатор стальной трубчатый R32 1500 V -13 секц.</t>
  </si>
  <si>
    <t>Радиатор стальной трубчатый R32 1500 V -14 секц.</t>
  </si>
  <si>
    <t xml:space="preserve">Радиатор стальной трубчатый R32 1750 V -2 секц. </t>
  </si>
  <si>
    <t xml:space="preserve">Радиатор стальной трубчатый R32 1750 V -3 секц. </t>
  </si>
  <si>
    <t xml:space="preserve">Радиатор стальной трубчатый R32 1750 V -4 секц. </t>
  </si>
  <si>
    <t>Радиатор стальной трубчатый R32 1750 V -5 секц.</t>
  </si>
  <si>
    <t xml:space="preserve">Радиатор стальной трубчатый R32 1750 V -6 секц. </t>
  </si>
  <si>
    <t xml:space="preserve">Радиатор стальной трубчатый R32 1750 V -7 секц. </t>
  </si>
  <si>
    <t>Радиатор стальной трубчатый R32 1750 V -8 секц.</t>
  </si>
  <si>
    <t>Радиатор стальной трубчатый R32 1750 V -9 секц.</t>
  </si>
  <si>
    <t>Радиатор стальной трубчатый R32 1750 V -10 секц.</t>
  </si>
  <si>
    <t>Радиатор стальной трубчатый R32 1750 V -11 секц.</t>
  </si>
  <si>
    <t>Радиатор стальной трубчатый R32 1750 V -12 секц.</t>
  </si>
  <si>
    <t>Радиатор стальной трубчатый R32 1750 V -13 секц.</t>
  </si>
  <si>
    <t>Радиатор стальной трубчатый R32 1750 V -14 секц.</t>
  </si>
  <si>
    <t xml:space="preserve">Радиатор стальной трубчатый R32 2000 V -2 секц. </t>
  </si>
  <si>
    <t xml:space="preserve">Радиатор стальной трубчатый R32 2000 V -3 секц. </t>
  </si>
  <si>
    <t xml:space="preserve">Радиатор стальной трубчатый R32 2000 V -4 секц. </t>
  </si>
  <si>
    <t>Радиатор стальной трубчатый R32 2000 V -5 секц.</t>
  </si>
  <si>
    <t xml:space="preserve">Радиатор стальной трубчатый R32 2000 V -6 секц. </t>
  </si>
  <si>
    <t xml:space="preserve">Радиатор стальной трубчатый R32 2000 V -7 секц. </t>
  </si>
  <si>
    <t>Радиатор стальной трубчатый R32 2000 V -8 секц.</t>
  </si>
  <si>
    <t>Радиатор стальной трубчатый R32 2000 V -9 секц.</t>
  </si>
  <si>
    <t>Радиатор стальной трубчатый R32 2000 V -10 секц.</t>
  </si>
  <si>
    <t>Радиатор стальной трубчатый R32 2000 V -11 секц.</t>
  </si>
  <si>
    <t>Радиатор стальной трубчатый R32 2000 V -12 секц.</t>
  </si>
  <si>
    <t>Радиатор стальной трубчатый R32 2000 V -13 секц.</t>
  </si>
  <si>
    <t>Радиатор стальной трубчатый R32 2000 V -14 секц.</t>
  </si>
  <si>
    <t xml:space="preserve">Радиатор стальной трубчатый R32 2200 V -2 секц. </t>
  </si>
  <si>
    <t xml:space="preserve">Радиатор стальной трубчатый R32 2200 V -3 секц. </t>
  </si>
  <si>
    <t xml:space="preserve">Радиатор стальной трубчатый R32 2200 V -4 секц. </t>
  </si>
  <si>
    <t>Радиатор стальной трубчатый R32 2200 V -5 секц.</t>
  </si>
  <si>
    <t xml:space="preserve">Радиатор стальной трубчатый R32 2200 V -6 секц. </t>
  </si>
  <si>
    <t xml:space="preserve">Радиатор стальной трубчатый R32 2200 V -7 секц. </t>
  </si>
  <si>
    <t>Радиатор стальной трубчатый R32 2200 V -8 секц.</t>
  </si>
  <si>
    <t>Радиатор стальной трубчатый R32 2200 V -9 секц.</t>
  </si>
  <si>
    <t>Радиатор стальной трубчатый R32 2200 V -10 секц.</t>
  </si>
  <si>
    <t>Радиатор стальной трубчатый R32 2200 V -11 секц.</t>
  </si>
  <si>
    <t>Радиатор стальной трубчатый R32 2200 V -12 секц.</t>
  </si>
  <si>
    <t>Радиатор стальной трубчатый R32 2200 V -13 секц.</t>
  </si>
  <si>
    <t>Радиатор стальной трубчатый R32 2200 V -14 секц.</t>
  </si>
  <si>
    <t xml:space="preserve">Радиатор стальной трубчатый R32 2250 V -2 секц. </t>
  </si>
  <si>
    <t xml:space="preserve">Радиатор стальной трубчатый R32 2250 V -3 секц. </t>
  </si>
  <si>
    <t xml:space="preserve">Радиатор стальной трубчатый R32 2250 V -4 секц. </t>
  </si>
  <si>
    <t>Радиатор стальной трубчатый R32 2250 V -5 секц.</t>
  </si>
  <si>
    <t xml:space="preserve">Радиатор стальной трубчатый R32 2250 V -6 секц. </t>
  </si>
  <si>
    <t xml:space="preserve">Радиатор стальной трубчатый R32 2250 V -7 секц. </t>
  </si>
  <si>
    <t>Радиатор стальной трубчатый R32 2250 V -8 секц.</t>
  </si>
  <si>
    <t>Радиатор стальной трубчатый R32 2250 V -9 секц.</t>
  </si>
  <si>
    <t>Радиатор стальной трубчатый R32 2250 V -10 секц.</t>
  </si>
  <si>
    <t>Радиатор стальной трубчатый R32 2250 V -11 секц.</t>
  </si>
  <si>
    <t>Радиатор стальной трубчатый R32 2250 V -12 секц.</t>
  </si>
  <si>
    <t>Радиатор стальной трубчатый R32 2250 V -13 секц.</t>
  </si>
  <si>
    <t>Радиатор стальной трубчатый R32 2250 V -14 секц.</t>
  </si>
  <si>
    <t xml:space="preserve">Радиатор стальной трубчатый R32 2500 V -2 секц. </t>
  </si>
  <si>
    <t xml:space="preserve">Радиатор стальной трубчатый R32 2500 V -3 секц. </t>
  </si>
  <si>
    <t xml:space="preserve">Радиатор стальной трубчатый R32 2500 V -4 секц. </t>
  </si>
  <si>
    <t>Радиатор стальной трубчатый R32 2500 V -5 секц.</t>
  </si>
  <si>
    <t xml:space="preserve">Радиатор стальной трубчатый R32 2500 V -6 секц. </t>
  </si>
  <si>
    <t xml:space="preserve">Радиатор стальной трубчатый R32 2500 V -7 секц. </t>
  </si>
  <si>
    <t>Радиатор стальной трубчатый R32 2500 V -8 секц.</t>
  </si>
  <si>
    <t>Радиатор стальной трубчатый R32 2500 V -9 секц.</t>
  </si>
  <si>
    <t>Радиатор стальной трубчатый R32 2500 V -10 секц.</t>
  </si>
  <si>
    <t>Радиатор стальной трубчатый R32 2500 V -11 секц.</t>
  </si>
  <si>
    <t>Радиатор стальной трубчатый R32 2500 V -12 секц.</t>
  </si>
  <si>
    <t>Радиатор стальной трубчатый R32 2500 V -13 секц.</t>
  </si>
  <si>
    <t>Радиатор стальной трубчатый R32 2500 V -14 секц.</t>
  </si>
  <si>
    <t xml:space="preserve">Радиатор стальной трубчатый R32 3000 V -2 секц. </t>
  </si>
  <si>
    <t xml:space="preserve">Радиатор стальной трубчатый R32 3000 V -3 секц. </t>
  </si>
  <si>
    <t xml:space="preserve">Радиатор стальной трубчатый R32 3000 V -4 секц. </t>
  </si>
  <si>
    <t>Радиатор стальной трубчатый R32 3000 V -5 секц.</t>
  </si>
  <si>
    <t xml:space="preserve">Радиатор стальной трубчатый R32 3000 V -6 секц. </t>
  </si>
  <si>
    <t xml:space="preserve">Радиатор стальной трубчатый R32 3000 V -7 секц. </t>
  </si>
  <si>
    <t>Радиатор стальной трубчатый R32 3000 V -8 секц.</t>
  </si>
  <si>
    <t>Радиатор стальной трубчатый R32 3000 V -9 секц.</t>
  </si>
  <si>
    <t>Радиатор стальной трубчатый R32 3000 V -10 секц.</t>
  </si>
  <si>
    <t>Радиатор стальной трубчатый R32 3000 V -11 секц.</t>
  </si>
  <si>
    <t>Радиатор стальной трубчатый R32 3000 V -12 секц.</t>
  </si>
  <si>
    <t>Радиатор стальной трубчатый R32 3000 V -13 секц.</t>
  </si>
  <si>
    <t>Радиатор стальной трубчатый R32 3000 V -14 секц.</t>
  </si>
  <si>
    <t xml:space="preserve">Радиатор стальной трубчатый R89 500 V -2 секц. </t>
  </si>
  <si>
    <t xml:space="preserve">Радиатор стальной трубчатый R89 500 V -3 секц. </t>
  </si>
  <si>
    <t xml:space="preserve">Радиатор стальной трубчатый R89 500 V -4 секц. </t>
  </si>
  <si>
    <t>Радиатор стальной трубчатый R89 500 V -5 секц.</t>
  </si>
  <si>
    <t xml:space="preserve">Радиатор стальной трубчатый R89 500 V -6 секц. </t>
  </si>
  <si>
    <t xml:space="preserve">Радиатор стальной трубчатый R89 500 V -7 секц. </t>
  </si>
  <si>
    <t>Радиатор стальной трубчатый R89 500 V -8 секц.</t>
  </si>
  <si>
    <t xml:space="preserve">Радиатор стальной трубчатый R89 550 V -2 секц. </t>
  </si>
  <si>
    <t xml:space="preserve">Радиатор стальной трубчатый R89 550 V -3 секц. </t>
  </si>
  <si>
    <t xml:space="preserve">Радиатор стальной трубчатый R89 550 V -4 секц. </t>
  </si>
  <si>
    <t>Радиатор стальной трубчатый R89 550 V -5 секц.</t>
  </si>
  <si>
    <t xml:space="preserve">Радиатор стальной трубчатый R89 550 V -6 секц. </t>
  </si>
  <si>
    <t xml:space="preserve">Радиатор стальной трубчатый R89 550 V -7 секц. </t>
  </si>
  <si>
    <t>Радиатор стальной трубчатый R89 550 V -8 секц.</t>
  </si>
  <si>
    <t xml:space="preserve">Радиатор стальной трубчатый R89 750 V -2 секц. </t>
  </si>
  <si>
    <t xml:space="preserve">Радиатор стальной трубчатый R89 750 V -3 секц. </t>
  </si>
  <si>
    <t xml:space="preserve">Радиатор стальной трубчатый R89 750 V -4 секц. </t>
  </si>
  <si>
    <t>Радиатор стальной трубчатый R89 750 V -5 секц.</t>
  </si>
  <si>
    <t xml:space="preserve">Радиатор стальной трубчатый R89 750 V -6 секц. </t>
  </si>
  <si>
    <t xml:space="preserve">Радиатор стальной трубчатый R89 750 V -7 секц. </t>
  </si>
  <si>
    <t>Радиатор стальной трубчатый R89 750 V -8 секц.</t>
  </si>
  <si>
    <t xml:space="preserve">Радиатор стальной трубчатый R89 1000 V -2 секц. </t>
  </si>
  <si>
    <t xml:space="preserve">Радиатор стальной трубчатый R89 1000 V -3 секц. </t>
  </si>
  <si>
    <t xml:space="preserve">Радиатор стальной трубчатый R89 1000 V -4 секц. </t>
  </si>
  <si>
    <t>Радиатор стальной трубчатый R89 1000 V -5 секц.</t>
  </si>
  <si>
    <t xml:space="preserve">Радиатор стальной трубчатый R89 1000 V -6 секц. </t>
  </si>
  <si>
    <t xml:space="preserve">Радиатор стальной трубчатый R89 1000 V -7 секц. </t>
  </si>
  <si>
    <t>Радиатор стальной трубчатый R89 1000 V -8 секц.</t>
  </si>
  <si>
    <t xml:space="preserve">Радиатор стальной трубчатый R89 1250 V -2 секц. </t>
  </si>
  <si>
    <t xml:space="preserve">Радиатор стальной трубчатый R89 1250 V -3 секц. </t>
  </si>
  <si>
    <t xml:space="preserve">Радиатор стальной трубчатый R89 1250 V -4 секц. </t>
  </si>
  <si>
    <t>Радиатор стальной трубчатый R89 1250 V -5 секц.</t>
  </si>
  <si>
    <t xml:space="preserve">Радиатор стальной трубчатый R89 1250 V -6 секц. </t>
  </si>
  <si>
    <t xml:space="preserve">Радиатор стальной трубчатый R89 1250 V -7 секц. </t>
  </si>
  <si>
    <t>Радиатор стальной трубчатый R89 1250 V -8 секц.</t>
  </si>
  <si>
    <t xml:space="preserve">Радиатор стальной трубчатый R89 1500 V -2 секц. </t>
  </si>
  <si>
    <t xml:space="preserve">Радиатор стальной трубчатый R89 1500 V -3 секц. </t>
  </si>
  <si>
    <t xml:space="preserve">Радиатор стальной трубчатый R89 1500 V -4 секц. </t>
  </si>
  <si>
    <t>Радиатор стальной трубчатый R89 1500 V -5 секц.</t>
  </si>
  <si>
    <t xml:space="preserve">Радиатор стальной трубчатый R89 1500 V -6 секц. </t>
  </si>
  <si>
    <t xml:space="preserve">Радиатор стальной трубчатый R89 1500 V -7 секц. </t>
  </si>
  <si>
    <t xml:space="preserve">Радиатор стальной трубчатый R89 1750 V -2 секц. </t>
  </si>
  <si>
    <t xml:space="preserve">Радиатор стальной трубчатый R89 1750 V -3 секц. </t>
  </si>
  <si>
    <t xml:space="preserve">Радиатор стальной трубчатый R89 1750 V -4 секц. </t>
  </si>
  <si>
    <t>Радиатор стальной трубчатый R89 1750 V -5 секц.</t>
  </si>
  <si>
    <t xml:space="preserve">Радиатор стальной трубчатый R89 1750 V -6 секц. </t>
  </si>
  <si>
    <t xml:space="preserve">Радиатор стальной трубчатый R89 2000 V -2 секц. </t>
  </si>
  <si>
    <t xml:space="preserve">Радиатор стальной трубчатый R89 2000 V -3 секц. </t>
  </si>
  <si>
    <t xml:space="preserve">Радиатор стальной трубчатый R89 2000 V -4 секц. </t>
  </si>
  <si>
    <t>Радиатор стальной трубчатый R89 2000 V -5 секц.</t>
  </si>
  <si>
    <t xml:space="preserve">Радиатор стальной трубчатый R89 2200 V -2 секц. </t>
  </si>
  <si>
    <t xml:space="preserve">Радиатор стальной трубчатый R89 2200 V -3 секц. </t>
  </si>
  <si>
    <t xml:space="preserve">Радиатор стальной трубчатый R89 2200 V -4 секц. </t>
  </si>
  <si>
    <t xml:space="preserve">Радиатор стальной трубчатый R89 2250 V -2 секц. </t>
  </si>
  <si>
    <t xml:space="preserve">Радиатор стальной трубчатый R89 2250 V -3 секц. </t>
  </si>
  <si>
    <t xml:space="preserve">Радиатор стальной трубчатый R89 2250 V -4 секц. </t>
  </si>
  <si>
    <t xml:space="preserve">Радиатор стальной трубчатый R89 2500 V -2 секц. </t>
  </si>
  <si>
    <t xml:space="preserve">Радиатор стальной трубчатый R89 2500 V -3 секц. </t>
  </si>
  <si>
    <t xml:space="preserve">Радиатор стальной трубчатый R89 2500 V -4 секц. </t>
  </si>
  <si>
    <t xml:space="preserve">Радиатор стальной трубчатый R89 3000 V -2 секц. </t>
  </si>
  <si>
    <t xml:space="preserve">Радиатор стальной трубчатый R89 3000 V -3 секц. </t>
  </si>
  <si>
    <t xml:space="preserve">Радиатор стальной трубчатый RT1 1750 V -4 секц. </t>
  </si>
  <si>
    <t xml:space="preserve">Радиатор стальной трубчатый RT1 1750 V -6 секц. </t>
  </si>
  <si>
    <t>Радиатор стальной трубчатый RT1 1750 V -8 секц.</t>
  </si>
  <si>
    <t>Радиатор стальной трубчатый RT1 1750 V -10 секц.</t>
  </si>
  <si>
    <t>Радиатор стальной трубчатый RT1 1750 V -12 секц.</t>
  </si>
  <si>
    <t>Радиатор стальной трубчатый RT1 1750 V -14 секц.</t>
  </si>
  <si>
    <t xml:space="preserve">Радиатор стальной трубчатый RT1 2000 V -4 секц. </t>
  </si>
  <si>
    <t xml:space="preserve">Радиатор стальной трубчатый RT1 2000 V -6 секц. </t>
  </si>
  <si>
    <t>Радиатор стальной трубчатый RT1 2000 V -8 секц.</t>
  </si>
  <si>
    <t>Радиатор стальной трубчатый RT1 2000 V -10 секц.</t>
  </si>
  <si>
    <t>Радиатор стальной трубчатый RT1 2000 V -12 секц.</t>
  </si>
  <si>
    <t>Радиатор стальной трубчатый RT1 2000 V -14 секц.</t>
  </si>
  <si>
    <t xml:space="preserve">Радиатор стальной трубчатый RT1 2250 V -4 секц. </t>
  </si>
  <si>
    <t xml:space="preserve">Радиатор стальной трубчатый RT1 2250 V -6 секц. </t>
  </si>
  <si>
    <t>Радиатор стальной трубчатый RT1 2250 V -8 секц.</t>
  </si>
  <si>
    <t>Радиатор стальной трубчатый RT1 2250 V -10 секц.</t>
  </si>
  <si>
    <t>Радиатор стальной трубчатый RT1 2250 V -12 секц.</t>
  </si>
  <si>
    <t>Радиатор стальной трубчатый RT1 2250 V -14 секц.</t>
  </si>
  <si>
    <t xml:space="preserve">Радиатор стальной трубчатый RT1 2500 V -4 секц. </t>
  </si>
  <si>
    <t xml:space="preserve">Радиатор стальной трубчатый RT1 2500 V -6 секц. </t>
  </si>
  <si>
    <t>Радиатор стальной трубчатый RT1 2500 V -8 секц.</t>
  </si>
  <si>
    <t>Радиатор стальной трубчатый RT1 2500 V -10 секц.</t>
  </si>
  <si>
    <t>Радиатор стальной трубчатый RT1 2500 V -12 секц.</t>
  </si>
  <si>
    <t>Радиатор стальной трубчатый RT1 2500 V -14 секц.</t>
  </si>
  <si>
    <t xml:space="preserve">Радиатор стальной трубчатый RT2 1750 V -4 секц. </t>
  </si>
  <si>
    <t xml:space="preserve">Радиатор стальной трубчатый RT2 1750 V -6 секц. </t>
  </si>
  <si>
    <t>Радиатор стальной трубчатый RT2 1750 V -8 секц.</t>
  </si>
  <si>
    <t>Радиатор стальной трубчатый RT2 1750 V -10 секц.</t>
  </si>
  <si>
    <t xml:space="preserve">Радиатор стальной трубчатый RT2 2000 V -4 секц. </t>
  </si>
  <si>
    <t xml:space="preserve">Радиатор стальной трубчатый RT2 2000 V -6 секц. </t>
  </si>
  <si>
    <t>Радиатор стальной трубчатый RT2 2000 V -8 секц.</t>
  </si>
  <si>
    <t>Радиатор стальной трубчатый RT2 2000 V -10 секц.</t>
  </si>
  <si>
    <t xml:space="preserve">Радиатор стальной трубчатый RT2 2250 V -4 секц. </t>
  </si>
  <si>
    <t xml:space="preserve">Радиатор стальной трубчатый RT2 2250 V -6 секц. </t>
  </si>
  <si>
    <t>Радиатор стальной трубчатый RT2 2250 V -8 секц.</t>
  </si>
  <si>
    <t>Радиатор стальной трубчатый RT2 2250 V -10 секц.</t>
  </si>
  <si>
    <t xml:space="preserve">Радиатор стальной трубчатый RT2 2500 V -4 секц. </t>
  </si>
  <si>
    <t xml:space="preserve">Радиатор стальной трубчатый RT2 2500 V -6 секц. </t>
  </si>
  <si>
    <t>Радиатор стальной трубчатый RT2 2500 V -8 секц.</t>
  </si>
  <si>
    <t>Радиатор стальной трубчатый RT2 2500 V -10 секц.</t>
  </si>
  <si>
    <t xml:space="preserve">Радиатор стальной трубчатый RT1W 1750 V -4 секц. </t>
  </si>
  <si>
    <t xml:space="preserve">Радиатор стальной трубчатый RT1W 1750 V -6 секц. </t>
  </si>
  <si>
    <t>Радиатор стальной трубчатый RT1W 1750 V -8 секц.</t>
  </si>
  <si>
    <t>Радиатор стальной трубчатый RT1W 1750 V -10 секц.</t>
  </si>
  <si>
    <t>Радиатор стальной трубчатый RT1W 1750 V -12 секц.</t>
  </si>
  <si>
    <t>Радиатор стальной трубчатый RT1W 1750 V -14 секц.</t>
  </si>
  <si>
    <t xml:space="preserve">Радиатор стальной трубчатый RT1W 2000 V -4 секц. </t>
  </si>
  <si>
    <t xml:space="preserve">Радиатор стальной трубчатый RT1W 2000 V -6 секц. </t>
  </si>
  <si>
    <t>Радиатор стальной трубчатый RT1W 2000 V -8 секц.</t>
  </si>
  <si>
    <t>Радиатор стальной трубчатый RT1W 2000 V -10 секц.</t>
  </si>
  <si>
    <t>Радиатор стальной трубчатый RT1W 2000 V -12 секц.</t>
  </si>
  <si>
    <t>Радиатор стальной трубчатый RT1W 2000 V -14 секц.</t>
  </si>
  <si>
    <t xml:space="preserve">Радиатор стальной трубчатый RT1W 2250 V -4 секц. </t>
  </si>
  <si>
    <t xml:space="preserve">Радиатор стальной трубчатый RT1W 2250 V -6 секц. </t>
  </si>
  <si>
    <t>Радиатор стальной трубчатый RT1W 2250 V -8 секц.</t>
  </si>
  <si>
    <t>Радиатор стальной трубчатый RT1W 2250 V -10 секц.</t>
  </si>
  <si>
    <t>Радиатор стальной трубчатый RT1W 2250 V -12 секц.</t>
  </si>
  <si>
    <t>Радиатор стальной трубчатый RT1W 2250 V -14 секц.</t>
  </si>
  <si>
    <t xml:space="preserve">Радиатор стальной трубчатый RT1W 2500 V -4 секц. </t>
  </si>
  <si>
    <t xml:space="preserve">Радиатор стальной трубчатый RT1W 2500 V -6 секц. </t>
  </si>
  <si>
    <t>Радиатор стальной трубчатый RT1W 2500 V -8 секц.</t>
  </si>
  <si>
    <t>Радиатор стальной трубчатый RT1W 2500 V -10 секц.</t>
  </si>
  <si>
    <t>Радиатор стальной трубчатый RT1W 2500 V -12 секц.</t>
  </si>
  <si>
    <t>Радиатор стальной трубчатый RT1W 2500 V -14 секц.</t>
  </si>
  <si>
    <t xml:space="preserve">Радиатор стальной трубчатый RT2W 1750 V -4 секц. </t>
  </si>
  <si>
    <t xml:space="preserve">Радиатор стальной трубчатый RT2W 1750 V -6 секц. </t>
  </si>
  <si>
    <t>Радиатор стальной трубчатый RT2W 1750 V -8 секц.</t>
  </si>
  <si>
    <t>Радиатор стальной трубчатый RT2W 1750 V -10 секц.</t>
  </si>
  <si>
    <t xml:space="preserve">Радиатор стальной трубчатый RT2W 2000 V -4 секц. </t>
  </si>
  <si>
    <t xml:space="preserve">Радиатор стальной трубчатый RT2W 2000 V -6 секц. </t>
  </si>
  <si>
    <t>Радиатор стальной трубчатый RT2W 2000 V -8 секц.</t>
  </si>
  <si>
    <t>Радиатор стальной трубчатый RT2W 2000 V -10 секц.</t>
  </si>
  <si>
    <t xml:space="preserve">Радиатор стальной трубчатый RT2W 2250 V -4 секц. </t>
  </si>
  <si>
    <t xml:space="preserve">Радиатор стальной трубчатый RT2W 2250 V -6 секц. </t>
  </si>
  <si>
    <t>Радиатор стальной трубчатый RT2W 2250 V -8 секц.</t>
  </si>
  <si>
    <t>Радиатор стальной трубчатый RT2W 2250 V -10 секц.</t>
  </si>
  <si>
    <t xml:space="preserve">Радиатор стальной трубчатый RT2W 2500 V -4 секц. </t>
  </si>
  <si>
    <t xml:space="preserve">Радиатор стальной трубчатый RT2W 2500 V -6 секц. </t>
  </si>
  <si>
    <t>Радиатор стальной трубчатый RT2W 2500 V -8 секц.</t>
  </si>
  <si>
    <t>Радиатор стальной трубчатый RT2W 2500 V -10 секц.</t>
  </si>
  <si>
    <t xml:space="preserve">Радиатор стальной трубчатый QT1 1750 V -4 секц. </t>
  </si>
  <si>
    <t xml:space="preserve">Радиатор стальной трубчатый QT1 1750 V -6 секц. </t>
  </si>
  <si>
    <t>Радиатор стальной трубчатый QT1 1750 V -8 секц.</t>
  </si>
  <si>
    <t>Радиатор стальной трубчатый QT1 1750 V -10 секц.</t>
  </si>
  <si>
    <t>Радиатор стальной трубчатый QT1 1750 V -12 секц.</t>
  </si>
  <si>
    <t>Радиатор стальной трубчатый QT1 1750 V -14 секц.</t>
  </si>
  <si>
    <t xml:space="preserve">Радиатор стальной трубчатый QT1 2000 V -4 секц. </t>
  </si>
  <si>
    <t xml:space="preserve">Радиатор стальной трубчатый QT1 2000 V -6 секц. </t>
  </si>
  <si>
    <t>Радиатор стальной трубчатый QT1 2000 V -8 секц.</t>
  </si>
  <si>
    <t>Радиатор стальной трубчатый QT1 2000 V -10 секц.</t>
  </si>
  <si>
    <t>Радиатор стальной трубчатый QT1 2000 V -12 секц.</t>
  </si>
  <si>
    <t>Радиатор стальной трубчатый QT1 2000 V -14 секц.</t>
  </si>
  <si>
    <t xml:space="preserve">Радиатор стальной трубчатый QT1 2250 V -4 секц. </t>
  </si>
  <si>
    <t xml:space="preserve">Радиатор стальной трубчатый QT1 2250 V -6 секц. </t>
  </si>
  <si>
    <t>Радиатор стальной трубчатый QT1 2250 V -8 секц.</t>
  </si>
  <si>
    <t>Радиатор стальной трубчатый QT1 2250 V -10 секц.</t>
  </si>
  <si>
    <t>Радиатор стальной трубчатый QT1 2250 V -12 секц.</t>
  </si>
  <si>
    <t>Радиатор стальной трубчатый QT1 2250 V -14 секц.</t>
  </si>
  <si>
    <t xml:space="preserve">Радиатор стальной трубчатый QT1 2500 V -4 секц. </t>
  </si>
  <si>
    <t xml:space="preserve">Радиатор стальной трубчатый QT1 2500 V -6 секц. </t>
  </si>
  <si>
    <t>Радиатор стальной трубчатый QT1 2500 V -8 секц.</t>
  </si>
  <si>
    <t>Радиатор стальной трубчатый QT1 2500 V -10 секц.</t>
  </si>
  <si>
    <t>Радиатор стальной трубчатый QT1 2500 V -12 секц.</t>
  </si>
  <si>
    <t>Радиатор стальной трубчатый QT1 2500 V -14 секц.</t>
  </si>
  <si>
    <t xml:space="preserve">Радиатор стальной трубчатый QT2 1750 V -4 секц. </t>
  </si>
  <si>
    <t xml:space="preserve">Радиатор стальной трубчатый QT2 1750 V -6 секц. </t>
  </si>
  <si>
    <t>Радиатор стальной трубчатый QT2 1750 V -8 секц.</t>
  </si>
  <si>
    <t>Радиатор стальной трубчатый QT2 1750 V -10 секц.</t>
  </si>
  <si>
    <t xml:space="preserve">Радиатор стальной трубчатый QT2 2000 V -4 секц. </t>
  </si>
  <si>
    <t xml:space="preserve">Радиатор стальной трубчатый QT2 2000 V -6 секц. </t>
  </si>
  <si>
    <t>Радиатор стальной трубчатый QT2 2000 V -8 секц.</t>
  </si>
  <si>
    <t>Радиатор стальной трубчатый QT2 2000 V -10 секц.</t>
  </si>
  <si>
    <t xml:space="preserve">Радиатор стальной трубчатый QT2 2250 V -4 секц. </t>
  </si>
  <si>
    <t xml:space="preserve">Радиатор стальной трубчатый QT2 2250 V -6 секц. </t>
  </si>
  <si>
    <t>Радиатор стальной трубчатый QT2 2250 V -8 секц.</t>
  </si>
  <si>
    <t>Радиатор стальной трубчатый QT2 2250 V -10 секц.</t>
  </si>
  <si>
    <t xml:space="preserve">Радиатор стальной трубчатый QT2 2500 V -4 секц. </t>
  </si>
  <si>
    <t xml:space="preserve">Радиатор стальной трубчатый QT2 2500 V -6 секц. </t>
  </si>
  <si>
    <t>Радиатор стальной трубчатый QT2 2500 V -8 секц.</t>
  </si>
  <si>
    <t>Радиатор стальной трубчатый QT2 2500 V -10 секц.</t>
  </si>
  <si>
    <t>Q80 1250 H2</t>
  </si>
  <si>
    <t xml:space="preserve">Радиатор стальной трубчатый Q80 1250 H -2 секц. </t>
  </si>
  <si>
    <t>Q80 1250 H3</t>
  </si>
  <si>
    <t xml:space="preserve">Радиатор стальной трубчатый Q80 1250 H -3 секц. </t>
  </si>
  <si>
    <t>Q80 1250 H4</t>
  </si>
  <si>
    <t xml:space="preserve">Радиатор стальной трубчатый Q80 1250 H -4 секц. </t>
  </si>
  <si>
    <t>Q80 1250 H5</t>
  </si>
  <si>
    <t xml:space="preserve">Радиатор стальной трубчатый Q80 1250 H -5 секц. </t>
  </si>
  <si>
    <t>Q80 1250 H6</t>
  </si>
  <si>
    <t xml:space="preserve">Радиатор стальной трубчатый Q80 1250 H -6 секц. </t>
  </si>
  <si>
    <t>Q80 1250 H7</t>
  </si>
  <si>
    <t xml:space="preserve">Радиатор стальной трубчатый Q80 1250 H -7 секц. </t>
  </si>
  <si>
    <t>Q80 1250 H8</t>
  </si>
  <si>
    <t xml:space="preserve">Радиатор стальной трубчатый Q80 1250 H -8 секц. </t>
  </si>
  <si>
    <t>Q80 1500 H2</t>
  </si>
  <si>
    <t xml:space="preserve">Радиатор стальной трубчатый Q80 1500 H -2 секц. </t>
  </si>
  <si>
    <t>Q80 1500 H3</t>
  </si>
  <si>
    <t xml:space="preserve">Радиатор стальной трубчатый Q80 1500 H -3 секц. </t>
  </si>
  <si>
    <t>Q80 1500 H4</t>
  </si>
  <si>
    <t xml:space="preserve">Радиатор стальной трубчатый Q80 1500 H -4 секц. </t>
  </si>
  <si>
    <t>Q80 1500 H5</t>
  </si>
  <si>
    <t xml:space="preserve">Радиатор стальной трубчатый Q80 1500 H -5 секц. </t>
  </si>
  <si>
    <t>Q80 1500 H6</t>
  </si>
  <si>
    <t xml:space="preserve">Радиатор стальной трубчатый Q80 1500 H -6 секц. </t>
  </si>
  <si>
    <t>Q80 1500 H7</t>
  </si>
  <si>
    <t xml:space="preserve">Радиатор стальной трубчатый Q80 1500 H -7 секц. </t>
  </si>
  <si>
    <t>Q80 1750 H2</t>
  </si>
  <si>
    <t xml:space="preserve">Радиатор стальной трубчатый Q80 1750 H -2 секц. </t>
  </si>
  <si>
    <t>Q80 1750 H3</t>
  </si>
  <si>
    <t xml:space="preserve">Радиатор стальной трубчатый Q80 1750 H -3 секц. </t>
  </si>
  <si>
    <t>Q80 1750 H4</t>
  </si>
  <si>
    <t xml:space="preserve">Радиатор стальной трубчатый Q80 1750 H -4 секц. </t>
  </si>
  <si>
    <t>Q80 1750 H5</t>
  </si>
  <si>
    <t xml:space="preserve">Радиатор стальной трубчатый Q80 1750 H -5 секц. </t>
  </si>
  <si>
    <t>Q80 1750 H6</t>
  </si>
  <si>
    <t xml:space="preserve">Радиатор стальной трубчатый Q80 1750 H -6 секц. </t>
  </si>
  <si>
    <t>Q80 2000 H2</t>
  </si>
  <si>
    <t xml:space="preserve">Радиатор стальной трубчатый Q80 2000 H -2 секц. </t>
  </si>
  <si>
    <t>Q80 2000 H3</t>
  </si>
  <si>
    <t xml:space="preserve">Радиатор стальной трубчатый Q80 2000 H -3 секц. </t>
  </si>
  <si>
    <t>Q80 2000 H4</t>
  </si>
  <si>
    <t xml:space="preserve">Радиатор стальной трубчатый Q80 2000 H -4 секц. </t>
  </si>
  <si>
    <t>Q80 2000 H5</t>
  </si>
  <si>
    <t xml:space="preserve">Радиатор стальной трубчатый Q80 2000 H -5 секц. </t>
  </si>
  <si>
    <t>Q80 2000 H6</t>
  </si>
  <si>
    <t xml:space="preserve">Радиатор стальной трубчатый Q80 2000 H -6 секц. </t>
  </si>
  <si>
    <t>Q80 2200 H2</t>
  </si>
  <si>
    <t xml:space="preserve">Радиатор стальной трубчатый Q80 2200 H -2 секц. </t>
  </si>
  <si>
    <t>Q80 2200 H3</t>
  </si>
  <si>
    <t xml:space="preserve">Радиатор стальной трубчатый Q80 2200 H -3 секц. </t>
  </si>
  <si>
    <t>Q80 2200 H4</t>
  </si>
  <si>
    <t xml:space="preserve">Радиатор стальной трубчатый Q80 2200 H -4 секц. </t>
  </si>
  <si>
    <t>Q80 2200 H5</t>
  </si>
  <si>
    <t xml:space="preserve">Радиатор стальной трубчатый Q80 2200 H -5 секц. </t>
  </si>
  <si>
    <t>Q80 2250 H2</t>
  </si>
  <si>
    <t xml:space="preserve">Радиатор стальной трубчатый Q80 2250 H -2 секц. </t>
  </si>
  <si>
    <t>Q80 2250 H3</t>
  </si>
  <si>
    <t xml:space="preserve">Радиатор стальной трубчатый Q80 2250 H -3 секц. </t>
  </si>
  <si>
    <t>Q80 2250 H4</t>
  </si>
  <si>
    <t xml:space="preserve">Радиатор стальной трубчатый Q80 2250 H -4 секц. </t>
  </si>
  <si>
    <t>Q80 2250 H5</t>
  </si>
  <si>
    <t xml:space="preserve">Радиатор стальной трубчатый Q80 2250 H -5 секц. </t>
  </si>
  <si>
    <t>Q80 2500 H2</t>
  </si>
  <si>
    <t xml:space="preserve">Радиатор стальной трубчатый Q80 2500 H -2 секц. </t>
  </si>
  <si>
    <t>Q80 2500 H3</t>
  </si>
  <si>
    <t xml:space="preserve">Радиатор стальной трубчатый Q80 2500 H -3 секц. </t>
  </si>
  <si>
    <t>Q80 2500 H4</t>
  </si>
  <si>
    <t xml:space="preserve">Радиатор стальной трубчатый Q80 2500 H -4 секц. </t>
  </si>
  <si>
    <t>Q80 3000 H2</t>
  </si>
  <si>
    <t xml:space="preserve">Радиатор стальной трубчатый Q80 3000 H -2 секц. </t>
  </si>
  <si>
    <t>Q80 3000 H3</t>
  </si>
  <si>
    <t xml:space="preserve">Радиатор стальной трубчатый Q80 3000 H -3 секц. </t>
  </si>
  <si>
    <t>ΔT70 (95/85/20)C</t>
  </si>
  <si>
    <t>ΔT60 (90/70/20)C</t>
  </si>
  <si>
    <t>ΔT50 (75/65/20)C</t>
  </si>
  <si>
    <t/>
  </si>
  <si>
    <t>S 270 V2</t>
  </si>
  <si>
    <t>Q80 2000 V6</t>
  </si>
  <si>
    <t xml:space="preserve">Радиатор стальной трубчатый Q80 2000 V -6 секц. </t>
  </si>
  <si>
    <t xml:space="preserve">Радиатор стальной трубчатый Q80 500 H -2 секц. </t>
  </si>
  <si>
    <t xml:space="preserve">Радиатор стальной трубчатый Q80 500 H -3 секц. </t>
  </si>
  <si>
    <t xml:space="preserve">Радиатор стальной трубчатый Q80 500 H -4 секц. </t>
  </si>
  <si>
    <t xml:space="preserve">Радиатор стальной трубчатый Q80 500 H -5 секц. </t>
  </si>
  <si>
    <t xml:space="preserve">Радиатор стальной трубчатый Q80 500 H -6 секц. </t>
  </si>
  <si>
    <t xml:space="preserve">Радиатор стальной трубчатый Q80 500 H -7 секц. </t>
  </si>
  <si>
    <t xml:space="preserve">Радиатор стальной трубчатый Q80 500 H -8 секц. </t>
  </si>
  <si>
    <t xml:space="preserve">Радиатор стальной трубчатый Q80 550 H -2 секц. </t>
  </si>
  <si>
    <t xml:space="preserve">Радиатор стальной трубчатый Q80 550 H -3 секц. </t>
  </si>
  <si>
    <t xml:space="preserve">Радиатор стальной трубчатый Q80 550 H -4 секц. </t>
  </si>
  <si>
    <t xml:space="preserve">Радиатор стальной трубчатый Q80 550 H -5 секц. </t>
  </si>
  <si>
    <t xml:space="preserve">Радиатор стальной трубчатый Q80 550 H -6 секц. </t>
  </si>
  <si>
    <t xml:space="preserve">Радиатор стальной трубчатый Q80 550 H -7 секц. </t>
  </si>
  <si>
    <t xml:space="preserve">Радиатор стальной трубчатый Q80 550 H -8 секц. </t>
  </si>
  <si>
    <t xml:space="preserve">Радиатор стальной трубчатый Q80 750 H -2 секц. </t>
  </si>
  <si>
    <t xml:space="preserve">Радиатор стальной трубчатый Q80 750 H -3 секц. </t>
  </si>
  <si>
    <t xml:space="preserve">Радиатор стальной трубчатый Q80 750 H -4 секц. </t>
  </si>
  <si>
    <t xml:space="preserve">Радиатор стальной трубчатый Q80 750 H -5 секц. </t>
  </si>
  <si>
    <t xml:space="preserve">Радиатор стальной трубчатый Q80 750 H -6 секц. </t>
  </si>
  <si>
    <t xml:space="preserve">Радиатор стальной трубчатый Q80 750 H -7 секц. </t>
  </si>
  <si>
    <t xml:space="preserve">Радиатор стальной трубчатый Q80 750 H -8 секц. </t>
  </si>
  <si>
    <t xml:space="preserve">Радиатор стальной трубчатый Q80 1000 H -2 секц. </t>
  </si>
  <si>
    <t xml:space="preserve">Радиатор стальной трубчатый Q80 1000 H -3 секц. </t>
  </si>
  <si>
    <t xml:space="preserve">Радиатор стальной трубчатый Q80 1000 H -4 секц. </t>
  </si>
  <si>
    <t xml:space="preserve">Радиатор стальной трубчатый Q80 1000 H -5 секц. </t>
  </si>
  <si>
    <t xml:space="preserve">Радиатор стальной трубчатый Q80 1000 H -6 секц. </t>
  </si>
  <si>
    <t xml:space="preserve">Радиатор стальной трубчатый Q80 1000 H -7 секц. </t>
  </si>
  <si>
    <t xml:space="preserve">Радиатор стальной трубчатый Q80 1000 H -8 секц. </t>
  </si>
  <si>
    <t xml:space="preserve">Радиатор стальной трубчатый Q80  500 V -2 секц. </t>
  </si>
  <si>
    <t xml:space="preserve">Радиатор стальной трубчатый Q80  500 V -3 секц. </t>
  </si>
  <si>
    <t xml:space="preserve">Радиатор стальной трубчатый Q80  500 V -4 секц. </t>
  </si>
  <si>
    <t xml:space="preserve">Радиатор стальной трубчатый Q80  500 V -5 секц. </t>
  </si>
  <si>
    <t xml:space="preserve">Радиатор стальной трубчатый Q80  500 V -6 секц. </t>
  </si>
  <si>
    <t xml:space="preserve">Радиатор стальной трубчатый Q80  500 V -7 секц. </t>
  </si>
  <si>
    <t xml:space="preserve">Радиатор стальной трубчатый Q80  500 V -8 секц. </t>
  </si>
  <si>
    <t xml:space="preserve">Радиатор стальной трубчатый Q80  550 V -2 секц. </t>
  </si>
  <si>
    <t xml:space="preserve">Радиатор стальной трубчатый Q80  550 V -3 секц. </t>
  </si>
  <si>
    <t xml:space="preserve">Радиатор стальной трубчатый Q80  550 V -4 секц. </t>
  </si>
  <si>
    <t xml:space="preserve">Радиатор стальной трубчатый Q80  550 V -5 секц. </t>
  </si>
  <si>
    <t xml:space="preserve">Радиатор стальной трубчатый Q80  550 V -6 секц. </t>
  </si>
  <si>
    <t xml:space="preserve">Радиатор стальной трубчатый Q80  550 V -7 секц. </t>
  </si>
  <si>
    <t xml:space="preserve">Радиатор стальной трубчатый Q80  550 V -8 секц. </t>
  </si>
  <si>
    <t xml:space="preserve">Радиатор стальной трубчатый Q80  750 V -2 секц. </t>
  </si>
  <si>
    <t xml:space="preserve">Радиатор стальной трубчатый Q80  750 V -3 секц. </t>
  </si>
  <si>
    <t xml:space="preserve">Радиатор стальной трубчатый Q80  750 V -4 секц. </t>
  </si>
  <si>
    <t xml:space="preserve">Радиатор стальной трубчатый Q80  750 V -5 секц. </t>
  </si>
  <si>
    <t xml:space="preserve">Радиатор стальной трубчатый Q80  750 V -6 секц. </t>
  </si>
  <si>
    <t xml:space="preserve">Радиатор стальной трубчатый Q80  750 V -7 секц. </t>
  </si>
  <si>
    <t xml:space="preserve">Радиатор стальной трубчатый Q80  750 V -8 секц. </t>
  </si>
  <si>
    <t xml:space="preserve">Радиатор стальной трубчатый Q80  1000 V -2 секц. </t>
  </si>
  <si>
    <t xml:space="preserve">Радиатор стальной трубчатый Q80  1000 V -3 секц. </t>
  </si>
  <si>
    <t xml:space="preserve">Радиатор стальной трубчатый Q80  1000 V -4 секц. </t>
  </si>
  <si>
    <t xml:space="preserve">Радиатор стальной трубчатый Q80  1000 V -5 секц. </t>
  </si>
  <si>
    <t xml:space="preserve">Радиатор стальной трубчатый Q80  1000 V -6 секц. </t>
  </si>
  <si>
    <t xml:space="preserve">Радиатор стальной трубчатый Q80  1000 V -7 секц. </t>
  </si>
  <si>
    <t xml:space="preserve">Радиатор стальной трубчатый Q80  1000 V -8 секц. </t>
  </si>
  <si>
    <t xml:space="preserve">Радиатор стальной трубчатый Q80  1250 V -2 секц. </t>
  </si>
  <si>
    <t xml:space="preserve">Радиатор стальной трубчатый Q80  1250 V -3 секц. </t>
  </si>
  <si>
    <t xml:space="preserve">Радиатор стальной трубчатый Q80  1250 V -4 секц. </t>
  </si>
  <si>
    <t xml:space="preserve">Радиатор стальной трубчатый Q80  1250 V -5 секц. </t>
  </si>
  <si>
    <t xml:space="preserve">Радиатор стальной трубчатый Q80  1250 V -6 секц. </t>
  </si>
  <si>
    <t xml:space="preserve">Радиатор стальной трубчатый Q80  1250 V -7 секц. </t>
  </si>
  <si>
    <t xml:space="preserve">Радиатор стальной трубчатый Q80  1250 V -8 секц. </t>
  </si>
  <si>
    <t xml:space="preserve">Радиатор стальной трубчатый Q80  1500 V -2 секц. </t>
  </si>
  <si>
    <t xml:space="preserve">Радиатор стальной трубчатый Q80  1500 V -3 секц. </t>
  </si>
  <si>
    <t xml:space="preserve">Радиатор стальной трубчатый Q80  1500 V -4 секц. </t>
  </si>
  <si>
    <t xml:space="preserve">Радиатор стальной трубчатый Q80  1500 V -5 секц. </t>
  </si>
  <si>
    <t xml:space="preserve">Радиатор стальной трубчатый Q80  1500 V -6 секц. </t>
  </si>
  <si>
    <t xml:space="preserve">Радиатор стальной трубчатый Q80  1500 V -7 секц. </t>
  </si>
  <si>
    <t xml:space="preserve">Радиатор стальной трубчатый Q80  1750 V -2 секц. </t>
  </si>
  <si>
    <t xml:space="preserve">Радиатор стальной трубчатый Q80  1750 V -3 секц. </t>
  </si>
  <si>
    <t xml:space="preserve">Радиатор стальной трубчатый Q80  1750 V -4 секц. </t>
  </si>
  <si>
    <t xml:space="preserve">Радиатор стальной трубчатый Q80  1750 V -5 секц. </t>
  </si>
  <si>
    <t xml:space="preserve">Радиатор стальной трубчатый Q80  1750 V -6 секц. </t>
  </si>
  <si>
    <t xml:space="preserve">Радиатор стальной трубчатый Q80  2000 V -2 секц. </t>
  </si>
  <si>
    <t xml:space="preserve">Радиатор стальной трубчатый Q80  2000 V -3 секц. </t>
  </si>
  <si>
    <t xml:space="preserve">Радиатор стальной трубчатый Q80  2000 V -4 секц. </t>
  </si>
  <si>
    <t xml:space="preserve">Радиатор стальной трубчатый Q80  2000 V -5 секц. </t>
  </si>
  <si>
    <t xml:space="preserve">Радиатор стальной трубчатый Q80  2200 V -2 секц. </t>
  </si>
  <si>
    <t xml:space="preserve">Радиатор стальной трубчатый Q80  2200 V -3 секц. </t>
  </si>
  <si>
    <t xml:space="preserve">Радиатор стальной трубчатый Q80  2200 V -4 секц. </t>
  </si>
  <si>
    <t xml:space="preserve">Радиатор стальной трубчатый Q80  2200 V -5 секц. </t>
  </si>
  <si>
    <t xml:space="preserve">Радиатор стальной трубчатый Q80  2250 V -2 секц. </t>
  </si>
  <si>
    <t xml:space="preserve">Радиатор стальной трубчатый Q80  2250 V -3 секц. </t>
  </si>
  <si>
    <t xml:space="preserve">Радиатор стальной трубчатый Q80  2250 V -4 секц. </t>
  </si>
  <si>
    <t xml:space="preserve">Радиатор стальной трубчатый Q80  2250 V -5 секц. </t>
  </si>
  <si>
    <t xml:space="preserve">Радиатор стальной трубчатый Q80  2500 V -2 секц. </t>
  </si>
  <si>
    <t xml:space="preserve">Радиатор стальной трубчатый Q80  2500 V -3 секц. </t>
  </si>
  <si>
    <t xml:space="preserve">Радиатор стальной трубчатый Q80  2500 V -4 секц. </t>
  </si>
  <si>
    <t xml:space="preserve">Радиатор стальной трубчатый Q80  3000 V -2 секц. </t>
  </si>
  <si>
    <t xml:space="preserve">Радиатор стальной трубчатый Q80  3000 V -3 секц. </t>
  </si>
  <si>
    <t xml:space="preserve">Радиатор стальной трубчатый R89 500 H -2 секц. </t>
  </si>
  <si>
    <t xml:space="preserve">Радиатор стальной трубчатый R89 500 H -3 секц. </t>
  </si>
  <si>
    <t xml:space="preserve">Радиатор стальной трубчатый R89 500 H -4 секц. </t>
  </si>
  <si>
    <t>Радиатор стальной трубчатый R89 500 H -5 секц.</t>
  </si>
  <si>
    <t xml:space="preserve">Радиатор стальной трубчатый R89 500 H -6 секц. </t>
  </si>
  <si>
    <t xml:space="preserve">Радиатор стальной трубчатый R89 500 H -7 секц. </t>
  </si>
  <si>
    <t>Радиатор стальной трубчатый R89 500 H -8 секц.</t>
  </si>
  <si>
    <t xml:space="preserve">Радиатор стальной трубчатый R89 550 H -2 секц. </t>
  </si>
  <si>
    <t xml:space="preserve">Радиатор стальной трубчатый R89 550 H -3 секц. </t>
  </si>
  <si>
    <t xml:space="preserve">Радиатор стальной трубчатый R89 550 H -4 секц. </t>
  </si>
  <si>
    <t>Радиатор стальной трубчатый R89 550 H -5 секц.</t>
  </si>
  <si>
    <t xml:space="preserve">Радиатор стальной трубчатый R89 550 H -6 секц. </t>
  </si>
  <si>
    <t xml:space="preserve">Радиатор стальной трубчатый R89 550 H -7 секц. </t>
  </si>
  <si>
    <t>Радиатор стальной трубчатый R89 550 H -8 секц.</t>
  </si>
  <si>
    <t xml:space="preserve">Радиатор стальной трубчатый R89 750 H -2 секц. </t>
  </si>
  <si>
    <t xml:space="preserve">Радиатор стальной трубчатый R89 750 H -3 секц. </t>
  </si>
  <si>
    <t xml:space="preserve">Радиатор стальной трубчатый R89 750 H -4 секц. </t>
  </si>
  <si>
    <t>Радиатор стальной трубчатый R89 750 H -5 секц.</t>
  </si>
  <si>
    <t xml:space="preserve">Радиатор стальной трубчатый R89 750 H -6 секц. </t>
  </si>
  <si>
    <t xml:space="preserve">Радиатор стальной трубчатый R89 750 H -7 секц. </t>
  </si>
  <si>
    <t>Радиатор стальной трубчатый R89 750 H -8 секц.</t>
  </si>
  <si>
    <t xml:space="preserve">Радиатор стальной трубчатый R89 1000 H -2 секц. </t>
  </si>
  <si>
    <t xml:space="preserve">Радиатор стальной трубчатый R89 1000 H -3 секц. </t>
  </si>
  <si>
    <t xml:space="preserve">Радиатор стальной трубчатый R89 1000 H -4 секц. </t>
  </si>
  <si>
    <t>Радиатор стальной трубчатый R89 1000 H -5 секц.</t>
  </si>
  <si>
    <t xml:space="preserve">Радиатор стальной трубчатый R89 1000 H -6 секц. </t>
  </si>
  <si>
    <t xml:space="preserve">Радиатор стальной трубчатый R89 1000 H -7 секц. </t>
  </si>
  <si>
    <t>Радиатор стальной трубчатый R89 1000 H -8 секц.</t>
  </si>
  <si>
    <t xml:space="preserve">Радиатор стальной трубчатый R89 1250 H -2 секц. </t>
  </si>
  <si>
    <t xml:space="preserve">Радиатор стальной трубчатый R89 1250 H -3 секц. </t>
  </si>
  <si>
    <t xml:space="preserve">Радиатор стальной трубчатый R89 1250 H -4 секц. </t>
  </si>
  <si>
    <t>Радиатор стальной трубчатый R89 1250 H -5 секц.</t>
  </si>
  <si>
    <t xml:space="preserve">Радиатор стальной трубчатый R89 1250 H -6 секц. </t>
  </si>
  <si>
    <t xml:space="preserve">Радиатор стальной трубчатый R89 1250 H -7 секц. </t>
  </si>
  <si>
    <t>Радиатор стальной трубчатый R89 1250 H -8 секц.</t>
  </si>
  <si>
    <t xml:space="preserve">Радиатор стальной трубчатый R89 1500 H -2 секц. </t>
  </si>
  <si>
    <t xml:space="preserve">Радиатор стальной трубчатый R89 1500 H -3 секц. </t>
  </si>
  <si>
    <t xml:space="preserve">Радиатор стальной трубчатый R89 1500 H -4 секц. </t>
  </si>
  <si>
    <t>Радиатор стальной трубчатый R89 1500 H -5 секц.</t>
  </si>
  <si>
    <t xml:space="preserve">Радиатор стальной трубчатый R89 1500 H -6 секц. </t>
  </si>
  <si>
    <t xml:space="preserve">Радиатор стальной трубчатый R89 1500 H -7 секц. </t>
  </si>
  <si>
    <t xml:space="preserve">Радиатор стальной трубчатый R89 1750 H -2 секц. </t>
  </si>
  <si>
    <t xml:space="preserve">Радиатор стальной трубчатый R89 1750 H -3 секц. </t>
  </si>
  <si>
    <t xml:space="preserve">Радиатор стальной трубчатый R89 1750 H -4 секц. </t>
  </si>
  <si>
    <t>Радиатор стальной трубчатый R89 1750 H -5 секц.</t>
  </si>
  <si>
    <t xml:space="preserve">Радиатор стальной трубчатый R89 1750 H -6 секц. </t>
  </si>
  <si>
    <t xml:space="preserve">Радиатор стальной трубчатый R89 2000 H -2 секц. </t>
  </si>
  <si>
    <t xml:space="preserve">Радиатор стальной трубчатый R89 2000 H -3 секц. </t>
  </si>
  <si>
    <t xml:space="preserve">Радиатор стальной трубчатый R89 2000 H -4 секц. </t>
  </si>
  <si>
    <t>Радиатор стальной трубчатый R89 2000 H -5 секц.</t>
  </si>
  <si>
    <t xml:space="preserve">Радиатор стальной трубчатый R89 2200 H -2 секц. </t>
  </si>
  <si>
    <t xml:space="preserve">Радиатор стальной трубчатый R89 2200 H -3 секц. </t>
  </si>
  <si>
    <t xml:space="preserve">Радиатор стальной трубчатый R89 2200 H -4 секц. </t>
  </si>
  <si>
    <t xml:space="preserve">Радиатор стальной трубчатый R89 2250 H -2 секц. </t>
  </si>
  <si>
    <t xml:space="preserve">Радиатор стальной трубчатый R89 2250 H -3 секц. </t>
  </si>
  <si>
    <t xml:space="preserve">Радиатор стальной трубчатый R89 2250 H -4 секц. </t>
  </si>
  <si>
    <t xml:space="preserve">Радиатор стальной трубчатый R89 2500 H -2 секц. </t>
  </si>
  <si>
    <t xml:space="preserve">Радиатор стальной трубчатый R89 2500 H -3 секц. </t>
  </si>
  <si>
    <t xml:space="preserve">Радиатор стальной трубчатый R89 2500 H -4 секц. </t>
  </si>
  <si>
    <t xml:space="preserve">Радиатор стальной трубчатый R89 3000 H -2 секц. </t>
  </si>
  <si>
    <t xml:space="preserve">Радиатор стальной трубчатый R89 3000 H -3 секц. </t>
  </si>
  <si>
    <t>Напольный</t>
  </si>
  <si>
    <t>Внесите данные в ячейки выделенные желтым цветом. Код цвета для RAL- 4 цифры, для WH- 3 или 4 цифры (например 119, 0040)</t>
  </si>
  <si>
    <t xml:space="preserve">Радиатор стальной трубчатый R32 500 V -2 секц. </t>
  </si>
  <si>
    <t xml:space="preserve">Радиатор стальной трубчатый R32 500 V -3 секц. </t>
  </si>
  <si>
    <t xml:space="preserve">Радиатор стальной трубчатый R32 500 V -4 секц. </t>
  </si>
  <si>
    <t>Радиатор стальной трубчатый R32 500 V -5 секц.</t>
  </si>
  <si>
    <t xml:space="preserve">Радиатор стальной трубчатый R32 500 V -6 секц. </t>
  </si>
  <si>
    <t xml:space="preserve">Радиатор стальной трубчатый R32 500 V -7 секц. </t>
  </si>
  <si>
    <t>Радиатор стальной трубчатый R32 500 V -8 секц.</t>
  </si>
  <si>
    <t>Радиатор стальной трубчатый R32 500 V -9 секц.</t>
  </si>
  <si>
    <t>Радиатор стальной трубчатый R32 500 V -10 секц.</t>
  </si>
  <si>
    <t>Радиатор стальной трубчатый R32 500 V -11 секц.</t>
  </si>
  <si>
    <t>Радиатор стальной трубчатый R32 500 V -12 секц.</t>
  </si>
  <si>
    <t>Радиатор стальной трубчатый R32 500 V -13 секц.</t>
  </si>
  <si>
    <t>Радиатор стальной трубчатый R32 500 V -14 секц.</t>
  </si>
  <si>
    <t>Выбрать ΔТ</t>
  </si>
  <si>
    <t>Горизонтальный радиатор, из профильной трубы 30х60</t>
  </si>
  <si>
    <t>Ширина L, мм</t>
  </si>
  <si>
    <t>*Глубина с учетом кронштейнов 78 мм</t>
  </si>
  <si>
    <t>Вес, кг</t>
  </si>
  <si>
    <t>База 460</t>
  </si>
  <si>
    <t>База 560</t>
  </si>
  <si>
    <t>P60/30-460</t>
  </si>
  <si>
    <t>P60/30-560</t>
  </si>
  <si>
    <t>P60/30</t>
  </si>
  <si>
    <t>было</t>
  </si>
  <si>
    <t xml:space="preserve"> </t>
  </si>
  <si>
    <r>
      <t xml:space="preserve">Цены указаны </t>
    </r>
    <r>
      <rPr>
        <b/>
        <sz val="11"/>
        <color rgb="FFFF0000"/>
        <rFont val="Calibri"/>
        <family val="2"/>
        <charset val="204"/>
        <scheme val="minor"/>
      </rPr>
      <t>без</t>
    </r>
    <r>
      <rPr>
        <sz val="11"/>
        <color theme="1"/>
        <rFont val="Calibri"/>
        <family val="2"/>
        <charset val="204"/>
        <scheme val="minor"/>
      </rPr>
      <t xml:space="preserve"> стоимости ТЭНа!!!</t>
    </r>
  </si>
  <si>
    <t>** ВАЖНО!!! При заказе указывайте сторону установки нагревателя, ТЭН выписывается отдельно.</t>
  </si>
  <si>
    <t>P60/30 E-860</t>
  </si>
  <si>
    <t>P60/30 E-1040</t>
  </si>
  <si>
    <t>P60/30 E-1180</t>
  </si>
  <si>
    <t>Боковое</t>
  </si>
  <si>
    <t>Подключение- боковое 400, 500 мм, нижнее Л50, П50, 050, ЛП</t>
  </si>
  <si>
    <t>Мощность ТЭНа, Вт</t>
  </si>
  <si>
    <r>
      <t xml:space="preserve">Покраска только в цвета </t>
    </r>
    <r>
      <rPr>
        <b/>
        <sz val="16"/>
        <color rgb="FFFF0000"/>
        <rFont val="Calibri"/>
        <family val="2"/>
        <charset val="204"/>
        <scheme val="minor"/>
      </rPr>
      <t>МУАР и АНТИК!!!</t>
    </r>
  </si>
  <si>
    <t xml:space="preserve">Электрический полотенцесушитель P60/30 E, с нагревателями MOA или KTX </t>
  </si>
  <si>
    <t>P30 270 V15</t>
  </si>
  <si>
    <t>P30 270 V16</t>
  </si>
  <si>
    <t>P30 270 V17</t>
  </si>
  <si>
    <t>P30 270 V18</t>
  </si>
  <si>
    <t>P30 270 V19</t>
  </si>
  <si>
    <t>P30 270 V20</t>
  </si>
  <si>
    <t>P30 270 V21</t>
  </si>
  <si>
    <t>P30 270 V22</t>
  </si>
  <si>
    <t>P30 270 V23</t>
  </si>
  <si>
    <t>P30 270 V24</t>
  </si>
  <si>
    <t>P30 270 V25</t>
  </si>
  <si>
    <t>P30 270 V26</t>
  </si>
  <si>
    <t>P30 270 V27</t>
  </si>
  <si>
    <t>P30 270 V28</t>
  </si>
  <si>
    <t>P30 270 V29</t>
  </si>
  <si>
    <t>P30 270 V30</t>
  </si>
  <si>
    <t>P30 270 V31</t>
  </si>
  <si>
    <t>P30 270 V32</t>
  </si>
  <si>
    <t>P30 270 V33</t>
  </si>
  <si>
    <t>P30 270 V34</t>
  </si>
  <si>
    <t>P30 270 V35</t>
  </si>
  <si>
    <t>P30 270 V36</t>
  </si>
  <si>
    <t>P30 270 V37</t>
  </si>
  <si>
    <t>P30 270 V38</t>
  </si>
  <si>
    <t xml:space="preserve">Радиатор стальной трубчатый P30 270 V -15 секц. </t>
  </si>
  <si>
    <t xml:space="preserve">Радиатор стальной трубчатый P30 270 V -16 секц. </t>
  </si>
  <si>
    <t xml:space="preserve">Радиатор стальной трубчатый P30 270 V -17 секц. </t>
  </si>
  <si>
    <t xml:space="preserve">Радиатор стальной трубчатый P30 270 V -18 секц. </t>
  </si>
  <si>
    <t xml:space="preserve">Радиатор стальной трубчатый P30 270 V -19 секц. </t>
  </si>
  <si>
    <t xml:space="preserve">Радиатор стальной трубчатый P30 270 V -20 секц. </t>
  </si>
  <si>
    <t xml:space="preserve">Радиатор стальной трубчатый P30 270 V -21 секц. </t>
  </si>
  <si>
    <t xml:space="preserve">Радиатор стальной трубчатый P30 270 V -22 секц. </t>
  </si>
  <si>
    <t xml:space="preserve">Радиатор стальной трубчатый P30 270 V -23 секц. </t>
  </si>
  <si>
    <t xml:space="preserve">Радиатор стальной трубчатый P30 270 V -24 секц. </t>
  </si>
  <si>
    <t xml:space="preserve">Радиатор стальной трубчатый P30 270 V -25 секц. </t>
  </si>
  <si>
    <t xml:space="preserve">Радиатор стальной трубчатый P30 270 V -26 секц. </t>
  </si>
  <si>
    <t xml:space="preserve">Радиатор стальной трубчатый P30 270 V -27 секц. </t>
  </si>
  <si>
    <t xml:space="preserve">Радиатор стальной трубчатый P30 270 V -28 секц. </t>
  </si>
  <si>
    <t xml:space="preserve">Радиатор стальной трубчатый P30 270 V -29 секц. </t>
  </si>
  <si>
    <t xml:space="preserve">Радиатор стальной трубчатый P30 270 V -30 секц. </t>
  </si>
  <si>
    <t xml:space="preserve">Радиатор стальной трубчатый P30 270 V -31 секц. </t>
  </si>
  <si>
    <t xml:space="preserve">Радиатор стальной трубчатый P30 270 V -32 секц. </t>
  </si>
  <si>
    <t xml:space="preserve">Радиатор стальной трубчатый P30 270 V -33 секц. </t>
  </si>
  <si>
    <t xml:space="preserve">Радиатор стальной трубчатый P30 270 V -34 секц. </t>
  </si>
  <si>
    <t xml:space="preserve">Радиатор стальной трубчатый P30 270 V -35 секц. </t>
  </si>
  <si>
    <t xml:space="preserve">Радиатор стальной трубчатый P30 270 V -36 секц. </t>
  </si>
  <si>
    <t xml:space="preserve">Радиатор стальной трубчатый P30 270 V -37 секц. </t>
  </si>
  <si>
    <t xml:space="preserve">Радиатор стальной трубчатый P30 270 V -38 секц. </t>
  </si>
  <si>
    <t>P30 420 V15</t>
  </si>
  <si>
    <t xml:space="preserve">Радиатор стальной трубчатый P30 420 V -15 секц. </t>
  </si>
  <si>
    <t>P30 420 V16</t>
  </si>
  <si>
    <t xml:space="preserve">Радиатор стальной трубчатый P30 420 V -16 секц. </t>
  </si>
  <si>
    <t>P30 420 V17</t>
  </si>
  <si>
    <t xml:space="preserve">Радиатор стальной трубчатый P30 420 V -17 секц. </t>
  </si>
  <si>
    <t>P30 420 V18</t>
  </si>
  <si>
    <t xml:space="preserve">Радиатор стальной трубчатый P30 420 V -18 секц. </t>
  </si>
  <si>
    <t>P30 420 V19</t>
  </si>
  <si>
    <t xml:space="preserve">Радиатор стальной трубчатый P30 420 V -19 секц. </t>
  </si>
  <si>
    <t>P30 420 V20</t>
  </si>
  <si>
    <t xml:space="preserve">Радиатор стальной трубчатый P30 420 V -20 секц. </t>
  </si>
  <si>
    <t>P30 420 V21</t>
  </si>
  <si>
    <t xml:space="preserve">Радиатор стальной трубчатый P30 420 V -21 секц. </t>
  </si>
  <si>
    <t>P30 420 V22</t>
  </si>
  <si>
    <t xml:space="preserve">Радиатор стальной трубчатый P30 420 V -22 секц. </t>
  </si>
  <si>
    <t>P30 420 V23</t>
  </si>
  <si>
    <t xml:space="preserve">Радиатор стальной трубчатый P30 420 V -23 секц. </t>
  </si>
  <si>
    <t>P30 420 V24</t>
  </si>
  <si>
    <t xml:space="preserve">Радиатор стальной трубчатый P30 420 V -24 секц. </t>
  </si>
  <si>
    <t>P30 420 V25</t>
  </si>
  <si>
    <t xml:space="preserve">Радиатор стальной трубчатый P30 420 V -25 секц. </t>
  </si>
  <si>
    <t>P30 420 V26</t>
  </si>
  <si>
    <t xml:space="preserve">Радиатор стальной трубчатый P30 420 V -26 секц. </t>
  </si>
  <si>
    <t>P30 420 V27</t>
  </si>
  <si>
    <t xml:space="preserve">Радиатор стальной трубчатый P30 420 V -27 секц. </t>
  </si>
  <si>
    <t>P30 420 V28</t>
  </si>
  <si>
    <t xml:space="preserve">Радиатор стальной трубчатый P30 420 V -28 секц. </t>
  </si>
  <si>
    <t>P30 420 V29</t>
  </si>
  <si>
    <t xml:space="preserve">Радиатор стальной трубчатый P30 420 V -29 секц. </t>
  </si>
  <si>
    <t>P30 420 V30</t>
  </si>
  <si>
    <t xml:space="preserve">Радиатор стальной трубчатый P30 420 V -30 секц. </t>
  </si>
  <si>
    <t>P30 420 V31</t>
  </si>
  <si>
    <t xml:space="preserve">Радиатор стальной трубчатый P30 420 V -31 секц. </t>
  </si>
  <si>
    <t>P30 420 V32</t>
  </si>
  <si>
    <t xml:space="preserve">Радиатор стальной трубчатый P30 420 V -32 секц. </t>
  </si>
  <si>
    <t>P30 420 V33</t>
  </si>
  <si>
    <t xml:space="preserve">Радиатор стальной трубчатый P30 420 V -33 секц. </t>
  </si>
  <si>
    <t>P30 420 V34</t>
  </si>
  <si>
    <t xml:space="preserve">Радиатор стальной трубчатый P30 420 V -34 секц. </t>
  </si>
  <si>
    <t>P30 420 V35</t>
  </si>
  <si>
    <t xml:space="preserve">Радиатор стальной трубчатый P30 420 V -35 секц. </t>
  </si>
  <si>
    <t>P30 420 V36</t>
  </si>
  <si>
    <t xml:space="preserve">Радиатор стальной трубчатый P30 420 V -36 секц. </t>
  </si>
  <si>
    <t>P30 420 V37</t>
  </si>
  <si>
    <t xml:space="preserve">Радиатор стальной трубчатый P30 420 V -37 секц. </t>
  </si>
  <si>
    <t>P30 420 V38</t>
  </si>
  <si>
    <t xml:space="preserve">Радиатор стальной трубчатый P30 420 V -38 секц. </t>
  </si>
  <si>
    <t>P30 500 V15</t>
  </si>
  <si>
    <t xml:space="preserve">Радиатор стальной трубчатый P30 500 V -15 секц. </t>
  </si>
  <si>
    <t>P30 500 V16</t>
  </si>
  <si>
    <t xml:space="preserve">Радиатор стальной трубчатый P30 500 V -16 секц. </t>
  </si>
  <si>
    <t>P30 500 V17</t>
  </si>
  <si>
    <t xml:space="preserve">Радиатор стальной трубчатый P30 500 V -17 секц. </t>
  </si>
  <si>
    <t>P30 500 V18</t>
  </si>
  <si>
    <t xml:space="preserve">Радиатор стальной трубчатый P30 500 V -18 секц. </t>
  </si>
  <si>
    <t>P30 500 V19</t>
  </si>
  <si>
    <t xml:space="preserve">Радиатор стальной трубчатый P30 500 V -19 секц. </t>
  </si>
  <si>
    <t>P30 500 V20</t>
  </si>
  <si>
    <t xml:space="preserve">Радиатор стальной трубчатый P30 500 V -20 секц. </t>
  </si>
  <si>
    <t>P30 500 V21</t>
  </si>
  <si>
    <t xml:space="preserve">Радиатор стальной трубчатый P30 500 V -21 секц. </t>
  </si>
  <si>
    <t>P30 500 V22</t>
  </si>
  <si>
    <t xml:space="preserve">Радиатор стальной трубчатый P30 500 V -22 секц. </t>
  </si>
  <si>
    <t>P30 500 V23</t>
  </si>
  <si>
    <t xml:space="preserve">Радиатор стальной трубчатый P30 500 V -23 секц. </t>
  </si>
  <si>
    <t>P30 500 V24</t>
  </si>
  <si>
    <t xml:space="preserve">Радиатор стальной трубчатый P30 500 V -24 секц. </t>
  </si>
  <si>
    <t>P30 500 V25</t>
  </si>
  <si>
    <t xml:space="preserve">Радиатор стальной трубчатый P30 500 V -25 секц. </t>
  </si>
  <si>
    <t>P30 500 V26</t>
  </si>
  <si>
    <t xml:space="preserve">Радиатор стальной трубчатый P30 500 V -26 секц. </t>
  </si>
  <si>
    <t>P30 500 V27</t>
  </si>
  <si>
    <t xml:space="preserve">Радиатор стальной трубчатый P30 500 V -27 секц. </t>
  </si>
  <si>
    <t>P30 500 V28</t>
  </si>
  <si>
    <t xml:space="preserve">Радиатор стальной трубчатый P30 500 V -28 секц. </t>
  </si>
  <si>
    <t>P30 500 V29</t>
  </si>
  <si>
    <t xml:space="preserve">Радиатор стальной трубчатый P30 500 V -29 секц. </t>
  </si>
  <si>
    <t>P30 500 V30</t>
  </si>
  <si>
    <t xml:space="preserve">Радиатор стальной трубчатый P30 500 V -30 секц. </t>
  </si>
  <si>
    <t>P30 500 V31</t>
  </si>
  <si>
    <t xml:space="preserve">Радиатор стальной трубчатый P30 500 V -31 секц. </t>
  </si>
  <si>
    <t>P30 500 V32</t>
  </si>
  <si>
    <t xml:space="preserve">Радиатор стальной трубчатый P30 500 V -32 секц. </t>
  </si>
  <si>
    <t>P30 500 V33</t>
  </si>
  <si>
    <t xml:space="preserve">Радиатор стальной трубчатый P30 500 V -33 секц. </t>
  </si>
  <si>
    <t>P30 500 V34</t>
  </si>
  <si>
    <t xml:space="preserve">Радиатор стальной трубчатый P30 500 V -34 секц. </t>
  </si>
  <si>
    <t>P30 500 V35</t>
  </si>
  <si>
    <t xml:space="preserve">Радиатор стальной трубчатый P30 500 V -35 секц. </t>
  </si>
  <si>
    <t>P30 500 V36</t>
  </si>
  <si>
    <t xml:space="preserve">Радиатор стальной трубчатый P30 500 V -36 секц. </t>
  </si>
  <si>
    <t>P30 500 V37</t>
  </si>
  <si>
    <t xml:space="preserve">Радиатор стальной трубчатый P30 500 V -37 секц. </t>
  </si>
  <si>
    <t>P30 500 V38</t>
  </si>
  <si>
    <t xml:space="preserve">Радиатор стальной трубчатый P30 500 V -38 секц. </t>
  </si>
  <si>
    <t>P30 550 V15</t>
  </si>
  <si>
    <t xml:space="preserve">Радиатор стальной трубчатый P30 550 V -15 секц. </t>
  </si>
  <si>
    <t>P30 550 V16</t>
  </si>
  <si>
    <t xml:space="preserve">Радиатор стальной трубчатый P30 550 V -16 секц. </t>
  </si>
  <si>
    <t>P30 550 V17</t>
  </si>
  <si>
    <t xml:space="preserve">Радиатор стальной трубчатый P30 550 V -17 секц. </t>
  </si>
  <si>
    <t>P30 550 V18</t>
  </si>
  <si>
    <t xml:space="preserve">Радиатор стальной трубчатый P30 550 V -18 секц. </t>
  </si>
  <si>
    <t>P30 550 V19</t>
  </si>
  <si>
    <t xml:space="preserve">Радиатор стальной трубчатый P30 550 V -19 секц. </t>
  </si>
  <si>
    <t>P30 550 V20</t>
  </si>
  <si>
    <t xml:space="preserve">Радиатор стальной трубчатый P30 550 V -20 секц. </t>
  </si>
  <si>
    <t>P30 550 V21</t>
  </si>
  <si>
    <t xml:space="preserve">Радиатор стальной трубчатый P30 550 V -21 секц. </t>
  </si>
  <si>
    <t>P30 550 V22</t>
  </si>
  <si>
    <t xml:space="preserve">Радиатор стальной трубчатый P30 550 V -22 секц. </t>
  </si>
  <si>
    <t>P30 550 V23</t>
  </si>
  <si>
    <t xml:space="preserve">Радиатор стальной трубчатый P30 550 V -23 секц. </t>
  </si>
  <si>
    <t>P30 550 V24</t>
  </si>
  <si>
    <t xml:space="preserve">Радиатор стальной трубчатый P30 550 V -24 секц. </t>
  </si>
  <si>
    <t>P30 550 V25</t>
  </si>
  <si>
    <t xml:space="preserve">Радиатор стальной трубчатый P30 550 V -25 секц. </t>
  </si>
  <si>
    <t>P30 550 V26</t>
  </si>
  <si>
    <t xml:space="preserve">Радиатор стальной трубчатый P30 550 V -26 секц. </t>
  </si>
  <si>
    <t>P30 550 V27</t>
  </si>
  <si>
    <t xml:space="preserve">Радиатор стальной трубчатый P30 550 V -27 секц. </t>
  </si>
  <si>
    <t>P30 550 V28</t>
  </si>
  <si>
    <t xml:space="preserve">Радиатор стальной трубчатый P30 550 V -28 секц. </t>
  </si>
  <si>
    <t>P30 550 V29</t>
  </si>
  <si>
    <t xml:space="preserve">Радиатор стальной трубчатый P30 550 V -29 секц. </t>
  </si>
  <si>
    <t>P30 550 V30</t>
  </si>
  <si>
    <t xml:space="preserve">Радиатор стальной трубчатый P30 550 V -30 секц. </t>
  </si>
  <si>
    <t>P30 550 V31</t>
  </si>
  <si>
    <t xml:space="preserve">Радиатор стальной трубчатый P30 550 V -31 секц. </t>
  </si>
  <si>
    <t>P30 550 V32</t>
  </si>
  <si>
    <t xml:space="preserve">Радиатор стальной трубчатый P30 550 V -32 секц. </t>
  </si>
  <si>
    <t>P30 550 V33</t>
  </si>
  <si>
    <t xml:space="preserve">Радиатор стальной трубчатый P30 550 V -33 секц. </t>
  </si>
  <si>
    <t>P30 550 V34</t>
  </si>
  <si>
    <t xml:space="preserve">Радиатор стальной трубчатый P30 550 V -34 секц. </t>
  </si>
  <si>
    <t>P30 550 V35</t>
  </si>
  <si>
    <t xml:space="preserve">Радиатор стальной трубчатый P30 550 V -35 секц. </t>
  </si>
  <si>
    <t>P30 550 V36</t>
  </si>
  <si>
    <t xml:space="preserve">Радиатор стальной трубчатый P30 550 V -36 секц. </t>
  </si>
  <si>
    <t>P30 550 V37</t>
  </si>
  <si>
    <t xml:space="preserve">Радиатор стальной трубчатый P30 550 V -37 секц. </t>
  </si>
  <si>
    <t>P30 550 V38</t>
  </si>
  <si>
    <t xml:space="preserve">Радиатор стальной трубчатый P30 550 V -38 секц. </t>
  </si>
  <si>
    <t>P30 570 V15</t>
  </si>
  <si>
    <t xml:space="preserve">Радиатор стальной трубчатый P30 570 V -15 секц. </t>
  </si>
  <si>
    <t>P30 570 V16</t>
  </si>
  <si>
    <t xml:space="preserve">Радиатор стальной трубчатый P30 570 V -16 секц. </t>
  </si>
  <si>
    <t>P30 570 V17</t>
  </si>
  <si>
    <t xml:space="preserve">Радиатор стальной трубчатый P30 570 V -17 секц. </t>
  </si>
  <si>
    <t>P30 570 V18</t>
  </si>
  <si>
    <t xml:space="preserve">Радиатор стальной трубчатый P30 570 V -18 секц. </t>
  </si>
  <si>
    <t>P30 570 V19</t>
  </si>
  <si>
    <t xml:space="preserve">Радиатор стальной трубчатый P30 570 V -19 секц. </t>
  </si>
  <si>
    <t>P30 570 V20</t>
  </si>
  <si>
    <t xml:space="preserve">Радиатор стальной трубчатый P30 570 V -20 секц. </t>
  </si>
  <si>
    <t>P30 570 V21</t>
  </si>
  <si>
    <t xml:space="preserve">Радиатор стальной трубчатый P30 570 V -21 секц. </t>
  </si>
  <si>
    <t>P30 570 V22</t>
  </si>
  <si>
    <t xml:space="preserve">Радиатор стальной трубчатый P30 570 V -22 секц. </t>
  </si>
  <si>
    <t>P30 570 V23</t>
  </si>
  <si>
    <t xml:space="preserve">Радиатор стальной трубчатый P30 570 V -23 секц. </t>
  </si>
  <si>
    <t>P30 570 V24</t>
  </si>
  <si>
    <t xml:space="preserve">Радиатор стальной трубчатый P30 570 V -24 секц. </t>
  </si>
  <si>
    <t>P30 570 V25</t>
  </si>
  <si>
    <t xml:space="preserve">Радиатор стальной трубчатый P30 570 V -25 секц. </t>
  </si>
  <si>
    <t>P30 570 V26</t>
  </si>
  <si>
    <t xml:space="preserve">Радиатор стальной трубчатый P30 570 V -26 секц. </t>
  </si>
  <si>
    <t>P30 570 V27</t>
  </si>
  <si>
    <t xml:space="preserve">Радиатор стальной трубчатый P30 570 V -27 секц. </t>
  </si>
  <si>
    <t>P30 570 V28</t>
  </si>
  <si>
    <t xml:space="preserve">Радиатор стальной трубчатый P30 570 V -28 секц. </t>
  </si>
  <si>
    <t>P30 570 V29</t>
  </si>
  <si>
    <t xml:space="preserve">Радиатор стальной трубчатый P30 570 V -29 секц. </t>
  </si>
  <si>
    <t>P30 570 V30</t>
  </si>
  <si>
    <t xml:space="preserve">Радиатор стальной трубчатый P30 570 V -30 секц. </t>
  </si>
  <si>
    <t>P30 570 V31</t>
  </si>
  <si>
    <t xml:space="preserve">Радиатор стальной трубчатый P30 570 V -31 секц. </t>
  </si>
  <si>
    <t>P30 570 V32</t>
  </si>
  <si>
    <t xml:space="preserve">Радиатор стальной трубчатый P30 570 V -32 секц. </t>
  </si>
  <si>
    <t>P30 570 V33</t>
  </si>
  <si>
    <t xml:space="preserve">Радиатор стальной трубчатый P30 570 V -33 секц. </t>
  </si>
  <si>
    <t>P30 570 V34</t>
  </si>
  <si>
    <t xml:space="preserve">Радиатор стальной трубчатый P30 570 V -34 секц. </t>
  </si>
  <si>
    <t>P30 570 V35</t>
  </si>
  <si>
    <t xml:space="preserve">Радиатор стальной трубчатый P30 570 V -35 секц. </t>
  </si>
  <si>
    <t>P30 570 V36</t>
  </si>
  <si>
    <t xml:space="preserve">Радиатор стальной трубчатый P30 570 V -36 секц. </t>
  </si>
  <si>
    <t>P30 570 V37</t>
  </si>
  <si>
    <t xml:space="preserve">Радиатор стальной трубчатый P30 570 V -37 секц. </t>
  </si>
  <si>
    <t>P30 570 V38</t>
  </si>
  <si>
    <t xml:space="preserve">Радиатор стальной трубчатый P30 570 V -38 секц. </t>
  </si>
  <si>
    <t>315/365</t>
  </si>
  <si>
    <t>365/415</t>
  </si>
  <si>
    <t>415/465</t>
  </si>
  <si>
    <t>до 11/12</t>
  </si>
  <si>
    <t>P60/30-460-820</t>
  </si>
  <si>
    <t>P60/30-460-1010</t>
  </si>
  <si>
    <t>P60/30-460-1200</t>
  </si>
  <si>
    <t>P60/30-460-1485</t>
  </si>
  <si>
    <t>P60/30-560-820</t>
  </si>
  <si>
    <t>P60/30-560-1010</t>
  </si>
  <si>
    <t>P60/30-560-1200</t>
  </si>
  <si>
    <t>P60/30-560-1485</t>
  </si>
  <si>
    <t>P60/30 E-860-460</t>
  </si>
  <si>
    <t>P60/30 E-1040-560</t>
  </si>
  <si>
    <t>P60/30 E-1040-460</t>
  </si>
  <si>
    <t>P60/30 E-1180-460</t>
  </si>
  <si>
    <t>P60/30 E-860-560</t>
  </si>
  <si>
    <t>P60/30 E-1180-560</t>
  </si>
  <si>
    <t>плюс 15 см к размерам вертикального радиатора, стоимость + 3450 руб</t>
  </si>
  <si>
    <t>плюс 10 см к размерам горизонтального радиатора, стоимость + 4600 руб</t>
  </si>
  <si>
    <t>плюс 10 см к размерам горизонтального радиатора, 
стоимость + 4600 руб</t>
  </si>
  <si>
    <t>высота ноги 10 см стоимость комплекта (2шт) 3450 руб</t>
  </si>
  <si>
    <t>с 11/12, +15%</t>
  </si>
  <si>
    <t xml:space="preserve"> - регулировка температуры 30-60</t>
  </si>
  <si>
    <t>Подключение 050 не изготавливается</t>
  </si>
  <si>
    <t>Дизайн радиаторы WABEH (Россия)</t>
  </si>
  <si>
    <t>Радиатор стальной трубчатый WABEH P30 (вертикальный)</t>
  </si>
  <si>
    <t>Радиатор стальной трубчатый WABEH P30 (горизонтальный)</t>
  </si>
  <si>
    <t>Радиатор стальной трубчатый WABEH P60/30 (горизонтальный)</t>
  </si>
  <si>
    <t>Радиатор стальной трубчатый WABEH P60 (вертикальный)</t>
  </si>
  <si>
    <t>Радиатор стальной трубчатый WABEH P60 (горизонтальный)</t>
  </si>
  <si>
    <t>Радиатор стальной трубчатый WABEH S (вертикальный)</t>
  </si>
  <si>
    <t>Радиатор стальной трубчатый WABEH S (горизонтальный)</t>
  </si>
  <si>
    <t>Радиатор стальной трубчатый WABEH SP (вертикальный)</t>
  </si>
  <si>
    <t>Радиатор стальной трубчатый WABEH SP (горизонтальный)</t>
  </si>
  <si>
    <t>Радиатор стальной трубчатый WABEH Q40 (вертикальный)</t>
  </si>
  <si>
    <t>Радиатор стальной трубчатый WABEH Q40 (горизонтальный)</t>
  </si>
  <si>
    <t>Радиатор стальной трубчатый WABEH Q60 (вертикальный)</t>
  </si>
  <si>
    <t>Радиатор стальной трубчатый WABEH Q60 (горизонтальный)</t>
  </si>
  <si>
    <t>Радиатор стальной трубчатый WABEH Q80 (вертикальный)</t>
  </si>
  <si>
    <t>Радиатор стальной трубчатый WABEH Q80 (горизонтальный)</t>
  </si>
  <si>
    <t>Радиатор стальной трубчатый WABEH R32 (вертикальный)</t>
  </si>
  <si>
    <t>Радиатор стальной трубчатый WABEH R32 (горизонтальный)</t>
  </si>
  <si>
    <t>Радиатор стальной трубчатый WABEH R89 (вертикальный)</t>
  </si>
  <si>
    <t>Радиатор стальной трубчатый WABEH R89 (горизонтальный)</t>
  </si>
  <si>
    <t>Радиатор стальной трубчатый WABEH RT1, RT2 (вертикальный)</t>
  </si>
  <si>
    <t>Радиатор стальной трубчатый WABEH RT1W, RT2W (вертикальный)</t>
  </si>
  <si>
    <t>Радиатор стальной трубчатый WABEH QT1, QT2 (вертикальный)</t>
  </si>
  <si>
    <t>Фирменные цвета WABEH</t>
  </si>
  <si>
    <t>WABEH P30 V  (вертикальный) из профильной трубы 30х60 (30мм-видимая часть профиля)</t>
  </si>
  <si>
    <t>WABEH P30 H  (горизонтальный) из профильной трубы 30х60 (30мм-видимая часть профиля)</t>
  </si>
  <si>
    <t>WABEH P60/30</t>
  </si>
  <si>
    <t>WABEH P60 V  (вертикальный) из профильной трубы 60х30 (60мм-видимая часть профиля)</t>
  </si>
  <si>
    <t>WABEH P60 V (вертикальный)</t>
  </si>
  <si>
    <t>WABEH P30 H (горизонт.)</t>
  </si>
  <si>
    <t>WABEH P30 V (вертикальный)</t>
  </si>
  <si>
    <t>WABEH P60 H  (горизонтальный) из профильной трубы 60х30 (60мм-видимая часть профиля)</t>
  </si>
  <si>
    <t>WABEH P60 H (горизонт.)</t>
  </si>
  <si>
    <t>WABEH S V  (вертикальный) из овальной профильной трубы 30х50 (30мм-видимая часть профиля)</t>
  </si>
  <si>
    <t>WABEH S V (вертикальный)</t>
  </si>
  <si>
    <t>WABEH S H  (горизонтальный) из овальной профильной трубы 30х50 (30мм-видимая часть профиля)</t>
  </si>
  <si>
    <t>WABEH S H (горизонт.)</t>
  </si>
  <si>
    <t>WABEH SP V  (вертикальный) из овальной профильной трубы 30х50 (50мм-видимая часть профиля)</t>
  </si>
  <si>
    <t>WABEH SP V (вертикальный)</t>
  </si>
  <si>
    <t>WABEH SP H  (горизонтальный) из овальной профильной трубы 30х50 (50мм-видимая часть профиля)</t>
  </si>
  <si>
    <t>WABEH SP H (горизонт.)</t>
  </si>
  <si>
    <t>WABEH Q40 V  (вертикальный) из профильной трубы 40х40</t>
  </si>
  <si>
    <t>WABEH Q40 V (вертикальный)</t>
  </si>
  <si>
    <t>WABEH Q40 H  (горизонтальный) из профильной трубы 40х40</t>
  </si>
  <si>
    <t>WABEH Q40 H (горизонт.)</t>
  </si>
  <si>
    <t>WABEH Q60 V  (вертикальный) из профильной трубы 60х60</t>
  </si>
  <si>
    <t>WABEH Q60 V (вертикальный)</t>
  </si>
  <si>
    <t>WABEH Q60 H  (горизонтальный) из профильной трубы 60х60</t>
  </si>
  <si>
    <t>WABEH Q60 H (горизонтальный)</t>
  </si>
  <si>
    <t>WABEH Q80 V  (вертикальный) из профильной трубы 80х80</t>
  </si>
  <si>
    <t>WABEH Q80 V (вертикальный)</t>
  </si>
  <si>
    <t>WABEH Q80 H  (горизонтальный) из профильной трубы 80х80</t>
  </si>
  <si>
    <t>WABEH Q80 H (горизонт.)</t>
  </si>
  <si>
    <t>WABEH R32 V  (вертикальный) из круглой трубы 32</t>
  </si>
  <si>
    <t>WABEH R32 V (вертикальный)</t>
  </si>
  <si>
    <t>WABEH R32 H  (горизонтальный) из круглой трубы 32</t>
  </si>
  <si>
    <t>WABEH R32 H (горизонт.)</t>
  </si>
  <si>
    <t>WABEH R89 V  (вертикальный) из круглой трубы 89</t>
  </si>
  <si>
    <t>WABEH R89 V (вертикальный)</t>
  </si>
  <si>
    <t>WABEH R89 H  (горизонтальный) из круглой трубы 89</t>
  </si>
  <si>
    <t>WABEH R89 H (горизонт.)</t>
  </si>
  <si>
    <t>WABEH RT1 (1-рядный), RT2 (2-рядный),  V (вертикальный)</t>
  </si>
  <si>
    <t>WABEH RT1, RT2</t>
  </si>
  <si>
    <t>WABEH RT1W (1-рядный), RT2W (2-рядный),  V (вертикальный)</t>
  </si>
  <si>
    <t>WABEH RT1W, RT2W</t>
  </si>
  <si>
    <t>WABEH QT1 (1-рядный), QT2 (2-рядный),  V (вертикальный)</t>
  </si>
  <si>
    <t>WABEH QT1, QT2</t>
  </si>
  <si>
    <t>WABEH P200, P300, Q500</t>
  </si>
  <si>
    <t>Цвета WABEH</t>
  </si>
  <si>
    <r>
      <rPr>
        <b/>
        <sz val="11"/>
        <color theme="1"/>
        <rFont val="Calibri"/>
        <family val="2"/>
        <charset val="204"/>
        <scheme val="minor"/>
      </rPr>
      <t xml:space="preserve">Сделано в России
LLC WABEH | ООО ВАЙБЕХ 
</t>
    </r>
    <r>
      <rPr>
        <sz val="11"/>
        <color theme="1"/>
        <rFont val="Calibri"/>
        <family val="2"/>
        <charset val="204"/>
        <scheme val="minor"/>
      </rPr>
      <t xml:space="preserve">г. С-Петербург, DAA, Красногвардейская пл 3Е, пом. Е1 140  
8 (812) 679-43-75
г. Новосибирск, ул. Толстого 75А
8 (383) 305-43-75
Многоканальный: 8 (800) 350-59-74
</t>
    </r>
    <r>
      <rPr>
        <b/>
        <sz val="11"/>
        <color theme="1"/>
        <rFont val="Calibri"/>
        <family val="2"/>
        <charset val="204"/>
        <scheme val="minor"/>
      </rPr>
      <t xml:space="preserve"> www.WABEH.ru</t>
    </r>
  </si>
  <si>
    <t>РРЦ, руб</t>
  </si>
  <si>
    <t>Фото</t>
  </si>
  <si>
    <t>Покраска во ВСЕ ЦВЕТА RAL  БЕСПЛАТНО, цвета WH +10%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</si>
</sst>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3">
    <numFmt numFmtId="164" formatCode="0.0"/>
    <numFmt numFmtId="165" formatCode="[$€-2]\ #,##0.00"/>
    <numFmt numFmtId="166" formatCode="0.000"/>
  </numFmts>
  <fonts count="57" x14ac:knownFonts="1"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scheme val="minor"/>
    </font>
    <font>
      <sz val="10"/>
      <name val="Arial"/>
      <family val="2"/>
      <charset val="204"/>
    </font>
    <font>
      <b/>
      <sz val="11"/>
      <color theme="1"/>
      <name val="Calibri"/>
      <family val="2"/>
      <charset val="204"/>
      <scheme val="minor"/>
    </font>
    <font>
      <b/>
      <sz val="10"/>
      <name val="Arial"/>
      <family val="2"/>
      <charset val="204"/>
    </font>
    <font>
      <sz val="11"/>
      <color theme="0"/>
      <name val="Calibri"/>
      <family val="2"/>
      <charset val="204"/>
      <scheme val="minor"/>
    </font>
    <font>
      <b/>
      <sz val="11"/>
      <color rgb="FFFF0000"/>
      <name val="Calibri"/>
      <family val="2"/>
      <charset val="204"/>
      <scheme val="minor"/>
    </font>
    <font>
      <b/>
      <sz val="20"/>
      <color theme="1"/>
      <name val="Calibri"/>
      <family val="2"/>
      <charset val="204"/>
      <scheme val="minor"/>
    </font>
    <font>
      <sz val="20"/>
      <color theme="1"/>
      <name val="Calibri"/>
      <family val="2"/>
      <charset val="204"/>
      <scheme val="minor"/>
    </font>
    <font>
      <b/>
      <i/>
      <sz val="20"/>
      <color theme="1"/>
      <name val="Calibri"/>
      <family val="2"/>
      <charset val="204"/>
      <scheme val="minor"/>
    </font>
    <font>
      <u/>
      <sz val="11"/>
      <color theme="10"/>
      <name val="Calibri"/>
      <family val="2"/>
      <charset val="204"/>
      <scheme val="minor"/>
    </font>
    <font>
      <sz val="20"/>
      <color theme="1"/>
      <name val="Arial"/>
      <family val="2"/>
      <charset val="204"/>
    </font>
    <font>
      <sz val="11"/>
      <color theme="1"/>
      <name val="Calibri"/>
      <family val="2"/>
      <charset val="204"/>
      <scheme val="minor"/>
    </font>
    <font>
      <sz val="11"/>
      <name val="Calibri"/>
      <family val="2"/>
      <scheme val="minor"/>
    </font>
    <font>
      <b/>
      <sz val="12"/>
      <name val="Calibri"/>
      <family val="2"/>
      <charset val="204"/>
      <scheme val="minor"/>
    </font>
    <font>
      <sz val="11"/>
      <name val="Calibri"/>
      <family val="2"/>
      <charset val="204"/>
      <scheme val="minor"/>
    </font>
    <font>
      <b/>
      <sz val="12"/>
      <color theme="1"/>
      <name val="Calibri"/>
      <family val="2"/>
      <charset val="204"/>
      <scheme val="minor"/>
    </font>
    <font>
      <b/>
      <sz val="11"/>
      <color theme="1"/>
      <name val="Arial"/>
      <family val="2"/>
      <charset val="204"/>
    </font>
    <font>
      <sz val="11"/>
      <color theme="0" tint="-0.14999847407452621"/>
      <name val="Calibri"/>
      <family val="2"/>
      <charset val="204"/>
      <scheme val="minor"/>
    </font>
    <font>
      <b/>
      <sz val="12"/>
      <color rgb="FFFF0000"/>
      <name val="Arial"/>
      <family val="2"/>
      <charset val="204"/>
    </font>
    <font>
      <b/>
      <sz val="16"/>
      <color rgb="FFFF0000"/>
      <name val="Calibri"/>
      <family val="2"/>
      <charset val="204"/>
      <scheme val="minor"/>
    </font>
    <font>
      <sz val="16"/>
      <color theme="1"/>
      <name val="Calibri"/>
      <family val="2"/>
      <charset val="204"/>
      <scheme val="minor"/>
    </font>
    <font>
      <b/>
      <sz val="16"/>
      <name val="Calibri"/>
      <family val="2"/>
      <charset val="204"/>
      <scheme val="minor"/>
    </font>
    <font>
      <i/>
      <sz val="11"/>
      <color theme="1"/>
      <name val="Calibri"/>
      <family val="2"/>
      <charset val="204"/>
      <scheme val="minor"/>
    </font>
    <font>
      <b/>
      <i/>
      <sz val="12"/>
      <color theme="1"/>
      <name val="Calibri"/>
      <family val="2"/>
      <charset val="204"/>
      <scheme val="minor"/>
    </font>
    <font>
      <i/>
      <sz val="12"/>
      <color theme="1"/>
      <name val="Calibri"/>
      <family val="2"/>
      <charset val="204"/>
      <scheme val="minor"/>
    </font>
    <font>
      <b/>
      <sz val="12"/>
      <color rgb="FFFF0000"/>
      <name val="Calibri"/>
      <family val="2"/>
      <charset val="204"/>
      <scheme val="minor"/>
    </font>
    <font>
      <b/>
      <sz val="14"/>
      <color theme="1"/>
      <name val="Calibri"/>
      <family val="2"/>
      <charset val="204"/>
      <scheme val="minor"/>
    </font>
    <font>
      <i/>
      <sz val="11"/>
      <color rgb="FFFF0000"/>
      <name val="Calibri"/>
      <family val="2"/>
      <charset val="204"/>
      <scheme val="minor"/>
    </font>
    <font>
      <sz val="14"/>
      <color theme="1"/>
      <name val="Calibri"/>
      <family val="2"/>
      <charset val="204"/>
      <scheme val="minor"/>
    </font>
    <font>
      <b/>
      <sz val="18"/>
      <color rgb="FFFF0000"/>
      <name val="Arial"/>
      <family val="2"/>
      <charset val="204"/>
    </font>
    <font>
      <b/>
      <sz val="20"/>
      <color rgb="FFFF0000"/>
      <name val="Arial"/>
      <family val="2"/>
      <charset val="204"/>
    </font>
    <font>
      <b/>
      <sz val="16"/>
      <name val="Arial"/>
      <family val="2"/>
      <charset val="204"/>
    </font>
    <font>
      <b/>
      <sz val="16"/>
      <color theme="1"/>
      <name val="Arial"/>
      <family val="2"/>
      <charset val="204"/>
    </font>
    <font>
      <b/>
      <sz val="18"/>
      <color theme="1"/>
      <name val="Calibri"/>
      <family val="2"/>
      <charset val="204"/>
      <scheme val="minor"/>
    </font>
    <font>
      <b/>
      <sz val="20"/>
      <name val="Arial"/>
      <family val="2"/>
      <charset val="204"/>
    </font>
    <font>
      <b/>
      <i/>
      <sz val="24"/>
      <color theme="1"/>
      <name val="Arial"/>
      <family val="2"/>
      <charset val="204"/>
    </font>
    <font>
      <b/>
      <sz val="11"/>
      <name val="Calibri"/>
      <family val="2"/>
      <charset val="204"/>
      <scheme val="minor"/>
    </font>
    <font>
      <b/>
      <sz val="20"/>
      <color rgb="FFFF0000"/>
      <name val="Calibri"/>
      <family val="2"/>
      <charset val="204"/>
      <scheme val="minor"/>
    </font>
    <font>
      <b/>
      <sz val="20"/>
      <name val="Calibri"/>
      <family val="2"/>
      <charset val="204"/>
      <scheme val="minor"/>
    </font>
    <font>
      <sz val="10"/>
      <name val="Calibri"/>
      <family val="2"/>
      <charset val="204"/>
      <scheme val="minor"/>
    </font>
    <font>
      <sz val="11"/>
      <color rgb="FFFF0000"/>
      <name val="Calibri"/>
      <family val="2"/>
      <charset val="204"/>
      <scheme val="minor"/>
    </font>
    <font>
      <b/>
      <sz val="22"/>
      <color theme="1"/>
      <name val="Calibri"/>
      <family val="2"/>
      <charset val="204"/>
      <scheme val="minor"/>
    </font>
    <font>
      <sz val="22"/>
      <color theme="1"/>
      <name val="Calibri"/>
      <family val="2"/>
      <charset val="204"/>
      <scheme val="minor"/>
    </font>
    <font>
      <sz val="12"/>
      <color theme="1"/>
      <name val="Calibri"/>
      <family val="2"/>
      <charset val="204"/>
      <scheme val="minor"/>
    </font>
    <font>
      <b/>
      <sz val="10"/>
      <color theme="1"/>
      <name val="Calibri"/>
      <family val="2"/>
      <charset val="204"/>
      <scheme val="minor"/>
    </font>
    <font>
      <sz val="10"/>
      <color theme="1"/>
      <name val="Calibri"/>
      <family val="2"/>
      <charset val="204"/>
      <scheme val="minor"/>
    </font>
    <font>
      <sz val="9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0"/>
      <color theme="0"/>
      <name val="Calibri"/>
      <family val="2"/>
      <charset val="204"/>
      <scheme val="minor"/>
    </font>
    <font>
      <sz val="10"/>
      <color theme="1"/>
      <name val="Arial Narrow"/>
      <family val="2"/>
      <charset val="204"/>
    </font>
    <font>
      <sz val="11"/>
      <color theme="1"/>
      <name val="Arial Narrow"/>
      <family val="2"/>
      <charset val="204"/>
    </font>
    <font>
      <b/>
      <sz val="11"/>
      <color theme="0"/>
      <name val="Calibri"/>
      <family val="2"/>
      <charset val="204"/>
      <scheme val="minor"/>
    </font>
    <font>
      <b/>
      <sz val="18"/>
      <name val="Arial"/>
      <family val="2"/>
      <charset val="204"/>
    </font>
    <font>
      <sz val="16"/>
      <color theme="1"/>
      <name val="Arial"/>
      <family val="2"/>
      <charset val="204"/>
    </font>
    <font>
      <sz val="8"/>
      <name val="Calibri"/>
      <family val="2"/>
      <charset val="204"/>
      <scheme val="minor"/>
    </font>
    <font>
      <b/>
      <sz val="14"/>
      <color rgb="FFFF0000"/>
      <name val="Calibri"/>
      <family val="2"/>
      <charset val="204"/>
      <scheme val="minor"/>
    </font>
  </fonts>
  <fills count="12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theme="0" tint="-0.249977111117893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0" tint="-0.14999847407452621"/>
        <bgColor theme="0" tint="-0.14999847407452621"/>
      </patternFill>
    </fill>
    <fill>
      <patternFill patternType="solid">
        <fgColor rgb="FFFFFF99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rgb="FF92D050"/>
        <bgColor theme="0" tint="-0.14999847407452621"/>
      </patternFill>
    </fill>
    <fill>
      <patternFill patternType="solid">
        <fgColor rgb="FFFFFF00"/>
        <bgColor indexed="64"/>
      </patternFill>
    </fill>
  </fills>
  <borders count="80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medium">
        <color indexed="64"/>
      </left>
      <right style="thin">
        <color indexed="64"/>
      </right>
      <top/>
      <bottom/>
      <diagonal/>
    </border>
    <border>
      <left style="thin">
        <color indexed="64"/>
      </left>
      <right/>
      <top style="medium">
        <color indexed="64"/>
      </top>
      <bottom/>
      <diagonal/>
    </border>
    <border>
      <left/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/>
      <bottom style="medium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 style="medium">
        <color indexed="64"/>
      </left>
      <right/>
      <top/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/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auto="1"/>
      </left>
      <right style="thin">
        <color auto="1"/>
      </right>
      <top style="medium">
        <color auto="1"/>
      </top>
      <bottom style="medium">
        <color auto="1"/>
      </bottom>
      <diagonal/>
    </border>
    <border>
      <left style="medium">
        <color auto="1"/>
      </left>
      <right style="thin">
        <color auto="1"/>
      </right>
      <top/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 style="medium">
        <color auto="1"/>
      </top>
      <bottom/>
      <diagonal/>
    </border>
    <border>
      <left style="thin">
        <color auto="1"/>
      </left>
      <right style="medium">
        <color auto="1"/>
      </right>
      <top style="medium">
        <color auto="1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/>
      <right style="medium">
        <color auto="1"/>
      </right>
      <top/>
      <bottom/>
      <diagonal/>
    </border>
    <border>
      <left/>
      <right style="medium">
        <color auto="1"/>
      </right>
      <top/>
      <bottom style="medium">
        <color auto="1"/>
      </bottom>
      <diagonal/>
    </border>
    <border>
      <left style="medium">
        <color auto="1"/>
      </left>
      <right/>
      <top style="medium">
        <color auto="1"/>
      </top>
      <bottom style="medium">
        <color auto="1"/>
      </bottom>
      <diagonal/>
    </border>
    <border>
      <left/>
      <right/>
      <top style="medium">
        <color auto="1"/>
      </top>
      <bottom style="medium">
        <color auto="1"/>
      </bottom>
      <diagonal/>
    </border>
    <border>
      <left/>
      <right style="medium">
        <color auto="1"/>
      </right>
      <top style="medium">
        <color auto="1"/>
      </top>
      <bottom style="medium">
        <color auto="1"/>
      </bottom>
      <diagonal/>
    </border>
    <border>
      <left/>
      <right/>
      <top/>
      <bottom style="thin">
        <color indexed="64"/>
      </bottom>
      <diagonal/>
    </border>
    <border>
      <left/>
      <right style="medium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 style="medium">
        <color auto="1"/>
      </right>
      <top/>
      <bottom/>
      <diagonal/>
    </border>
    <border>
      <left style="medium">
        <color indexed="64"/>
      </left>
      <right style="medium">
        <color auto="1"/>
      </right>
      <top/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auto="1"/>
      </top>
      <bottom style="medium">
        <color indexed="64"/>
      </bottom>
      <diagonal/>
    </border>
    <border>
      <left/>
      <right/>
      <top style="thin">
        <color indexed="64"/>
      </top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/>
      <diagonal/>
    </border>
    <border>
      <left style="medium">
        <color indexed="64"/>
      </left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</borders>
  <cellStyleXfs count="5">
    <xf numFmtId="0" fontId="0" fillId="0" borderId="0"/>
    <xf numFmtId="0" fontId="1" fillId="0" borderId="0"/>
    <xf numFmtId="0" fontId="10" fillId="0" borderId="0" applyNumberFormat="0" applyFill="0" applyBorder="0" applyProtection="0"/>
    <xf numFmtId="0" fontId="1" fillId="0" borderId="0"/>
    <xf numFmtId="0" fontId="48" fillId="0" borderId="0"/>
  </cellStyleXfs>
  <cellXfs count="784">
    <xf numFmtId="0" fontId="0" fillId="0" borderId="0" xfId="0"/>
    <xf numFmtId="0" fontId="2" fillId="0" borderId="7" xfId="1" applyFont="1" applyBorder="1" applyAlignment="1">
      <alignment horizontal="center" vertical="center" wrapText="1"/>
    </xf>
    <xf numFmtId="0" fontId="1" fillId="0" borderId="4" xfId="1" applyBorder="1" applyAlignment="1">
      <alignment horizontal="left"/>
    </xf>
    <xf numFmtId="0" fontId="1" fillId="0" borderId="21" xfId="1" applyBorder="1" applyAlignment="1">
      <alignment horizontal="left"/>
    </xf>
    <xf numFmtId="0" fontId="1" fillId="0" borderId="15" xfId="1" applyBorder="1" applyAlignment="1">
      <alignment horizontal="left"/>
    </xf>
    <xf numFmtId="0" fontId="1" fillId="0" borderId="3" xfId="1" applyBorder="1" applyAlignment="1">
      <alignment horizontal="left"/>
    </xf>
    <xf numFmtId="0" fontId="2" fillId="0" borderId="0" xfId="1" applyFont="1" applyAlignment="1">
      <alignment horizontal="center" vertical="center" wrapText="1"/>
    </xf>
    <xf numFmtId="0" fontId="0" fillId="0" borderId="15" xfId="0" applyBorder="1" applyAlignment="1">
      <alignment horizontal="center"/>
    </xf>
    <xf numFmtId="0" fontId="0" fillId="0" borderId="16" xfId="0" applyBorder="1" applyAlignment="1">
      <alignment horizontal="center"/>
    </xf>
    <xf numFmtId="0" fontId="0" fillId="0" borderId="4" xfId="0" applyBorder="1" applyAlignment="1">
      <alignment horizontal="center"/>
    </xf>
    <xf numFmtId="0" fontId="0" fillId="0" borderId="20" xfId="0" applyBorder="1" applyAlignment="1">
      <alignment horizontal="center"/>
    </xf>
    <xf numFmtId="0" fontId="0" fillId="0" borderId="19" xfId="0" applyBorder="1" applyAlignment="1">
      <alignment horizontal="center"/>
    </xf>
    <xf numFmtId="0" fontId="0" fillId="0" borderId="18" xfId="0" applyBorder="1" applyAlignment="1">
      <alignment horizontal="center"/>
    </xf>
    <xf numFmtId="2" fontId="0" fillId="0" borderId="14" xfId="0" applyNumberFormat="1" applyBorder="1" applyAlignment="1" applyProtection="1">
      <alignment horizontal="center"/>
      <protection hidden="1"/>
    </xf>
    <xf numFmtId="2" fontId="0" fillId="0" borderId="19" xfId="0" applyNumberFormat="1" applyBorder="1" applyAlignment="1" applyProtection="1">
      <alignment horizontal="center"/>
      <protection hidden="1"/>
    </xf>
    <xf numFmtId="2" fontId="0" fillId="0" borderId="1" xfId="0" applyNumberFormat="1" applyBorder="1" applyAlignment="1" applyProtection="1">
      <alignment horizontal="center"/>
      <protection hidden="1"/>
    </xf>
    <xf numFmtId="2" fontId="0" fillId="0" borderId="18" xfId="0" applyNumberFormat="1" applyBorder="1" applyAlignment="1" applyProtection="1">
      <alignment horizontal="center"/>
      <protection hidden="1"/>
    </xf>
    <xf numFmtId="2" fontId="0" fillId="0" borderId="2" xfId="0" applyNumberFormat="1" applyBorder="1" applyAlignment="1" applyProtection="1">
      <alignment horizontal="center"/>
      <protection hidden="1"/>
    </xf>
    <xf numFmtId="2" fontId="0" fillId="0" borderId="24" xfId="0" applyNumberFormat="1" applyBorder="1" applyAlignment="1" applyProtection="1">
      <alignment horizontal="center"/>
      <protection hidden="1"/>
    </xf>
    <xf numFmtId="0" fontId="0" fillId="0" borderId="14" xfId="0" applyBorder="1" applyAlignment="1">
      <alignment horizontal="center"/>
    </xf>
    <xf numFmtId="164" fontId="0" fillId="0" borderId="1" xfId="0" applyNumberFormat="1" applyBorder="1" applyAlignment="1">
      <alignment horizontal="center"/>
    </xf>
    <xf numFmtId="0" fontId="0" fillId="0" borderId="2" xfId="0" applyBorder="1" applyAlignment="1">
      <alignment horizontal="center"/>
    </xf>
    <xf numFmtId="164" fontId="0" fillId="0" borderId="4" xfId="0" applyNumberFormat="1" applyBorder="1" applyAlignment="1">
      <alignment horizontal="center"/>
    </xf>
    <xf numFmtId="164" fontId="0" fillId="0" borderId="15" xfId="0" applyNumberFormat="1" applyBorder="1" applyAlignment="1">
      <alignment horizontal="center"/>
    </xf>
    <xf numFmtId="0" fontId="0" fillId="0" borderId="0" xfId="0" applyAlignment="1">
      <alignment vertical="center"/>
    </xf>
    <xf numFmtId="0" fontId="10" fillId="0" borderId="0" xfId="2" applyAlignment="1">
      <alignment horizontal="center" vertical="center"/>
    </xf>
    <xf numFmtId="0" fontId="10" fillId="0" borderId="0" xfId="2" quotePrefix="1"/>
    <xf numFmtId="0" fontId="10" fillId="0" borderId="0" xfId="2"/>
    <xf numFmtId="0" fontId="11" fillId="0" borderId="0" xfId="0" applyFont="1"/>
    <xf numFmtId="0" fontId="0" fillId="0" borderId="1" xfId="0" applyBorder="1" applyAlignment="1">
      <alignment horizontal="center"/>
    </xf>
    <xf numFmtId="1" fontId="0" fillId="0" borderId="0" xfId="0" applyNumberFormat="1"/>
    <xf numFmtId="0" fontId="3" fillId="0" borderId="0" xfId="0" applyFont="1"/>
    <xf numFmtId="1" fontId="0" fillId="3" borderId="0" xfId="0" applyNumberFormat="1" applyFill="1" applyAlignment="1">
      <alignment horizontal="center"/>
    </xf>
    <xf numFmtId="1" fontId="0" fillId="0" borderId="0" xfId="0" applyNumberFormat="1" applyAlignment="1">
      <alignment horizontal="center"/>
    </xf>
    <xf numFmtId="1" fontId="3" fillId="3" borderId="0" xfId="0" applyNumberFormat="1" applyFont="1" applyFill="1" applyAlignment="1">
      <alignment horizontal="center"/>
    </xf>
    <xf numFmtId="1" fontId="3" fillId="3" borderId="52" xfId="0" applyNumberFormat="1" applyFont="1" applyFill="1" applyBorder="1" applyAlignment="1">
      <alignment horizontal="center"/>
    </xf>
    <xf numFmtId="1" fontId="0" fillId="3" borderId="52" xfId="0" applyNumberFormat="1" applyFill="1" applyBorder="1" applyAlignment="1">
      <alignment horizontal="center"/>
    </xf>
    <xf numFmtId="1" fontId="0" fillId="3" borderId="37" xfId="0" applyNumberFormat="1" applyFill="1" applyBorder="1" applyAlignment="1">
      <alignment horizontal="center"/>
    </xf>
    <xf numFmtId="1" fontId="0" fillId="3" borderId="53" xfId="0" applyNumberFormat="1" applyFill="1" applyBorder="1" applyAlignment="1">
      <alignment horizontal="center"/>
    </xf>
    <xf numFmtId="1" fontId="3" fillId="3" borderId="48" xfId="0" applyNumberFormat="1" applyFont="1" applyFill="1" applyBorder="1" applyAlignment="1">
      <alignment horizontal="center"/>
    </xf>
    <xf numFmtId="1" fontId="3" fillId="3" borderId="50" xfId="0" applyNumberFormat="1" applyFont="1" applyFill="1" applyBorder="1" applyAlignment="1">
      <alignment horizontal="center"/>
    </xf>
    <xf numFmtId="0" fontId="1" fillId="0" borderId="14" xfId="1" applyBorder="1" applyAlignment="1">
      <alignment horizontal="center"/>
    </xf>
    <xf numFmtId="0" fontId="1" fillId="0" borderId="19" xfId="1" applyBorder="1" applyAlignment="1">
      <alignment horizontal="center"/>
    </xf>
    <xf numFmtId="0" fontId="4" fillId="0" borderId="0" xfId="1" applyFont="1" applyAlignment="1">
      <alignment horizontal="center" vertical="center" wrapText="1"/>
    </xf>
    <xf numFmtId="164" fontId="0" fillId="0" borderId="16" xfId="0" applyNumberFormat="1" applyBorder="1" applyAlignment="1">
      <alignment horizontal="center"/>
    </xf>
    <xf numFmtId="0" fontId="0" fillId="0" borderId="14" xfId="0" applyBorder="1" applyAlignment="1" applyProtection="1">
      <alignment horizontal="center"/>
      <protection locked="0"/>
    </xf>
    <xf numFmtId="164" fontId="0" fillId="0" borderId="20" xfId="0" applyNumberFormat="1" applyBorder="1" applyAlignment="1">
      <alignment horizontal="center"/>
    </xf>
    <xf numFmtId="0" fontId="0" fillId="0" borderId="2" xfId="0" applyBorder="1" applyAlignment="1" applyProtection="1">
      <alignment horizontal="center"/>
      <protection locked="0"/>
    </xf>
    <xf numFmtId="0" fontId="0" fillId="3" borderId="20" xfId="0" applyFill="1" applyBorder="1" applyAlignment="1">
      <alignment horizontal="center"/>
    </xf>
    <xf numFmtId="0" fontId="0" fillId="3" borderId="24" xfId="0" applyFill="1" applyBorder="1" applyAlignment="1">
      <alignment horizontal="center"/>
    </xf>
    <xf numFmtId="0" fontId="0" fillId="3" borderId="16" xfId="0" applyFill="1" applyBorder="1" applyAlignment="1">
      <alignment horizontal="center"/>
    </xf>
    <xf numFmtId="0" fontId="0" fillId="3" borderId="19" xfId="0" applyFill="1" applyBorder="1" applyAlignment="1">
      <alignment horizontal="center"/>
    </xf>
    <xf numFmtId="0" fontId="0" fillId="3" borderId="15" xfId="0" applyFill="1" applyBorder="1" applyAlignment="1">
      <alignment horizontal="center"/>
    </xf>
    <xf numFmtId="0" fontId="0" fillId="3" borderId="14" xfId="0" applyFill="1" applyBorder="1" applyAlignment="1">
      <alignment horizontal="center"/>
    </xf>
    <xf numFmtId="0" fontId="0" fillId="3" borderId="4" xfId="0" applyFill="1" applyBorder="1" applyAlignment="1">
      <alignment horizontal="center"/>
    </xf>
    <xf numFmtId="0" fontId="0" fillId="3" borderId="2" xfId="0" applyFill="1" applyBorder="1" applyAlignment="1">
      <alignment horizontal="center"/>
    </xf>
    <xf numFmtId="1" fontId="3" fillId="0" borderId="0" xfId="0" applyNumberFormat="1" applyFont="1" applyAlignment="1">
      <alignment horizontal="center"/>
    </xf>
    <xf numFmtId="2" fontId="0" fillId="0" borderId="0" xfId="0" applyNumberFormat="1" applyAlignment="1">
      <alignment horizontal="center"/>
    </xf>
    <xf numFmtId="0" fontId="2" fillId="0" borderId="0" xfId="1" applyFont="1" applyAlignment="1">
      <alignment vertical="center" wrapText="1"/>
    </xf>
    <xf numFmtId="0" fontId="4" fillId="0" borderId="0" xfId="1" applyFont="1" applyAlignment="1">
      <alignment vertical="center" wrapText="1"/>
    </xf>
    <xf numFmtId="0" fontId="1" fillId="0" borderId="0" xfId="1" applyAlignment="1">
      <alignment horizontal="center"/>
    </xf>
    <xf numFmtId="0" fontId="1" fillId="0" borderId="0" xfId="1" applyAlignment="1">
      <alignment wrapText="1"/>
    </xf>
    <xf numFmtId="0" fontId="1" fillId="0" borderId="0" xfId="1" applyAlignment="1">
      <alignment horizontal="center" wrapText="1"/>
    </xf>
    <xf numFmtId="0" fontId="1" fillId="0" borderId="0" xfId="1" applyAlignment="1">
      <alignment vertical="center"/>
    </xf>
    <xf numFmtId="0" fontId="1" fillId="0" borderId="0" xfId="1" applyAlignment="1">
      <alignment horizontal="left"/>
    </xf>
    <xf numFmtId="2" fontId="0" fillId="0" borderId="0" xfId="0" applyNumberFormat="1" applyAlignment="1" applyProtection="1">
      <alignment horizontal="center"/>
      <protection locked="0"/>
    </xf>
    <xf numFmtId="2" fontId="0" fillId="0" borderId="0" xfId="0" applyNumberFormat="1" applyAlignment="1" applyProtection="1">
      <alignment horizontal="center"/>
      <protection hidden="1"/>
    </xf>
    <xf numFmtId="0" fontId="15" fillId="0" borderId="0" xfId="0" applyFont="1"/>
    <xf numFmtId="0" fontId="14" fillId="0" borderId="0" xfId="0" applyFont="1" applyAlignment="1">
      <alignment horizontal="left"/>
    </xf>
    <xf numFmtId="0" fontId="14" fillId="0" borderId="54" xfId="0" applyFont="1" applyBorder="1" applyAlignment="1">
      <alignment horizontal="left"/>
    </xf>
    <xf numFmtId="0" fontId="14" fillId="0" borderId="55" xfId="0" applyFont="1" applyBorder="1" applyAlignment="1">
      <alignment horizontal="left"/>
    </xf>
    <xf numFmtId="0" fontId="14" fillId="0" borderId="56" xfId="0" applyFont="1" applyBorder="1" applyAlignment="1">
      <alignment horizontal="left"/>
    </xf>
    <xf numFmtId="0" fontId="12" fillId="0" borderId="0" xfId="0" applyFont="1"/>
    <xf numFmtId="0" fontId="6" fillId="0" borderId="0" xfId="0" applyFont="1"/>
    <xf numFmtId="0" fontId="16" fillId="0" borderId="0" xfId="0" applyFont="1"/>
    <xf numFmtId="0" fontId="1" fillId="0" borderId="14" xfId="1" applyBorder="1" applyAlignment="1">
      <alignment horizontal="center" vertical="center" wrapText="1"/>
    </xf>
    <xf numFmtId="0" fontId="9" fillId="0" borderId="0" xfId="0" applyFont="1" applyAlignment="1">
      <alignment vertical="center"/>
    </xf>
    <xf numFmtId="0" fontId="0" fillId="0" borderId="1" xfId="0" applyBorder="1"/>
    <xf numFmtId="0" fontId="7" fillId="0" borderId="0" xfId="0" applyFont="1" applyAlignment="1" applyProtection="1">
      <alignment vertical="center"/>
      <protection hidden="1"/>
    </xf>
    <xf numFmtId="0" fontId="8" fillId="0" borderId="0" xfId="0" applyFont="1" applyAlignment="1" applyProtection="1">
      <alignment vertical="center"/>
      <protection hidden="1"/>
    </xf>
    <xf numFmtId="0" fontId="0" fillId="0" borderId="0" xfId="0" applyProtection="1">
      <protection hidden="1"/>
    </xf>
    <xf numFmtId="0" fontId="4" fillId="0" borderId="15" xfId="1" applyFont="1" applyBorder="1" applyAlignment="1" applyProtection="1">
      <alignment horizontal="center" vertical="center" wrapText="1"/>
      <protection hidden="1"/>
    </xf>
    <xf numFmtId="0" fontId="2" fillId="0" borderId="7" xfId="1" applyFont="1" applyBorder="1" applyAlignment="1" applyProtection="1">
      <alignment horizontal="center" vertical="center" wrapText="1"/>
      <protection hidden="1"/>
    </xf>
    <xf numFmtId="0" fontId="2" fillId="0" borderId="14" xfId="1" applyFont="1" applyBorder="1" applyAlignment="1" applyProtection="1">
      <alignment horizontal="center" vertical="center" wrapText="1"/>
      <protection hidden="1"/>
    </xf>
    <xf numFmtId="0" fontId="4" fillId="0" borderId="56" xfId="1" applyFont="1" applyBorder="1" applyAlignment="1" applyProtection="1">
      <alignment vertical="center" wrapText="1"/>
      <protection hidden="1"/>
    </xf>
    <xf numFmtId="0" fontId="11" fillId="0" borderId="0" xfId="0" applyFont="1" applyProtection="1">
      <protection hidden="1"/>
    </xf>
    <xf numFmtId="0" fontId="1" fillId="0" borderId="14" xfId="1" applyBorder="1" applyAlignment="1" applyProtection="1">
      <alignment horizontal="center" vertical="center" wrapText="1"/>
      <protection hidden="1"/>
    </xf>
    <xf numFmtId="0" fontId="1" fillId="0" borderId="15" xfId="1" applyBorder="1" applyAlignment="1" applyProtection="1">
      <alignment horizontal="left"/>
      <protection hidden="1"/>
    </xf>
    <xf numFmtId="0" fontId="0" fillId="0" borderId="15" xfId="0" applyBorder="1" applyAlignment="1" applyProtection="1">
      <alignment horizontal="center"/>
      <protection hidden="1"/>
    </xf>
    <xf numFmtId="0" fontId="0" fillId="0" borderId="16" xfId="0" applyBorder="1" applyAlignment="1" applyProtection="1">
      <alignment horizontal="center"/>
      <protection hidden="1"/>
    </xf>
    <xf numFmtId="0" fontId="1" fillId="0" borderId="21" xfId="1" applyBorder="1" applyAlignment="1" applyProtection="1">
      <alignment horizontal="left"/>
      <protection hidden="1"/>
    </xf>
    <xf numFmtId="0" fontId="0" fillId="0" borderId="37" xfId="0" applyBorder="1" applyAlignment="1" applyProtection="1">
      <alignment horizontal="center"/>
      <protection hidden="1"/>
    </xf>
    <xf numFmtId="0" fontId="0" fillId="0" borderId="14" xfId="0" applyBorder="1" applyAlignment="1" applyProtection="1">
      <alignment horizontal="center"/>
      <protection hidden="1"/>
    </xf>
    <xf numFmtId="0" fontId="0" fillId="0" borderId="19" xfId="0" applyBorder="1" applyAlignment="1" applyProtection="1">
      <alignment horizontal="center"/>
      <protection hidden="1"/>
    </xf>
    <xf numFmtId="0" fontId="1" fillId="0" borderId="4" xfId="1" applyBorder="1" applyAlignment="1" applyProtection="1">
      <alignment horizontal="left"/>
      <protection hidden="1"/>
    </xf>
    <xf numFmtId="0" fontId="0" fillId="0" borderId="4" xfId="0" applyBorder="1" applyAlignment="1" applyProtection="1">
      <alignment horizontal="center"/>
      <protection hidden="1"/>
    </xf>
    <xf numFmtId="0" fontId="0" fillId="0" borderId="20" xfId="0" applyBorder="1" applyAlignment="1" applyProtection="1">
      <alignment horizontal="center"/>
      <protection hidden="1"/>
    </xf>
    <xf numFmtId="0" fontId="1" fillId="0" borderId="3" xfId="1" applyBorder="1" applyAlignment="1" applyProtection="1">
      <alignment horizontal="left"/>
      <protection hidden="1"/>
    </xf>
    <xf numFmtId="0" fontId="0" fillId="0" borderId="1" xfId="0" applyBorder="1" applyAlignment="1" applyProtection="1">
      <alignment horizontal="center"/>
      <protection hidden="1"/>
    </xf>
    <xf numFmtId="0" fontId="0" fillId="0" borderId="18" xfId="0" applyBorder="1" applyAlignment="1" applyProtection="1">
      <alignment horizontal="center"/>
      <protection hidden="1"/>
    </xf>
    <xf numFmtId="0" fontId="0" fillId="0" borderId="2" xfId="0" applyBorder="1" applyAlignment="1" applyProtection="1">
      <alignment horizontal="center"/>
      <protection hidden="1"/>
    </xf>
    <xf numFmtId="0" fontId="0" fillId="0" borderId="24" xfId="0" applyBorder="1" applyAlignment="1" applyProtection="1">
      <alignment horizontal="center"/>
      <protection hidden="1"/>
    </xf>
    <xf numFmtId="0" fontId="5" fillId="2" borderId="0" xfId="0" applyFont="1" applyFill="1" applyProtection="1">
      <protection hidden="1"/>
    </xf>
    <xf numFmtId="0" fontId="20" fillId="0" borderId="0" xfId="0" applyFont="1" applyAlignment="1">
      <alignment horizontal="left" vertical="center"/>
    </xf>
    <xf numFmtId="0" fontId="21" fillId="0" borderId="0" xfId="0" applyFont="1" applyAlignment="1">
      <alignment horizontal="left" vertical="center"/>
    </xf>
    <xf numFmtId="0" fontId="4" fillId="0" borderId="0" xfId="1" applyFont="1" applyAlignment="1" applyProtection="1">
      <alignment vertical="center" wrapText="1"/>
      <protection hidden="1"/>
    </xf>
    <xf numFmtId="0" fontId="2" fillId="5" borderId="8" xfId="1" applyFont="1" applyFill="1" applyBorder="1" applyAlignment="1" applyProtection="1">
      <alignment vertical="center" wrapText="1"/>
      <protection hidden="1"/>
    </xf>
    <xf numFmtId="1" fontId="0" fillId="5" borderId="21" xfId="0" applyNumberFormat="1" applyFill="1" applyBorder="1" applyAlignment="1" applyProtection="1">
      <alignment horizontal="center"/>
      <protection hidden="1"/>
    </xf>
    <xf numFmtId="1" fontId="0" fillId="5" borderId="44" xfId="0" applyNumberFormat="1" applyFill="1" applyBorder="1" applyAlignment="1" applyProtection="1">
      <alignment horizontal="center"/>
      <protection hidden="1"/>
    </xf>
    <xf numFmtId="0" fontId="6" fillId="0" borderId="0" xfId="0" applyFont="1" applyAlignment="1">
      <alignment vertical="center" wrapText="1"/>
    </xf>
    <xf numFmtId="0" fontId="16" fillId="0" borderId="0" xfId="0" applyFont="1" applyProtection="1">
      <protection hidden="1"/>
    </xf>
    <xf numFmtId="0" fontId="6" fillId="0" borderId="0" xfId="0" applyFont="1" applyAlignment="1" applyProtection="1">
      <alignment vertical="center" wrapText="1"/>
      <protection hidden="1"/>
    </xf>
    <xf numFmtId="0" fontId="20" fillId="0" borderId="0" xfId="0" applyFont="1" applyAlignment="1" applyProtection="1">
      <alignment horizontal="left" vertical="center"/>
      <protection hidden="1"/>
    </xf>
    <xf numFmtId="0" fontId="21" fillId="0" borderId="0" xfId="0" applyFont="1" applyAlignment="1" applyProtection="1">
      <alignment horizontal="left" vertical="center"/>
      <protection hidden="1"/>
    </xf>
    <xf numFmtId="0" fontId="2" fillId="0" borderId="45" xfId="1" applyFont="1" applyBorder="1" applyAlignment="1" applyProtection="1">
      <alignment horizontal="center" vertical="center" wrapText="1"/>
      <protection hidden="1"/>
    </xf>
    <xf numFmtId="0" fontId="2" fillId="0" borderId="60" xfId="1" applyFont="1" applyBorder="1" applyAlignment="1" applyProtection="1">
      <alignment horizontal="center" vertical="center" wrapText="1"/>
      <protection hidden="1"/>
    </xf>
    <xf numFmtId="0" fontId="4" fillId="0" borderId="4" xfId="1" applyFont="1" applyBorder="1" applyAlignment="1" applyProtection="1">
      <alignment horizontal="center" vertical="center" wrapText="1"/>
      <protection hidden="1"/>
    </xf>
    <xf numFmtId="0" fontId="5" fillId="0" borderId="0" xfId="0" applyFont="1"/>
    <xf numFmtId="164" fontId="0" fillId="0" borderId="15" xfId="0" applyNumberFormat="1" applyBorder="1" applyAlignment="1" applyProtection="1">
      <alignment horizontal="center"/>
      <protection hidden="1"/>
    </xf>
    <xf numFmtId="164" fontId="0" fillId="0" borderId="16" xfId="0" applyNumberFormat="1" applyBorder="1" applyAlignment="1" applyProtection="1">
      <alignment horizontal="center"/>
      <protection hidden="1"/>
    </xf>
    <xf numFmtId="164" fontId="0" fillId="0" borderId="4" xfId="0" applyNumberFormat="1" applyBorder="1" applyAlignment="1" applyProtection="1">
      <alignment horizontal="center"/>
      <protection hidden="1"/>
    </xf>
    <xf numFmtId="164" fontId="0" fillId="0" borderId="20" xfId="0" applyNumberFormat="1" applyBorder="1" applyAlignment="1" applyProtection="1">
      <alignment horizontal="center"/>
      <protection hidden="1"/>
    </xf>
    <xf numFmtId="164" fontId="0" fillId="0" borderId="1" xfId="0" applyNumberFormat="1" applyBorder="1" applyAlignment="1" applyProtection="1">
      <alignment horizontal="center"/>
      <protection hidden="1"/>
    </xf>
    <xf numFmtId="164" fontId="0" fillId="0" borderId="18" xfId="0" applyNumberFormat="1" applyBorder="1" applyAlignment="1" applyProtection="1">
      <alignment horizontal="center"/>
      <protection hidden="1"/>
    </xf>
    <xf numFmtId="0" fontId="4" fillId="0" borderId="53" xfId="1" applyFont="1" applyBorder="1" applyAlignment="1" applyProtection="1">
      <alignment vertical="center" wrapText="1"/>
      <protection hidden="1"/>
    </xf>
    <xf numFmtId="0" fontId="6" fillId="0" borderId="0" xfId="0" applyFont="1" applyAlignment="1" applyProtection="1">
      <alignment horizontal="center" vertical="center" wrapText="1"/>
      <protection hidden="1"/>
    </xf>
    <xf numFmtId="0" fontId="5" fillId="0" borderId="0" xfId="0" applyFont="1" applyProtection="1">
      <protection hidden="1"/>
    </xf>
    <xf numFmtId="2" fontId="0" fillId="0" borderId="15" xfId="0" applyNumberFormat="1" applyBorder="1" applyAlignment="1" applyProtection="1">
      <alignment horizontal="center"/>
      <protection hidden="1"/>
    </xf>
    <xf numFmtId="2" fontId="0" fillId="0" borderId="16" xfId="0" applyNumberFormat="1" applyBorder="1" applyAlignment="1" applyProtection="1">
      <alignment horizontal="center"/>
      <protection hidden="1"/>
    </xf>
    <xf numFmtId="2" fontId="0" fillId="0" borderId="4" xfId="0" applyNumberFormat="1" applyBorder="1" applyAlignment="1" applyProtection="1">
      <alignment horizontal="center"/>
      <protection hidden="1"/>
    </xf>
    <xf numFmtId="2" fontId="0" fillId="0" borderId="20" xfId="0" applyNumberFormat="1" applyBorder="1" applyAlignment="1" applyProtection="1">
      <alignment horizontal="center"/>
      <protection hidden="1"/>
    </xf>
    <xf numFmtId="1" fontId="3" fillId="0" borderId="0" xfId="0" applyNumberFormat="1" applyFont="1" applyAlignment="1" applyProtection="1">
      <alignment horizontal="center"/>
      <protection hidden="1"/>
    </xf>
    <xf numFmtId="1" fontId="0" fillId="3" borderId="0" xfId="0" applyNumberFormat="1" applyFill="1" applyAlignment="1" applyProtection="1">
      <alignment horizontal="center"/>
      <protection hidden="1"/>
    </xf>
    <xf numFmtId="1" fontId="0" fillId="0" borderId="0" xfId="0" applyNumberFormat="1" applyAlignment="1" applyProtection="1">
      <alignment horizontal="center"/>
      <protection hidden="1"/>
    </xf>
    <xf numFmtId="1" fontId="3" fillId="3" borderId="50" xfId="0" applyNumberFormat="1" applyFont="1" applyFill="1" applyBorder="1" applyAlignment="1" applyProtection="1">
      <alignment horizontal="center"/>
      <protection hidden="1"/>
    </xf>
    <xf numFmtId="1" fontId="0" fillId="3" borderId="52" xfId="0" applyNumberFormat="1" applyFill="1" applyBorder="1" applyAlignment="1" applyProtection="1">
      <alignment horizontal="center"/>
      <protection hidden="1"/>
    </xf>
    <xf numFmtId="1" fontId="3" fillId="3" borderId="0" xfId="0" applyNumberFormat="1" applyFont="1" applyFill="1" applyAlignment="1" applyProtection="1">
      <alignment horizontal="center"/>
      <protection hidden="1"/>
    </xf>
    <xf numFmtId="1" fontId="3" fillId="3" borderId="52" xfId="0" applyNumberFormat="1" applyFont="1" applyFill="1" applyBorder="1" applyAlignment="1" applyProtection="1">
      <alignment horizontal="center"/>
      <protection hidden="1"/>
    </xf>
    <xf numFmtId="1" fontId="3" fillId="3" borderId="48" xfId="0" applyNumberFormat="1" applyFont="1" applyFill="1" applyBorder="1" applyAlignment="1" applyProtection="1">
      <alignment horizontal="center"/>
      <protection hidden="1"/>
    </xf>
    <xf numFmtId="0" fontId="0" fillId="4" borderId="16" xfId="0" applyFill="1" applyBorder="1" applyAlignment="1" applyProtection="1">
      <alignment horizontal="center"/>
      <protection hidden="1"/>
    </xf>
    <xf numFmtId="0" fontId="0" fillId="4" borderId="19" xfId="0" applyFill="1" applyBorder="1" applyAlignment="1" applyProtection="1">
      <alignment horizontal="center"/>
      <protection hidden="1"/>
    </xf>
    <xf numFmtId="0" fontId="0" fillId="4" borderId="15" xfId="0" applyFill="1" applyBorder="1" applyAlignment="1" applyProtection="1">
      <alignment horizontal="center"/>
      <protection hidden="1"/>
    </xf>
    <xf numFmtId="0" fontId="0" fillId="4" borderId="14" xfId="0" applyFill="1" applyBorder="1" applyProtection="1">
      <protection hidden="1"/>
    </xf>
    <xf numFmtId="0" fontId="0" fillId="4" borderId="19" xfId="0" applyFill="1" applyBorder="1" applyProtection="1">
      <protection hidden="1"/>
    </xf>
    <xf numFmtId="0" fontId="0" fillId="4" borderId="4" xfId="0" applyFill="1" applyBorder="1" applyAlignment="1" applyProtection="1">
      <alignment horizontal="center"/>
      <protection hidden="1"/>
    </xf>
    <xf numFmtId="0" fontId="0" fillId="4" borderId="20" xfId="0" applyFill="1" applyBorder="1" applyAlignment="1" applyProtection="1">
      <alignment horizontal="center"/>
      <protection hidden="1"/>
    </xf>
    <xf numFmtId="0" fontId="0" fillId="4" borderId="14" xfId="0" applyFill="1" applyBorder="1" applyAlignment="1" applyProtection="1">
      <alignment horizontal="center"/>
      <protection hidden="1"/>
    </xf>
    <xf numFmtId="1" fontId="0" fillId="3" borderId="37" xfId="0" applyNumberFormat="1" applyFill="1" applyBorder="1" applyAlignment="1" applyProtection="1">
      <alignment horizontal="center"/>
      <protection hidden="1"/>
    </xf>
    <xf numFmtId="1" fontId="0" fillId="3" borderId="53" xfId="0" applyNumberFormat="1" applyFill="1" applyBorder="1" applyAlignment="1" applyProtection="1">
      <alignment horizontal="center"/>
      <protection hidden="1"/>
    </xf>
    <xf numFmtId="0" fontId="22" fillId="0" borderId="0" xfId="0" applyFont="1" applyAlignment="1" applyProtection="1">
      <alignment horizontal="left" vertical="center"/>
      <protection hidden="1"/>
    </xf>
    <xf numFmtId="0" fontId="4" fillId="0" borderId="17" xfId="1" applyFont="1" applyBorder="1" applyAlignment="1" applyProtection="1">
      <alignment horizontal="center" vertical="center" wrapText="1"/>
      <protection hidden="1"/>
    </xf>
    <xf numFmtId="0" fontId="23" fillId="0" borderId="0" xfId="0" applyFont="1" applyProtection="1">
      <protection hidden="1"/>
    </xf>
    <xf numFmtId="0" fontId="4" fillId="0" borderId="0" xfId="1" applyFont="1" applyAlignment="1" applyProtection="1">
      <alignment vertical="center" wrapText="1"/>
      <protection locked="0" hidden="1"/>
    </xf>
    <xf numFmtId="1" fontId="3" fillId="0" borderId="0" xfId="0" applyNumberFormat="1" applyFont="1" applyProtection="1">
      <protection hidden="1"/>
    </xf>
    <xf numFmtId="0" fontId="25" fillId="0" borderId="0" xfId="0" applyFont="1" applyProtection="1">
      <protection hidden="1"/>
    </xf>
    <xf numFmtId="0" fontId="24" fillId="0" borderId="0" xfId="0" applyFont="1" applyProtection="1">
      <protection hidden="1"/>
    </xf>
    <xf numFmtId="0" fontId="16" fillId="0" borderId="0" xfId="0" applyFont="1" applyAlignment="1" applyProtection="1">
      <alignment horizontal="left" vertical="center"/>
      <protection hidden="1"/>
    </xf>
    <xf numFmtId="1" fontId="0" fillId="5" borderId="0" xfId="0" applyNumberFormat="1" applyFill="1" applyAlignment="1" applyProtection="1">
      <alignment horizontal="center"/>
      <protection hidden="1"/>
    </xf>
    <xf numFmtId="0" fontId="2" fillId="0" borderId="0" xfId="1" applyFont="1" applyAlignment="1" applyProtection="1">
      <alignment vertical="center" wrapText="1"/>
      <protection hidden="1"/>
    </xf>
    <xf numFmtId="1" fontId="0" fillId="5" borderId="52" xfId="0" applyNumberFormat="1" applyFill="1" applyBorder="1" applyAlignment="1" applyProtection="1">
      <alignment horizontal="center"/>
      <protection hidden="1"/>
    </xf>
    <xf numFmtId="1" fontId="0" fillId="5" borderId="37" xfId="0" applyNumberFormat="1" applyFill="1" applyBorder="1" applyAlignment="1" applyProtection="1">
      <alignment horizontal="center"/>
      <protection hidden="1"/>
    </xf>
    <xf numFmtId="1" fontId="0" fillId="5" borderId="53" xfId="0" applyNumberFormat="1" applyFill="1" applyBorder="1" applyAlignment="1" applyProtection="1">
      <alignment horizontal="center"/>
      <protection hidden="1"/>
    </xf>
    <xf numFmtId="0" fontId="1" fillId="0" borderId="0" xfId="3"/>
    <xf numFmtId="0" fontId="28" fillId="0" borderId="0" xfId="0" applyFont="1"/>
    <xf numFmtId="0" fontId="4" fillId="0" borderId="0" xfId="1" applyFont="1" applyAlignment="1" applyProtection="1">
      <alignment horizontal="center" vertical="center" wrapText="1"/>
      <protection hidden="1"/>
    </xf>
    <xf numFmtId="0" fontId="2" fillId="0" borderId="10" xfId="1" applyFont="1" applyBorder="1" applyAlignment="1" applyProtection="1">
      <alignment horizontal="center" vertical="center" wrapText="1"/>
      <protection hidden="1"/>
    </xf>
    <xf numFmtId="0" fontId="0" fillId="3" borderId="20" xfId="0" applyFill="1" applyBorder="1" applyAlignment="1" applyProtection="1">
      <alignment horizontal="center"/>
      <protection hidden="1"/>
    </xf>
    <xf numFmtId="0" fontId="0" fillId="3" borderId="24" xfId="0" applyFill="1" applyBorder="1" applyAlignment="1" applyProtection="1">
      <alignment horizontal="center"/>
      <protection hidden="1"/>
    </xf>
    <xf numFmtId="0" fontId="0" fillId="3" borderId="15" xfId="0" applyFill="1" applyBorder="1" applyAlignment="1" applyProtection="1">
      <alignment horizontal="center"/>
      <protection hidden="1"/>
    </xf>
    <xf numFmtId="0" fontId="0" fillId="3" borderId="16" xfId="0" applyFill="1" applyBorder="1" applyAlignment="1" applyProtection="1">
      <alignment horizontal="center"/>
      <protection hidden="1"/>
    </xf>
    <xf numFmtId="0" fontId="0" fillId="3" borderId="14" xfId="0" applyFill="1" applyBorder="1" applyAlignment="1" applyProtection="1">
      <alignment horizontal="center"/>
      <protection hidden="1"/>
    </xf>
    <xf numFmtId="0" fontId="0" fillId="3" borderId="19" xfId="0" applyFill="1" applyBorder="1" applyAlignment="1" applyProtection="1">
      <alignment horizontal="center"/>
      <protection hidden="1"/>
    </xf>
    <xf numFmtId="0" fontId="0" fillId="3" borderId="4" xfId="0" applyFill="1" applyBorder="1" applyAlignment="1" applyProtection="1">
      <alignment horizontal="center"/>
      <protection hidden="1"/>
    </xf>
    <xf numFmtId="0" fontId="0" fillId="3" borderId="2" xfId="0" applyFill="1" applyBorder="1" applyAlignment="1" applyProtection="1">
      <alignment horizontal="center"/>
      <protection hidden="1"/>
    </xf>
    <xf numFmtId="0" fontId="28" fillId="2" borderId="0" xfId="0" applyFont="1" applyFill="1" applyProtection="1">
      <protection hidden="1"/>
    </xf>
    <xf numFmtId="0" fontId="3" fillId="0" borderId="0" xfId="0" applyFont="1" applyProtection="1">
      <protection hidden="1"/>
    </xf>
    <xf numFmtId="1" fontId="0" fillId="3" borderId="48" xfId="0" applyNumberFormat="1" applyFill="1" applyBorder="1" applyAlignment="1" applyProtection="1">
      <alignment horizontal="center"/>
      <protection hidden="1"/>
    </xf>
    <xf numFmtId="1" fontId="0" fillId="3" borderId="50" xfId="0" applyNumberFormat="1" applyFill="1" applyBorder="1" applyAlignment="1" applyProtection="1">
      <alignment horizontal="center"/>
      <protection hidden="1"/>
    </xf>
    <xf numFmtId="0" fontId="1" fillId="0" borderId="60" xfId="1" applyBorder="1" applyAlignment="1" applyProtection="1">
      <alignment horizontal="center" vertical="center" wrapText="1"/>
      <protection hidden="1"/>
    </xf>
    <xf numFmtId="164" fontId="0" fillId="0" borderId="40" xfId="0" applyNumberFormat="1" applyBorder="1" applyAlignment="1" applyProtection="1">
      <alignment horizontal="center"/>
      <protection hidden="1"/>
    </xf>
    <xf numFmtId="164" fontId="0" fillId="0" borderId="51" xfId="0" applyNumberFormat="1" applyBorder="1" applyAlignment="1" applyProtection="1">
      <alignment horizontal="center"/>
      <protection hidden="1"/>
    </xf>
    <xf numFmtId="164" fontId="0" fillId="0" borderId="37" xfId="0" applyNumberFormat="1" applyBorder="1" applyAlignment="1" applyProtection="1">
      <alignment horizontal="center"/>
      <protection hidden="1"/>
    </xf>
    <xf numFmtId="164" fontId="1" fillId="0" borderId="14" xfId="1" applyNumberFormat="1" applyBorder="1" applyAlignment="1" applyProtection="1">
      <alignment horizontal="center"/>
      <protection hidden="1"/>
    </xf>
    <xf numFmtId="164" fontId="1" fillId="0" borderId="8" xfId="1" applyNumberFormat="1" applyBorder="1" applyAlignment="1" applyProtection="1">
      <alignment horizontal="center"/>
      <protection hidden="1"/>
    </xf>
    <xf numFmtId="164" fontId="0" fillId="0" borderId="7" xfId="0" applyNumberFormat="1" applyBorder="1" applyAlignment="1" applyProtection="1">
      <alignment horizontal="center"/>
      <protection hidden="1"/>
    </xf>
    <xf numFmtId="164" fontId="0" fillId="0" borderId="14" xfId="0" applyNumberFormat="1" applyBorder="1" applyAlignment="1" applyProtection="1">
      <alignment horizontal="center"/>
      <protection hidden="1"/>
    </xf>
    <xf numFmtId="164" fontId="0" fillId="0" borderId="19" xfId="0" applyNumberFormat="1" applyBorder="1" applyAlignment="1" applyProtection="1">
      <alignment horizontal="center"/>
      <protection hidden="1"/>
    </xf>
    <xf numFmtId="164" fontId="0" fillId="0" borderId="41" xfId="0" applyNumberFormat="1" applyBorder="1" applyAlignment="1" applyProtection="1">
      <alignment horizontal="center"/>
      <protection hidden="1"/>
    </xf>
    <xf numFmtId="164" fontId="0" fillId="0" borderId="46" xfId="0" applyNumberFormat="1" applyBorder="1" applyAlignment="1" applyProtection="1">
      <alignment horizontal="center"/>
      <protection hidden="1"/>
    </xf>
    <xf numFmtId="164" fontId="0" fillId="0" borderId="36" xfId="0" applyNumberFormat="1" applyBorder="1" applyAlignment="1" applyProtection="1">
      <alignment horizontal="center"/>
      <protection hidden="1"/>
    </xf>
    <xf numFmtId="164" fontId="1" fillId="0" borderId="19" xfId="1" applyNumberFormat="1" applyBorder="1" applyAlignment="1" applyProtection="1">
      <alignment horizontal="center"/>
      <protection hidden="1"/>
    </xf>
    <xf numFmtId="164" fontId="1" fillId="0" borderId="7" xfId="1" applyNumberFormat="1" applyBorder="1" applyAlignment="1" applyProtection="1">
      <alignment horizontal="center"/>
      <protection hidden="1"/>
    </xf>
    <xf numFmtId="164" fontId="1" fillId="0" borderId="63" xfId="1" applyNumberFormat="1" applyBorder="1" applyAlignment="1" applyProtection="1">
      <alignment horizontal="center"/>
      <protection hidden="1"/>
    </xf>
    <xf numFmtId="164" fontId="1" fillId="0" borderId="2" xfId="1" applyNumberFormat="1" applyBorder="1" applyAlignment="1" applyProtection="1">
      <alignment horizontal="center"/>
      <protection hidden="1"/>
    </xf>
    <xf numFmtId="164" fontId="1" fillId="0" borderId="24" xfId="1" applyNumberFormat="1" applyBorder="1" applyAlignment="1" applyProtection="1">
      <alignment horizontal="center"/>
      <protection hidden="1"/>
    </xf>
    <xf numFmtId="164" fontId="0" fillId="4" borderId="34" xfId="0" applyNumberFormat="1" applyFill="1" applyBorder="1" applyAlignment="1" applyProtection="1">
      <alignment horizontal="center"/>
      <protection hidden="1"/>
    </xf>
    <xf numFmtId="164" fontId="0" fillId="4" borderId="48" xfId="0" applyNumberFormat="1" applyFill="1" applyBorder="1" applyAlignment="1" applyProtection="1">
      <alignment horizontal="center"/>
      <protection hidden="1"/>
    </xf>
    <xf numFmtId="164" fontId="0" fillId="4" borderId="50" xfId="0" applyNumberFormat="1" applyFill="1" applyBorder="1" applyAlignment="1" applyProtection="1">
      <alignment horizontal="center"/>
      <protection hidden="1"/>
    </xf>
    <xf numFmtId="164" fontId="1" fillId="0" borderId="59" xfId="1" applyNumberFormat="1" applyBorder="1" applyAlignment="1" applyProtection="1">
      <alignment horizontal="center"/>
      <protection hidden="1"/>
    </xf>
    <xf numFmtId="164" fontId="1" fillId="4" borderId="35" xfId="1" applyNumberFormat="1" applyFill="1" applyBorder="1" applyAlignment="1" applyProtection="1">
      <alignment horizontal="center"/>
      <protection hidden="1"/>
    </xf>
    <xf numFmtId="164" fontId="1" fillId="4" borderId="0" xfId="1" applyNumberFormat="1" applyFill="1" applyAlignment="1" applyProtection="1">
      <alignment horizontal="center"/>
      <protection hidden="1"/>
    </xf>
    <xf numFmtId="164" fontId="1" fillId="4" borderId="52" xfId="1" applyNumberFormat="1" applyFill="1" applyBorder="1" applyAlignment="1" applyProtection="1">
      <alignment horizontal="center"/>
      <protection hidden="1"/>
    </xf>
    <xf numFmtId="164" fontId="0" fillId="4" borderId="35" xfId="0" applyNumberFormat="1" applyFill="1" applyBorder="1" applyAlignment="1" applyProtection="1">
      <alignment horizontal="center"/>
      <protection hidden="1"/>
    </xf>
    <xf numFmtId="164" fontId="0" fillId="4" borderId="0" xfId="0" applyNumberFormat="1" applyFill="1" applyAlignment="1" applyProtection="1">
      <alignment horizontal="center"/>
      <protection hidden="1"/>
    </xf>
    <xf numFmtId="164" fontId="0" fillId="4" borderId="52" xfId="0" applyNumberFormat="1" applyFill="1" applyBorder="1" applyAlignment="1" applyProtection="1">
      <alignment horizontal="center"/>
      <protection hidden="1"/>
    </xf>
    <xf numFmtId="164" fontId="1" fillId="4" borderId="36" xfId="1" applyNumberFormat="1" applyFill="1" applyBorder="1" applyAlignment="1" applyProtection="1">
      <alignment horizontal="center"/>
      <protection hidden="1"/>
    </xf>
    <xf numFmtId="164" fontId="1" fillId="4" borderId="37" xfId="1" applyNumberFormat="1" applyFill="1" applyBorder="1" applyAlignment="1" applyProtection="1">
      <alignment horizontal="center"/>
      <protection hidden="1"/>
    </xf>
    <xf numFmtId="164" fontId="1" fillId="4" borderId="53" xfId="1" applyNumberFormat="1" applyFill="1" applyBorder="1" applyAlignment="1" applyProtection="1">
      <alignment horizontal="center"/>
      <protection hidden="1"/>
    </xf>
    <xf numFmtId="164" fontId="1" fillId="0" borderId="61" xfId="1" applyNumberFormat="1" applyBorder="1" applyAlignment="1" applyProtection="1">
      <alignment horizontal="center"/>
      <protection hidden="1"/>
    </xf>
    <xf numFmtId="164" fontId="1" fillId="0" borderId="23" xfId="1" applyNumberFormat="1" applyBorder="1" applyAlignment="1" applyProtection="1">
      <alignment horizontal="center"/>
      <protection hidden="1"/>
    </xf>
    <xf numFmtId="164" fontId="1" fillId="0" borderId="67" xfId="1" applyNumberFormat="1" applyBorder="1" applyAlignment="1" applyProtection="1">
      <alignment horizontal="center"/>
      <protection hidden="1"/>
    </xf>
    <xf numFmtId="164" fontId="0" fillId="3" borderId="34" xfId="0" applyNumberFormat="1" applyFill="1" applyBorder="1" applyAlignment="1" applyProtection="1">
      <alignment horizontal="center"/>
      <protection hidden="1"/>
    </xf>
    <xf numFmtId="164" fontId="0" fillId="3" borderId="48" xfId="0" applyNumberFormat="1" applyFill="1" applyBorder="1" applyAlignment="1" applyProtection="1">
      <alignment horizontal="center"/>
      <protection hidden="1"/>
    </xf>
    <xf numFmtId="164" fontId="0" fillId="3" borderId="50" xfId="0" applyNumberFormat="1" applyFill="1" applyBorder="1" applyAlignment="1" applyProtection="1">
      <alignment horizontal="center"/>
      <protection hidden="1"/>
    </xf>
    <xf numFmtId="164" fontId="1" fillId="3" borderId="35" xfId="1" applyNumberFormat="1" applyFill="1" applyBorder="1" applyAlignment="1" applyProtection="1">
      <alignment horizontal="center"/>
      <protection hidden="1"/>
    </xf>
    <xf numFmtId="164" fontId="1" fillId="3" borderId="0" xfId="1" applyNumberFormat="1" applyFill="1" applyAlignment="1" applyProtection="1">
      <alignment horizontal="center"/>
      <protection hidden="1"/>
    </xf>
    <xf numFmtId="164" fontId="1" fillId="3" borderId="52" xfId="1" applyNumberFormat="1" applyFill="1" applyBorder="1" applyAlignment="1" applyProtection="1">
      <alignment horizontal="center"/>
      <protection hidden="1"/>
    </xf>
    <xf numFmtId="164" fontId="0" fillId="3" borderId="35" xfId="0" applyNumberFormat="1" applyFill="1" applyBorder="1" applyAlignment="1" applyProtection="1">
      <alignment horizontal="center"/>
      <protection hidden="1"/>
    </xf>
    <xf numFmtId="164" fontId="0" fillId="3" borderId="0" xfId="0" applyNumberFormat="1" applyFill="1" applyAlignment="1" applyProtection="1">
      <alignment horizontal="center"/>
      <protection hidden="1"/>
    </xf>
    <xf numFmtId="164" fontId="0" fillId="3" borderId="52" xfId="0" applyNumberFormat="1" applyFill="1" applyBorder="1" applyAlignment="1" applyProtection="1">
      <alignment horizontal="center"/>
      <protection hidden="1"/>
    </xf>
    <xf numFmtId="164" fontId="1" fillId="3" borderId="36" xfId="1" applyNumberFormat="1" applyFill="1" applyBorder="1" applyAlignment="1" applyProtection="1">
      <alignment horizontal="center"/>
      <protection hidden="1"/>
    </xf>
    <xf numFmtId="164" fontId="1" fillId="3" borderId="37" xfId="1" applyNumberFormat="1" applyFill="1" applyBorder="1" applyAlignment="1" applyProtection="1">
      <alignment horizontal="center"/>
      <protection hidden="1"/>
    </xf>
    <xf numFmtId="164" fontId="1" fillId="3" borderId="53" xfId="1" applyNumberFormat="1" applyFill="1" applyBorder="1" applyAlignment="1" applyProtection="1">
      <alignment horizontal="center"/>
      <protection hidden="1"/>
    </xf>
    <xf numFmtId="0" fontId="16" fillId="0" borderId="0" xfId="0" applyFont="1" applyAlignment="1" applyProtection="1">
      <alignment horizontal="left"/>
      <protection hidden="1"/>
    </xf>
    <xf numFmtId="0" fontId="2" fillId="0" borderId="0" xfId="1" applyFont="1" applyAlignment="1" applyProtection="1">
      <alignment horizontal="center" vertical="center" wrapText="1"/>
      <protection hidden="1"/>
    </xf>
    <xf numFmtId="3" fontId="0" fillId="0" borderId="0" xfId="0" applyNumberFormat="1" applyAlignment="1" applyProtection="1">
      <alignment horizontal="center"/>
      <protection hidden="1"/>
    </xf>
    <xf numFmtId="0" fontId="1" fillId="0" borderId="0" xfId="1" applyAlignment="1" applyProtection="1">
      <alignment vertical="center"/>
      <protection hidden="1"/>
    </xf>
    <xf numFmtId="0" fontId="1" fillId="0" borderId="0" xfId="1" applyAlignment="1" applyProtection="1">
      <alignment horizontal="left"/>
      <protection hidden="1"/>
    </xf>
    <xf numFmtId="0" fontId="2" fillId="0" borderId="10" xfId="1" applyFont="1" applyBorder="1" applyAlignment="1" applyProtection="1">
      <alignment vertical="center" wrapText="1"/>
      <protection hidden="1"/>
    </xf>
    <xf numFmtId="0" fontId="2" fillId="0" borderId="22" xfId="1" applyFont="1" applyBorder="1" applyAlignment="1" applyProtection="1">
      <alignment vertical="center" wrapText="1"/>
      <protection hidden="1"/>
    </xf>
    <xf numFmtId="0" fontId="1" fillId="0" borderId="42" xfId="1" applyBorder="1" applyAlignment="1" applyProtection="1">
      <alignment horizontal="left"/>
      <protection hidden="1"/>
    </xf>
    <xf numFmtId="0" fontId="1" fillId="0" borderId="61" xfId="1" applyBorder="1" applyAlignment="1" applyProtection="1">
      <alignment horizontal="left"/>
      <protection hidden="1"/>
    </xf>
    <xf numFmtId="0" fontId="1" fillId="0" borderId="17" xfId="1" applyBorder="1" applyAlignment="1" applyProtection="1">
      <alignment horizontal="left"/>
      <protection hidden="1"/>
    </xf>
    <xf numFmtId="0" fontId="0" fillId="0" borderId="0" xfId="0" applyAlignment="1" applyProtection="1">
      <alignment horizontal="center"/>
      <protection hidden="1"/>
    </xf>
    <xf numFmtId="0" fontId="1" fillId="0" borderId="47" xfId="1" applyBorder="1" applyAlignment="1" applyProtection="1">
      <alignment horizontal="left"/>
      <protection hidden="1"/>
    </xf>
    <xf numFmtId="0" fontId="1" fillId="0" borderId="7" xfId="1" applyBorder="1" applyAlignment="1" applyProtection="1">
      <alignment horizontal="left"/>
      <protection hidden="1"/>
    </xf>
    <xf numFmtId="0" fontId="15" fillId="0" borderId="0" xfId="0" applyFont="1" applyProtection="1">
      <protection hidden="1"/>
    </xf>
    <xf numFmtId="9" fontId="19" fillId="0" borderId="37" xfId="1" applyNumberFormat="1" applyFont="1" applyBorder="1" applyAlignment="1" applyProtection="1">
      <alignment horizontal="left" vertical="center" wrapText="1"/>
      <protection hidden="1"/>
    </xf>
    <xf numFmtId="0" fontId="18" fillId="3" borderId="16" xfId="0" applyFont="1" applyFill="1" applyBorder="1" applyAlignment="1" applyProtection="1">
      <alignment horizontal="center"/>
      <protection hidden="1"/>
    </xf>
    <xf numFmtId="0" fontId="18" fillId="3" borderId="19" xfId="0" applyFont="1" applyFill="1" applyBorder="1" applyAlignment="1" applyProtection="1">
      <alignment horizontal="center"/>
      <protection hidden="1"/>
    </xf>
    <xf numFmtId="0" fontId="18" fillId="3" borderId="4" xfId="0" applyFont="1" applyFill="1" applyBorder="1" applyAlignment="1" applyProtection="1">
      <alignment horizontal="center"/>
      <protection hidden="1"/>
    </xf>
    <xf numFmtId="0" fontId="18" fillId="3" borderId="20" xfId="0" applyFont="1" applyFill="1" applyBorder="1" applyAlignment="1" applyProtection="1">
      <alignment horizontal="center"/>
      <protection hidden="1"/>
    </xf>
    <xf numFmtId="0" fontId="18" fillId="3" borderId="2" xfId="0" applyFont="1" applyFill="1" applyBorder="1" applyAlignment="1" applyProtection="1">
      <alignment horizontal="center"/>
      <protection hidden="1"/>
    </xf>
    <xf numFmtId="0" fontId="18" fillId="3" borderId="24" xfId="0" applyFont="1" applyFill="1" applyBorder="1" applyAlignment="1" applyProtection="1">
      <alignment horizontal="center"/>
      <protection hidden="1"/>
    </xf>
    <xf numFmtId="0" fontId="18" fillId="3" borderId="15" xfId="0" applyFont="1" applyFill="1" applyBorder="1" applyAlignment="1" applyProtection="1">
      <alignment horizontal="center"/>
      <protection hidden="1"/>
    </xf>
    <xf numFmtId="0" fontId="18" fillId="3" borderId="14" xfId="0" applyFont="1" applyFill="1" applyBorder="1" applyAlignment="1" applyProtection="1">
      <alignment horizontal="center"/>
      <protection hidden="1"/>
    </xf>
    <xf numFmtId="0" fontId="18" fillId="3" borderId="4" xfId="0" applyFont="1" applyFill="1" applyBorder="1" applyAlignment="1" applyProtection="1">
      <alignment horizontal="center" vertical="center" wrapText="1"/>
      <protection hidden="1"/>
    </xf>
    <xf numFmtId="0" fontId="18" fillId="3" borderId="20" xfId="0" applyFont="1" applyFill="1" applyBorder="1" applyAlignment="1" applyProtection="1">
      <alignment horizontal="center" vertical="center" wrapText="1"/>
      <protection hidden="1"/>
    </xf>
    <xf numFmtId="0" fontId="18" fillId="3" borderId="2" xfId="0" applyFont="1" applyFill="1" applyBorder="1" applyProtection="1">
      <protection hidden="1"/>
    </xf>
    <xf numFmtId="0" fontId="18" fillId="3" borderId="24" xfId="0" applyFont="1" applyFill="1" applyBorder="1" applyProtection="1">
      <protection hidden="1"/>
    </xf>
    <xf numFmtId="0" fontId="18" fillId="3" borderId="15" xfId="0" applyFont="1" applyFill="1" applyBorder="1" applyAlignment="1" applyProtection="1">
      <alignment horizontal="center" vertical="center" wrapText="1"/>
      <protection hidden="1"/>
    </xf>
    <xf numFmtId="0" fontId="18" fillId="3" borderId="16" xfId="0" applyFont="1" applyFill="1" applyBorder="1" applyAlignment="1" applyProtection="1">
      <alignment horizontal="center" vertical="center" wrapText="1"/>
      <protection hidden="1"/>
    </xf>
    <xf numFmtId="0" fontId="18" fillId="3" borderId="14" xfId="0" applyFont="1" applyFill="1" applyBorder="1" applyProtection="1">
      <protection hidden="1"/>
    </xf>
    <xf numFmtId="0" fontId="18" fillId="3" borderId="19" xfId="0" applyFont="1" applyFill="1" applyBorder="1" applyProtection="1">
      <protection hidden="1"/>
    </xf>
    <xf numFmtId="0" fontId="6" fillId="0" borderId="38" xfId="0" applyFont="1" applyBorder="1" applyAlignment="1" applyProtection="1">
      <alignment vertical="center" wrapText="1"/>
      <protection hidden="1"/>
    </xf>
    <xf numFmtId="0" fontId="2" fillId="0" borderId="21" xfId="1" applyFont="1" applyBorder="1" applyAlignment="1" applyProtection="1">
      <alignment horizontal="center" vertical="center" wrapText="1"/>
      <protection hidden="1"/>
    </xf>
    <xf numFmtId="0" fontId="2" fillId="0" borderId="13" xfId="1" applyFont="1" applyBorder="1" applyAlignment="1" applyProtection="1">
      <alignment horizontal="center" vertical="center" wrapText="1"/>
      <protection hidden="1"/>
    </xf>
    <xf numFmtId="0" fontId="4" fillId="0" borderId="55" xfId="1" applyFont="1" applyBorder="1" applyAlignment="1" applyProtection="1">
      <alignment vertical="center" wrapText="1"/>
      <protection locked="0" hidden="1"/>
    </xf>
    <xf numFmtId="0" fontId="4" fillId="0" borderId="55" xfId="1" applyFont="1" applyBorder="1" applyAlignment="1" applyProtection="1">
      <alignment horizontal="center" vertical="center" wrapText="1"/>
      <protection hidden="1"/>
    </xf>
    <xf numFmtId="0" fontId="4" fillId="0" borderId="56" xfId="1" applyFont="1" applyBorder="1" applyAlignment="1" applyProtection="1">
      <alignment horizontal="center" vertical="center" wrapText="1"/>
      <protection hidden="1"/>
    </xf>
    <xf numFmtId="0" fontId="15" fillId="2" borderId="0" xfId="0" applyFont="1" applyFill="1" applyProtection="1">
      <protection hidden="1"/>
    </xf>
    <xf numFmtId="0" fontId="7" fillId="0" borderId="55" xfId="0" applyFont="1" applyBorder="1" applyAlignment="1" applyProtection="1">
      <alignment vertical="center"/>
      <protection hidden="1"/>
    </xf>
    <xf numFmtId="9" fontId="30" fillId="0" borderId="55" xfId="1" applyNumberFormat="1" applyFont="1" applyBorder="1" applyAlignment="1" applyProtection="1">
      <alignment vertical="center" wrapText="1"/>
      <protection locked="0" hidden="1"/>
    </xf>
    <xf numFmtId="0" fontId="27" fillId="0" borderId="0" xfId="0" applyFont="1"/>
    <xf numFmtId="0" fontId="29" fillId="0" borderId="0" xfId="0" applyFont="1"/>
    <xf numFmtId="0" fontId="2" fillId="0" borderId="66" xfId="1" applyFont="1" applyBorder="1" applyAlignment="1" applyProtection="1">
      <alignment vertical="center" wrapText="1"/>
      <protection hidden="1"/>
    </xf>
    <xf numFmtId="0" fontId="6" fillId="0" borderId="31" xfId="0" applyFont="1" applyBorder="1" applyAlignment="1" applyProtection="1">
      <alignment horizontal="center" vertical="center" wrapText="1"/>
      <protection hidden="1"/>
    </xf>
    <xf numFmtId="0" fontId="7" fillId="0" borderId="66" xfId="0" applyFont="1" applyBorder="1" applyProtection="1">
      <protection hidden="1"/>
    </xf>
    <xf numFmtId="0" fontId="7" fillId="0" borderId="55" xfId="0" applyFont="1" applyBorder="1" applyProtection="1">
      <protection hidden="1"/>
    </xf>
    <xf numFmtId="0" fontId="4" fillId="0" borderId="56" xfId="1" applyFont="1" applyBorder="1" applyAlignment="1" applyProtection="1">
      <alignment vertical="center" wrapText="1"/>
      <protection locked="0" hidden="1"/>
    </xf>
    <xf numFmtId="0" fontId="2" fillId="0" borderId="32" xfId="1" applyFont="1" applyBorder="1" applyAlignment="1" applyProtection="1">
      <alignment vertical="center" wrapText="1"/>
      <protection hidden="1"/>
    </xf>
    <xf numFmtId="9" fontId="30" fillId="0" borderId="55" xfId="1" applyNumberFormat="1" applyFont="1" applyBorder="1" applyAlignment="1" applyProtection="1">
      <alignment horizontal="center" vertical="center" wrapText="1"/>
      <protection locked="0" hidden="1"/>
    </xf>
    <xf numFmtId="0" fontId="7" fillId="0" borderId="55" xfId="0" applyFont="1" applyBorder="1" applyAlignment="1" applyProtection="1">
      <alignment horizontal="right" vertical="center"/>
      <protection hidden="1"/>
    </xf>
    <xf numFmtId="0" fontId="6" fillId="0" borderId="37" xfId="0" applyFont="1" applyBorder="1" applyAlignment="1" applyProtection="1">
      <alignment horizontal="center" vertical="center" wrapText="1"/>
      <protection hidden="1"/>
    </xf>
    <xf numFmtId="0" fontId="34" fillId="0" borderId="55" xfId="0" applyFont="1" applyBorder="1" applyAlignment="1" applyProtection="1">
      <alignment horizontal="right" vertical="center"/>
      <protection hidden="1"/>
    </xf>
    <xf numFmtId="0" fontId="2" fillId="0" borderId="54" xfId="1" applyFont="1" applyBorder="1" applyAlignment="1" applyProtection="1">
      <alignment vertical="center" wrapText="1"/>
      <protection hidden="1"/>
    </xf>
    <xf numFmtId="9" fontId="31" fillId="0" borderId="55" xfId="1" applyNumberFormat="1" applyFont="1" applyBorder="1" applyAlignment="1" applyProtection="1">
      <alignment horizontal="left" vertical="center" wrapText="1"/>
      <protection locked="0" hidden="1"/>
    </xf>
    <xf numFmtId="0" fontId="4" fillId="0" borderId="60" xfId="0" applyFont="1" applyBorder="1" applyAlignment="1" applyProtection="1">
      <alignment horizontal="center" vertical="center" wrapText="1"/>
      <protection hidden="1"/>
    </xf>
    <xf numFmtId="0" fontId="4" fillId="0" borderId="72" xfId="0" applyFont="1" applyBorder="1" applyAlignment="1" applyProtection="1">
      <alignment horizontal="center" vertical="center" wrapText="1"/>
      <protection hidden="1"/>
    </xf>
    <xf numFmtId="0" fontId="2" fillId="0" borderId="9" xfId="1" applyFont="1" applyBorder="1" applyAlignment="1" applyProtection="1">
      <alignment vertical="center" wrapText="1"/>
      <protection hidden="1"/>
    </xf>
    <xf numFmtId="0" fontId="2" fillId="0" borderId="35" xfId="1" applyFont="1" applyBorder="1" applyAlignment="1" applyProtection="1">
      <alignment vertical="center" wrapText="1"/>
      <protection hidden="1"/>
    </xf>
    <xf numFmtId="0" fontId="36" fillId="0" borderId="0" xfId="0" applyFont="1" applyAlignment="1">
      <alignment vertical="center"/>
    </xf>
    <xf numFmtId="0" fontId="0" fillId="0" borderId="4" xfId="0" applyBorder="1" applyAlignment="1">
      <alignment horizontal="center" vertical="center"/>
    </xf>
    <xf numFmtId="0" fontId="0" fillId="0" borderId="14" xfId="0" applyBorder="1" applyAlignment="1">
      <alignment horizontal="center" vertical="center"/>
    </xf>
    <xf numFmtId="0" fontId="0" fillId="0" borderId="15" xfId="0" applyBorder="1" applyAlignment="1">
      <alignment horizontal="center" vertical="center"/>
    </xf>
    <xf numFmtId="0" fontId="0" fillId="0" borderId="45" xfId="0" applyBorder="1" applyAlignment="1">
      <alignment vertical="center"/>
    </xf>
    <xf numFmtId="0" fontId="0" fillId="0" borderId="60" xfId="0" applyBorder="1" applyAlignment="1">
      <alignment horizontal="center" vertical="center"/>
    </xf>
    <xf numFmtId="0" fontId="0" fillId="0" borderId="27" xfId="0" applyBorder="1" applyAlignment="1">
      <alignment vertical="center"/>
    </xf>
    <xf numFmtId="0" fontId="0" fillId="0" borderId="3" xfId="0" applyBorder="1" applyAlignment="1">
      <alignment horizontal="center" vertical="center"/>
    </xf>
    <xf numFmtId="0" fontId="0" fillId="0" borderId="60" xfId="0" applyBorder="1" applyAlignment="1">
      <alignment vertical="center"/>
    </xf>
    <xf numFmtId="0" fontId="3" fillId="0" borderId="25" xfId="0" applyFont="1" applyBorder="1" applyAlignment="1">
      <alignment horizontal="center" vertical="center"/>
    </xf>
    <xf numFmtId="0" fontId="3" fillId="0" borderId="26" xfId="0" applyFont="1" applyBorder="1" applyAlignment="1">
      <alignment horizontal="center" vertical="center"/>
    </xf>
    <xf numFmtId="0" fontId="0" fillId="0" borderId="3" xfId="0" applyBorder="1" applyAlignment="1">
      <alignment vertical="center"/>
    </xf>
    <xf numFmtId="0" fontId="0" fillId="0" borderId="0" xfId="0" applyProtection="1">
      <protection locked="0"/>
    </xf>
    <xf numFmtId="0" fontId="6" fillId="0" borderId="0" xfId="0" applyFont="1" applyAlignment="1" applyProtection="1">
      <alignment vertical="center" wrapText="1"/>
      <protection locked="0"/>
    </xf>
    <xf numFmtId="0" fontId="6" fillId="0" borderId="0" xfId="0" applyFont="1" applyAlignment="1" applyProtection="1">
      <alignment horizontal="center" vertical="center" wrapText="1"/>
      <protection locked="0"/>
    </xf>
    <xf numFmtId="0" fontId="4" fillId="0" borderId="0" xfId="1" applyFont="1" applyAlignment="1" applyProtection="1">
      <alignment vertical="center" wrapText="1"/>
      <protection locked="0"/>
    </xf>
    <xf numFmtId="0" fontId="4" fillId="0" borderId="0" xfId="1" applyFont="1" applyAlignment="1" applyProtection="1">
      <alignment horizontal="center" vertical="center" wrapText="1"/>
      <protection locked="0"/>
    </xf>
    <xf numFmtId="1" fontId="3" fillId="0" borderId="0" xfId="0" applyNumberFormat="1" applyFont="1" applyProtection="1">
      <protection locked="0"/>
    </xf>
    <xf numFmtId="1" fontId="0" fillId="0" borderId="0" xfId="0" applyNumberFormat="1" applyAlignment="1" applyProtection="1">
      <alignment horizontal="center"/>
      <protection locked="0"/>
    </xf>
    <xf numFmtId="1" fontId="3" fillId="0" borderId="0" xfId="0" applyNumberFormat="1" applyFont="1" applyAlignment="1" applyProtection="1">
      <alignment horizontal="center"/>
      <protection locked="0"/>
    </xf>
    <xf numFmtId="0" fontId="35" fillId="0" borderId="8" xfId="1" applyFont="1" applyBorder="1" applyAlignment="1" applyProtection="1">
      <alignment vertical="center" wrapText="1"/>
      <protection hidden="1"/>
    </xf>
    <xf numFmtId="0" fontId="35" fillId="0" borderId="22" xfId="1" applyFont="1" applyBorder="1" applyAlignment="1" applyProtection="1">
      <alignment vertical="center" wrapText="1"/>
      <protection hidden="1"/>
    </xf>
    <xf numFmtId="0" fontId="7" fillId="0" borderId="37" xfId="0" applyFont="1" applyBorder="1" applyAlignment="1" applyProtection="1">
      <alignment horizontal="right" vertical="center"/>
      <protection hidden="1"/>
    </xf>
    <xf numFmtId="0" fontId="35" fillId="0" borderId="37" xfId="1" applyFont="1" applyBorder="1" applyAlignment="1" applyProtection="1">
      <alignment vertical="center" wrapText="1"/>
      <protection hidden="1"/>
    </xf>
    <xf numFmtId="0" fontId="15" fillId="0" borderId="4" xfId="0" applyFont="1" applyBorder="1" applyAlignment="1" applyProtection="1">
      <alignment horizontal="center"/>
      <protection hidden="1"/>
    </xf>
    <xf numFmtId="0" fontId="15" fillId="0" borderId="2" xfId="0" applyFont="1" applyBorder="1" applyAlignment="1" applyProtection="1">
      <alignment horizontal="center"/>
      <protection hidden="1"/>
    </xf>
    <xf numFmtId="1" fontId="3" fillId="3" borderId="28" xfId="0" applyNumberFormat="1" applyFont="1" applyFill="1" applyBorder="1" applyAlignment="1" applyProtection="1">
      <alignment horizontal="center"/>
      <protection hidden="1"/>
    </xf>
    <xf numFmtId="1" fontId="0" fillId="3" borderId="32" xfId="0" applyNumberFormat="1" applyFill="1" applyBorder="1" applyAlignment="1" applyProtection="1">
      <alignment horizontal="center"/>
      <protection hidden="1"/>
    </xf>
    <xf numFmtId="1" fontId="15" fillId="0" borderId="0" xfId="0" applyNumberFormat="1" applyFont="1" applyAlignment="1">
      <alignment horizontal="center"/>
    </xf>
    <xf numFmtId="0" fontId="40" fillId="0" borderId="0" xfId="0" applyFont="1"/>
    <xf numFmtId="0" fontId="0" fillId="0" borderId="0" xfId="0" applyAlignment="1">
      <alignment horizontal="center"/>
    </xf>
    <xf numFmtId="0" fontId="12" fillId="0" borderId="1" xfId="0" applyFont="1" applyBorder="1"/>
    <xf numFmtId="1" fontId="0" fillId="0" borderId="1" xfId="0" applyNumberFormat="1" applyBorder="1" applyAlignment="1">
      <alignment horizontal="center"/>
    </xf>
    <xf numFmtId="12" fontId="0" fillId="0" borderId="1" xfId="0" applyNumberFormat="1" applyBorder="1" applyAlignment="1">
      <alignment horizontal="center"/>
    </xf>
    <xf numFmtId="0" fontId="0" fillId="0" borderId="1" xfId="0" applyBorder="1" applyAlignment="1">
      <alignment horizontal="center" vertical="center"/>
    </xf>
    <xf numFmtId="0" fontId="12" fillId="6" borderId="1" xfId="0" applyFont="1" applyFill="1" applyBorder="1"/>
    <xf numFmtId="0" fontId="0" fillId="6" borderId="1" xfId="0" applyFill="1" applyBorder="1"/>
    <xf numFmtId="0" fontId="0" fillId="6" borderId="1" xfId="0" applyFill="1" applyBorder="1" applyAlignment="1">
      <alignment horizontal="center"/>
    </xf>
    <xf numFmtId="1" fontId="0" fillId="6" borderId="1" xfId="0" applyNumberFormat="1" applyFill="1" applyBorder="1" applyAlignment="1">
      <alignment horizontal="center"/>
    </xf>
    <xf numFmtId="12" fontId="0" fillId="6" borderId="1" xfId="0" applyNumberFormat="1" applyFill="1" applyBorder="1" applyAlignment="1">
      <alignment horizontal="center"/>
    </xf>
    <xf numFmtId="0" fontId="0" fillId="6" borderId="1" xfId="0" applyFill="1" applyBorder="1" applyAlignment="1">
      <alignment horizontal="center" vertical="center"/>
    </xf>
    <xf numFmtId="12" fontId="0" fillId="0" borderId="0" xfId="0" applyNumberFormat="1" applyAlignment="1">
      <alignment horizontal="center"/>
    </xf>
    <xf numFmtId="12" fontId="0" fillId="0" borderId="0" xfId="0" applyNumberFormat="1" applyAlignment="1">
      <alignment horizontal="center" vertical="center"/>
    </xf>
    <xf numFmtId="0" fontId="0" fillId="0" borderId="0" xfId="0" applyAlignment="1">
      <alignment horizontal="center" vertical="center"/>
    </xf>
    <xf numFmtId="0" fontId="3" fillId="0" borderId="0" xfId="0" applyFont="1" applyAlignment="1">
      <alignment horizontal="center" vertical="center"/>
    </xf>
    <xf numFmtId="1" fontId="0" fillId="0" borderId="0" xfId="0" applyNumberFormat="1" applyAlignment="1">
      <alignment horizontal="center" vertical="center"/>
    </xf>
    <xf numFmtId="0" fontId="0" fillId="0" borderId="0" xfId="0" applyAlignment="1">
      <alignment horizontal="center" vertical="center" wrapText="1"/>
    </xf>
    <xf numFmtId="1" fontId="0" fillId="0" borderId="0" xfId="0" applyNumberFormat="1" applyAlignment="1">
      <alignment horizontal="center" vertical="center" wrapText="1"/>
    </xf>
    <xf numFmtId="0" fontId="15" fillId="0" borderId="1" xfId="0" applyFont="1" applyBorder="1" applyAlignment="1">
      <alignment horizontal="center"/>
    </xf>
    <xf numFmtId="0" fontId="3" fillId="0" borderId="0" xfId="0" applyFont="1" applyAlignment="1">
      <alignment horizontal="center" vertical="center" wrapText="1"/>
    </xf>
    <xf numFmtId="0" fontId="37" fillId="0" borderId="0" xfId="0" applyFont="1" applyAlignment="1">
      <alignment horizontal="center" vertical="center" wrapText="1"/>
    </xf>
    <xf numFmtId="1" fontId="3" fillId="0" borderId="0" xfId="0" applyNumberFormat="1" applyFont="1" applyAlignment="1">
      <alignment horizontal="center" vertical="center" wrapText="1"/>
    </xf>
    <xf numFmtId="0" fontId="15" fillId="0" borderId="0" xfId="0" applyFont="1" applyAlignment="1">
      <alignment horizontal="center" vertical="center"/>
    </xf>
    <xf numFmtId="0" fontId="15" fillId="0" borderId="0" xfId="0" applyFont="1" applyAlignment="1">
      <alignment horizontal="center"/>
    </xf>
    <xf numFmtId="164" fontId="0" fillId="6" borderId="1" xfId="0" applyNumberFormat="1" applyFill="1" applyBorder="1" applyAlignment="1">
      <alignment horizontal="center"/>
    </xf>
    <xf numFmtId="164" fontId="0" fillId="0" borderId="0" xfId="0" applyNumberFormat="1" applyAlignment="1">
      <alignment horizontal="center"/>
    </xf>
    <xf numFmtId="164" fontId="0" fillId="0" borderId="0" xfId="0" applyNumberFormat="1" applyAlignment="1">
      <alignment horizontal="center" vertical="center"/>
    </xf>
    <xf numFmtId="164" fontId="0" fillId="0" borderId="0" xfId="0" applyNumberFormat="1"/>
    <xf numFmtId="2" fontId="0" fillId="0" borderId="1" xfId="0" applyNumberFormat="1" applyBorder="1" applyAlignment="1">
      <alignment horizontal="center"/>
    </xf>
    <xf numFmtId="164" fontId="0" fillId="3" borderId="1" xfId="0" applyNumberFormat="1" applyFill="1" applyBorder="1" applyAlignment="1">
      <alignment horizontal="center"/>
    </xf>
    <xf numFmtId="12" fontId="0" fillId="0" borderId="1" xfId="0" applyNumberFormat="1" applyBorder="1"/>
    <xf numFmtId="12" fontId="0" fillId="6" borderId="1" xfId="0" applyNumberFormat="1" applyFill="1" applyBorder="1"/>
    <xf numFmtId="12" fontId="0" fillId="0" borderId="0" xfId="0" applyNumberFormat="1"/>
    <xf numFmtId="0" fontId="0" fillId="0" borderId="0" xfId="0" applyAlignment="1">
      <alignment wrapText="1"/>
    </xf>
    <xf numFmtId="0" fontId="0" fillId="0" borderId="0" xfId="0" applyAlignment="1">
      <alignment vertical="center" wrapText="1"/>
    </xf>
    <xf numFmtId="12" fontId="0" fillId="0" borderId="1" xfId="0" applyNumberFormat="1" applyBorder="1" applyAlignment="1">
      <alignment vertical="center"/>
    </xf>
    <xf numFmtId="0" fontId="0" fillId="3" borderId="1" xfId="0" applyFill="1" applyBorder="1" applyAlignment="1">
      <alignment horizontal="center"/>
    </xf>
    <xf numFmtId="12" fontId="0" fillId="6" borderId="1" xfId="0" applyNumberFormat="1" applyFill="1" applyBorder="1" applyAlignment="1">
      <alignment vertical="center"/>
    </xf>
    <xf numFmtId="12" fontId="0" fillId="0" borderId="0" xfId="0" applyNumberFormat="1" applyAlignment="1">
      <alignment vertical="center"/>
    </xf>
    <xf numFmtId="0" fontId="44" fillId="0" borderId="0" xfId="0" applyFont="1"/>
    <xf numFmtId="0" fontId="44" fillId="0" borderId="0" xfId="0" applyFont="1" applyAlignment="1">
      <alignment horizontal="center" vertical="center"/>
    </xf>
    <xf numFmtId="0" fontId="3" fillId="0" borderId="0" xfId="0" applyFont="1" applyAlignment="1">
      <alignment vertical="center" wrapText="1"/>
    </xf>
    <xf numFmtId="3" fontId="0" fillId="0" borderId="1" xfId="0" applyNumberFormat="1" applyBorder="1" applyAlignment="1">
      <alignment horizontal="center"/>
    </xf>
    <xf numFmtId="3" fontId="0" fillId="6" borderId="1" xfId="0" applyNumberFormat="1" applyFill="1" applyBorder="1" applyAlignment="1">
      <alignment horizontal="center"/>
    </xf>
    <xf numFmtId="3" fontId="0" fillId="0" borderId="0" xfId="0" applyNumberFormat="1" applyAlignment="1">
      <alignment horizontal="center"/>
    </xf>
    <xf numFmtId="3" fontId="0" fillId="0" borderId="0" xfId="0" applyNumberFormat="1" applyAlignment="1">
      <alignment horizontal="center" vertical="center"/>
    </xf>
    <xf numFmtId="3" fontId="0" fillId="0" borderId="0" xfId="0" applyNumberFormat="1"/>
    <xf numFmtId="0" fontId="0" fillId="0" borderId="0" xfId="0" applyAlignment="1">
      <alignment textRotation="90"/>
    </xf>
    <xf numFmtId="0" fontId="0" fillId="0" borderId="3" xfId="0" applyBorder="1" applyAlignment="1">
      <alignment horizontal="center" textRotation="90"/>
    </xf>
    <xf numFmtId="0" fontId="47" fillId="0" borderId="3" xfId="0" applyFont="1" applyBorder="1" applyAlignment="1">
      <alignment horizontal="center" vertical="center" textRotation="90"/>
    </xf>
    <xf numFmtId="0" fontId="12" fillId="0" borderId="1" xfId="0" applyFont="1" applyBorder="1" applyAlignment="1">
      <alignment horizontal="center"/>
    </xf>
    <xf numFmtId="165" fontId="0" fillId="0" borderId="0" xfId="0" applyNumberFormat="1" applyAlignment="1">
      <alignment horizontal="center" vertical="center"/>
    </xf>
    <xf numFmtId="0" fontId="0" fillId="0" borderId="0" xfId="0" applyAlignment="1" applyProtection="1">
      <alignment vertical="center" wrapText="1"/>
      <protection locked="0"/>
    </xf>
    <xf numFmtId="0" fontId="12" fillId="0" borderId="0" xfId="0" applyFont="1" applyAlignment="1" applyProtection="1">
      <alignment vertical="center" wrapText="1"/>
      <protection hidden="1"/>
    </xf>
    <xf numFmtId="0" fontId="0" fillId="0" borderId="0" xfId="0" applyAlignment="1" applyProtection="1">
      <alignment vertical="center" wrapText="1"/>
      <protection hidden="1"/>
    </xf>
    <xf numFmtId="0" fontId="12" fillId="0" borderId="0" xfId="0" applyFont="1" applyProtection="1">
      <protection hidden="1"/>
    </xf>
    <xf numFmtId="1" fontId="0" fillId="0" borderId="0" xfId="0" applyNumberFormat="1" applyProtection="1">
      <protection hidden="1"/>
    </xf>
    <xf numFmtId="0" fontId="41" fillId="0" borderId="0" xfId="0" applyFont="1" applyProtection="1">
      <protection hidden="1"/>
    </xf>
    <xf numFmtId="49" fontId="0" fillId="0" borderId="0" xfId="0" applyNumberFormat="1"/>
    <xf numFmtId="0" fontId="42" fillId="0" borderId="0" xfId="0" applyFont="1" applyAlignment="1">
      <alignment horizontal="center" vertical="center" textRotation="90"/>
    </xf>
    <xf numFmtId="0" fontId="42" fillId="0" borderId="3" xfId="0" applyFont="1" applyBorder="1" applyAlignment="1">
      <alignment horizontal="center" vertical="center" textRotation="90"/>
    </xf>
    <xf numFmtId="1" fontId="0" fillId="0" borderId="38" xfId="0" applyNumberFormat="1" applyBorder="1" applyAlignment="1">
      <alignment horizontal="center"/>
    </xf>
    <xf numFmtId="1" fontId="0" fillId="6" borderId="38" xfId="0" applyNumberFormat="1" applyFill="1" applyBorder="1" applyAlignment="1">
      <alignment horizontal="center"/>
    </xf>
    <xf numFmtId="0" fontId="6" fillId="0" borderId="0" xfId="0" applyFont="1" applyAlignment="1" applyProtection="1">
      <alignment horizontal="left" vertical="center" wrapText="1"/>
      <protection hidden="1"/>
    </xf>
    <xf numFmtId="0" fontId="46" fillId="0" borderId="0" xfId="0" applyFont="1"/>
    <xf numFmtId="0" fontId="45" fillId="0" borderId="0" xfId="0" applyFont="1" applyAlignment="1">
      <alignment horizontal="center" vertical="center" textRotation="90"/>
    </xf>
    <xf numFmtId="0" fontId="15" fillId="0" borderId="0" xfId="0" applyFont="1" applyProtection="1">
      <protection locked="0"/>
    </xf>
    <xf numFmtId="1" fontId="5" fillId="0" borderId="0" xfId="0" applyNumberFormat="1" applyFont="1"/>
    <xf numFmtId="0" fontId="49" fillId="0" borderId="0" xfId="0" applyFont="1" applyProtection="1">
      <protection hidden="1"/>
    </xf>
    <xf numFmtId="0" fontId="51" fillId="7" borderId="1" xfId="0" applyFont="1" applyFill="1" applyBorder="1" applyAlignment="1" applyProtection="1">
      <alignment horizontal="center" vertical="center" wrapText="1"/>
      <protection locked="0"/>
    </xf>
    <xf numFmtId="0" fontId="51" fillId="0" borderId="1" xfId="0" applyFont="1" applyBorder="1" applyAlignment="1" applyProtection="1">
      <alignment horizontal="center"/>
      <protection hidden="1"/>
    </xf>
    <xf numFmtId="0" fontId="51" fillId="0" borderId="1" xfId="0" applyFont="1" applyBorder="1" applyProtection="1">
      <protection hidden="1"/>
    </xf>
    <xf numFmtId="49" fontId="0" fillId="0" borderId="0" xfId="0" applyNumberFormat="1" applyProtection="1">
      <protection hidden="1"/>
    </xf>
    <xf numFmtId="0" fontId="51" fillId="0" borderId="1" xfId="0" applyFont="1" applyBorder="1" applyAlignment="1" applyProtection="1">
      <alignment horizontal="center" vertical="center" wrapText="1"/>
      <protection hidden="1"/>
    </xf>
    <xf numFmtId="0" fontId="51" fillId="8" borderId="1" xfId="0" applyFont="1" applyFill="1" applyBorder="1" applyAlignment="1" applyProtection="1">
      <alignment vertical="center" wrapText="1"/>
      <protection hidden="1"/>
    </xf>
    <xf numFmtId="0" fontId="51" fillId="8" borderId="1" xfId="0" applyFont="1" applyFill="1" applyBorder="1" applyAlignment="1" applyProtection="1">
      <alignment horizontal="center" vertical="center" wrapText="1"/>
      <protection hidden="1"/>
    </xf>
    <xf numFmtId="0" fontId="51" fillId="8" borderId="1" xfId="0" applyFont="1" applyFill="1" applyBorder="1" applyAlignment="1" applyProtection="1">
      <alignment horizontal="center"/>
      <protection locked="0"/>
    </xf>
    <xf numFmtId="0" fontId="50" fillId="0" borderId="0" xfId="0" applyFont="1" applyAlignment="1">
      <alignment vertical="distributed"/>
    </xf>
    <xf numFmtId="0" fontId="0" fillId="0" borderId="57" xfId="0" applyBorder="1"/>
    <xf numFmtId="0" fontId="51" fillId="0" borderId="0" xfId="0" applyFont="1"/>
    <xf numFmtId="49" fontId="51" fillId="8" borderId="1" xfId="0" applyNumberFormat="1" applyFont="1" applyFill="1" applyBorder="1" applyAlignment="1" applyProtection="1">
      <alignment horizontal="center"/>
      <protection locked="0"/>
    </xf>
    <xf numFmtId="166" fontId="0" fillId="0" borderId="0" xfId="0" applyNumberFormat="1"/>
    <xf numFmtId="0" fontId="0" fillId="9" borderId="0" xfId="0" applyFill="1"/>
    <xf numFmtId="1" fontId="0" fillId="10" borderId="1" xfId="0" applyNumberFormat="1" applyFill="1" applyBorder="1" applyAlignment="1">
      <alignment horizontal="center"/>
    </xf>
    <xf numFmtId="0" fontId="0" fillId="11" borderId="0" xfId="0" applyFill="1"/>
    <xf numFmtId="9" fontId="0" fillId="0" borderId="0" xfId="0" applyNumberFormat="1"/>
    <xf numFmtId="0" fontId="41" fillId="0" borderId="0" xfId="0" applyFont="1"/>
    <xf numFmtId="0" fontId="4" fillId="0" borderId="0" xfId="0" applyFont="1" applyAlignment="1" applyProtection="1">
      <alignment horizontal="center" vertical="center" wrapText="1"/>
      <protection hidden="1"/>
    </xf>
    <xf numFmtId="0" fontId="2" fillId="0" borderId="0" xfId="0" applyFont="1" applyAlignment="1" applyProtection="1">
      <alignment horizontal="center" vertical="center" wrapText="1"/>
      <protection hidden="1"/>
    </xf>
    <xf numFmtId="164" fontId="0" fillId="0" borderId="0" xfId="0" applyNumberFormat="1" applyAlignment="1" applyProtection="1">
      <alignment horizontal="center"/>
      <protection hidden="1"/>
    </xf>
    <xf numFmtId="0" fontId="7" fillId="0" borderId="0" xfId="0" applyFont="1"/>
    <xf numFmtId="0" fontId="53" fillId="0" borderId="0" xfId="1" applyFont="1" applyAlignment="1" applyProtection="1">
      <alignment vertical="center" wrapText="1"/>
      <protection hidden="1"/>
    </xf>
    <xf numFmtId="1" fontId="3" fillId="0" borderId="53" xfId="0" applyNumberFormat="1" applyFont="1" applyBorder="1" applyAlignment="1" applyProtection="1">
      <alignment horizontal="center"/>
      <protection hidden="1"/>
    </xf>
    <xf numFmtId="0" fontId="2" fillId="0" borderId="36" xfId="1" applyFont="1" applyBorder="1" applyAlignment="1" applyProtection="1">
      <alignment vertical="center" wrapText="1"/>
      <protection hidden="1"/>
    </xf>
    <xf numFmtId="1" fontId="0" fillId="0" borderId="33" xfId="0" applyNumberFormat="1" applyBorder="1" applyAlignment="1" applyProtection="1">
      <alignment horizontal="center"/>
      <protection hidden="1"/>
    </xf>
    <xf numFmtId="1" fontId="0" fillId="0" borderId="53" xfId="0" applyNumberFormat="1" applyBorder="1" applyAlignment="1" applyProtection="1">
      <alignment horizontal="center"/>
      <protection hidden="1"/>
    </xf>
    <xf numFmtId="1" fontId="52" fillId="0" borderId="0" xfId="0" applyNumberFormat="1" applyFont="1" applyAlignment="1" applyProtection="1">
      <alignment horizontal="center"/>
      <protection hidden="1"/>
    </xf>
    <xf numFmtId="1" fontId="5" fillId="0" borderId="0" xfId="0" applyNumberFormat="1" applyFont="1" applyAlignment="1" applyProtection="1">
      <alignment horizontal="center"/>
      <protection hidden="1"/>
    </xf>
    <xf numFmtId="0" fontId="2" fillId="0" borderId="54" xfId="1" applyFont="1" applyBorder="1" applyAlignment="1" applyProtection="1">
      <alignment horizontal="center" vertical="center" wrapText="1"/>
      <protection hidden="1"/>
    </xf>
    <xf numFmtId="1" fontId="5" fillId="0" borderId="0" xfId="0" applyNumberFormat="1" applyFont="1" applyAlignment="1">
      <alignment horizontal="center"/>
    </xf>
    <xf numFmtId="0" fontId="54" fillId="0" borderId="0" xfId="0" applyFont="1" applyProtection="1">
      <protection hidden="1"/>
    </xf>
    <xf numFmtId="9" fontId="31" fillId="0" borderId="56" xfId="1" applyNumberFormat="1" applyFont="1" applyBorder="1" applyAlignment="1" applyProtection="1">
      <alignment horizontal="left" vertical="center" wrapText="1"/>
      <protection locked="0" hidden="1"/>
    </xf>
    <xf numFmtId="3" fontId="0" fillId="11" borderId="1" xfId="0" applyNumberFormat="1" applyFill="1" applyBorder="1" applyAlignment="1">
      <alignment horizontal="center"/>
    </xf>
    <xf numFmtId="0" fontId="2" fillId="0" borderId="26" xfId="1" applyFont="1" applyBorder="1" applyAlignment="1" applyProtection="1">
      <alignment horizontal="center" vertical="center" wrapText="1"/>
      <protection hidden="1"/>
    </xf>
    <xf numFmtId="0" fontId="2" fillId="0" borderId="49" xfId="1" applyFont="1" applyBorder="1" applyAlignment="1" applyProtection="1">
      <alignment horizontal="center" vertical="center" wrapText="1"/>
      <protection hidden="1"/>
    </xf>
    <xf numFmtId="0" fontId="2" fillId="0" borderId="44" xfId="1" applyFont="1" applyBorder="1" applyAlignment="1" applyProtection="1">
      <alignment horizontal="center" vertical="center" wrapText="1"/>
      <protection hidden="1"/>
    </xf>
    <xf numFmtId="0" fontId="2" fillId="0" borderId="1" xfId="1" applyFont="1" applyBorder="1" applyAlignment="1" applyProtection="1">
      <alignment horizontal="center" vertical="center" wrapText="1"/>
      <protection hidden="1"/>
    </xf>
    <xf numFmtId="0" fontId="2" fillId="0" borderId="18" xfId="1" applyFont="1" applyBorder="1" applyAlignment="1" applyProtection="1">
      <alignment horizontal="center" vertical="center" wrapText="1"/>
      <protection hidden="1"/>
    </xf>
    <xf numFmtId="1" fontId="3" fillId="0" borderId="26" xfId="0" applyNumberFormat="1" applyFont="1" applyBorder="1" applyAlignment="1" applyProtection="1">
      <alignment horizontal="center"/>
      <protection hidden="1"/>
    </xf>
    <xf numFmtId="1" fontId="3" fillId="0" borderId="1" xfId="0" applyNumberFormat="1" applyFont="1" applyBorder="1" applyAlignment="1" applyProtection="1">
      <alignment horizontal="center"/>
      <protection hidden="1"/>
    </xf>
    <xf numFmtId="0" fontId="4" fillId="0" borderId="56" xfId="0" applyFont="1" applyBorder="1" applyAlignment="1" applyProtection="1">
      <alignment horizontal="center" vertical="center" wrapText="1"/>
      <protection hidden="1"/>
    </xf>
    <xf numFmtId="1" fontId="3" fillId="0" borderId="50" xfId="0" applyNumberFormat="1" applyFont="1" applyBorder="1" applyAlignment="1" applyProtection="1">
      <alignment horizontal="center"/>
      <protection hidden="1"/>
    </xf>
    <xf numFmtId="1" fontId="3" fillId="0" borderId="21" xfId="0" applyNumberFormat="1" applyFont="1" applyBorder="1" applyAlignment="1" applyProtection="1">
      <alignment horizontal="center"/>
      <protection hidden="1"/>
    </xf>
    <xf numFmtId="1" fontId="3" fillId="0" borderId="12" xfId="0" applyNumberFormat="1" applyFont="1" applyBorder="1" applyAlignment="1" applyProtection="1">
      <alignment horizontal="center"/>
      <protection hidden="1"/>
    </xf>
    <xf numFmtId="0" fontId="15" fillId="0" borderId="48" xfId="0" applyFont="1" applyBorder="1" applyAlignment="1" applyProtection="1">
      <alignment horizontal="center"/>
      <protection hidden="1"/>
    </xf>
    <xf numFmtId="0" fontId="15" fillId="0" borderId="15" xfId="0" applyFont="1" applyBorder="1" applyAlignment="1" applyProtection="1">
      <alignment horizontal="center"/>
      <protection hidden="1"/>
    </xf>
    <xf numFmtId="0" fontId="15" fillId="0" borderId="40" xfId="0" applyFont="1" applyBorder="1" applyAlignment="1" applyProtection="1">
      <alignment horizontal="center"/>
      <protection hidden="1"/>
    </xf>
    <xf numFmtId="0" fontId="15" fillId="0" borderId="16" xfId="0" applyFont="1" applyBorder="1" applyAlignment="1" applyProtection="1">
      <alignment horizontal="center"/>
      <protection hidden="1"/>
    </xf>
    <xf numFmtId="1" fontId="0" fillId="0" borderId="59" xfId="0" applyNumberFormat="1" applyBorder="1" applyAlignment="1">
      <alignment horizontal="center"/>
    </xf>
    <xf numFmtId="0" fontId="2" fillId="0" borderId="1" xfId="0" applyFont="1" applyBorder="1" applyAlignment="1" applyProtection="1">
      <alignment horizontal="center" vertical="center" wrapText="1"/>
      <protection hidden="1"/>
    </xf>
    <xf numFmtId="12" fontId="0" fillId="0" borderId="6" xfId="0" applyNumberFormat="1" applyBorder="1" applyAlignment="1">
      <alignment horizontal="center"/>
    </xf>
    <xf numFmtId="0" fontId="1" fillId="0" borderId="51" xfId="1" applyBorder="1" applyAlignment="1" applyProtection="1">
      <alignment horizontal="left"/>
      <protection hidden="1"/>
    </xf>
    <xf numFmtId="164" fontId="0" fillId="0" borderId="21" xfId="0" applyNumberFormat="1" applyBorder="1" applyAlignment="1" applyProtection="1">
      <alignment horizontal="center"/>
      <protection hidden="1"/>
    </xf>
    <xf numFmtId="164" fontId="0" fillId="0" borderId="44" xfId="0" applyNumberFormat="1" applyBorder="1" applyAlignment="1" applyProtection="1">
      <alignment horizontal="center"/>
      <protection hidden="1"/>
    </xf>
    <xf numFmtId="1" fontId="0" fillId="0" borderId="29" xfId="0" applyNumberFormat="1" applyBorder="1" applyAlignment="1" applyProtection="1">
      <alignment horizontal="center"/>
      <protection hidden="1"/>
    </xf>
    <xf numFmtId="1" fontId="0" fillId="0" borderId="47" xfId="0" applyNumberFormat="1" applyBorder="1" applyAlignment="1" applyProtection="1">
      <alignment horizontal="center"/>
      <protection hidden="1"/>
    </xf>
    <xf numFmtId="1" fontId="0" fillId="0" borderId="50" xfId="0" applyNumberFormat="1" applyBorder="1" applyAlignment="1" applyProtection="1">
      <alignment horizontal="center"/>
      <protection hidden="1"/>
    </xf>
    <xf numFmtId="1" fontId="0" fillId="0" borderId="12" xfId="0" applyNumberFormat="1" applyBorder="1" applyAlignment="1" applyProtection="1">
      <alignment horizontal="center"/>
      <protection hidden="1"/>
    </xf>
    <xf numFmtId="0" fontId="3" fillId="0" borderId="1" xfId="0" applyFont="1" applyBorder="1"/>
    <xf numFmtId="0" fontId="0" fillId="0" borderId="1" xfId="0" applyBorder="1" applyAlignment="1">
      <alignment vertical="center"/>
    </xf>
    <xf numFmtId="49" fontId="0" fillId="0" borderId="1" xfId="0" applyNumberFormat="1" applyBorder="1" applyAlignment="1">
      <alignment vertical="center"/>
    </xf>
    <xf numFmtId="0" fontId="6" fillId="0" borderId="1" xfId="0" applyFont="1" applyBorder="1" applyAlignment="1">
      <alignment vertical="center"/>
    </xf>
    <xf numFmtId="0" fontId="37" fillId="0" borderId="1" xfId="0" applyFont="1" applyBorder="1" applyAlignment="1">
      <alignment vertical="center"/>
    </xf>
    <xf numFmtId="0" fontId="15" fillId="0" borderId="1" xfId="0" applyFont="1" applyBorder="1" applyAlignment="1">
      <alignment vertical="center"/>
    </xf>
    <xf numFmtId="9" fontId="38" fillId="0" borderId="60" xfId="1" applyNumberFormat="1" applyFont="1" applyBorder="1" applyAlignment="1" applyProtection="1">
      <alignment vertical="center" wrapText="1"/>
      <protection locked="0" hidden="1"/>
    </xf>
    <xf numFmtId="9" fontId="30" fillId="0" borderId="60" xfId="1" applyNumberFormat="1" applyFont="1" applyBorder="1" applyAlignment="1" applyProtection="1">
      <alignment horizontal="center" vertical="center" wrapText="1"/>
      <protection locked="0" hidden="1"/>
    </xf>
    <xf numFmtId="3" fontId="3" fillId="0" borderId="17" xfId="0" applyNumberFormat="1" applyFont="1" applyBorder="1" applyAlignment="1" applyProtection="1">
      <alignment horizontal="center"/>
      <protection hidden="1"/>
    </xf>
    <xf numFmtId="3" fontId="3" fillId="0" borderId="39" xfId="0" applyNumberFormat="1" applyFont="1" applyBorder="1" applyAlignment="1" applyProtection="1">
      <alignment horizontal="center"/>
      <protection hidden="1"/>
    </xf>
    <xf numFmtId="3" fontId="0" fillId="5" borderId="21" xfId="0" applyNumberFormat="1" applyFill="1" applyBorder="1" applyAlignment="1" applyProtection="1">
      <alignment horizontal="center"/>
      <protection hidden="1"/>
    </xf>
    <xf numFmtId="3" fontId="0" fillId="5" borderId="44" xfId="0" applyNumberFormat="1" applyFill="1" applyBorder="1" applyAlignment="1" applyProtection="1">
      <alignment horizontal="center"/>
      <protection hidden="1"/>
    </xf>
    <xf numFmtId="3" fontId="4" fillId="0" borderId="4" xfId="1" applyNumberFormat="1" applyFont="1" applyBorder="1" applyAlignment="1" applyProtection="1">
      <alignment horizontal="center" vertical="center" wrapText="1"/>
      <protection hidden="1"/>
    </xf>
    <xf numFmtId="3" fontId="4" fillId="0" borderId="58" xfId="1" applyNumberFormat="1" applyFont="1" applyBorder="1" applyAlignment="1" applyProtection="1">
      <alignment horizontal="center" vertical="center" wrapText="1"/>
      <protection hidden="1"/>
    </xf>
    <xf numFmtId="3" fontId="2" fillId="0" borderId="15" xfId="1" applyNumberFormat="1" applyFont="1" applyBorder="1" applyAlignment="1">
      <alignment horizontal="center" vertical="center" wrapText="1"/>
    </xf>
    <xf numFmtId="3" fontId="2" fillId="0" borderId="39" xfId="1" applyNumberFormat="1" applyFont="1" applyBorder="1" applyAlignment="1">
      <alignment horizontal="center" vertical="center" wrapText="1"/>
    </xf>
    <xf numFmtId="3" fontId="4" fillId="0" borderId="21" xfId="1" applyNumberFormat="1" applyFont="1" applyBorder="1" applyAlignment="1" applyProtection="1">
      <alignment horizontal="center" vertical="center" wrapText="1"/>
      <protection hidden="1"/>
    </xf>
    <xf numFmtId="3" fontId="4" fillId="0" borderId="72" xfId="1" applyNumberFormat="1" applyFont="1" applyBorder="1" applyAlignment="1" applyProtection="1">
      <alignment horizontal="center" vertical="center" wrapText="1"/>
      <protection hidden="1"/>
    </xf>
    <xf numFmtId="3" fontId="4" fillId="0" borderId="33" xfId="1" applyNumberFormat="1" applyFont="1" applyBorder="1" applyAlignment="1" applyProtection="1">
      <alignment horizontal="center" vertical="center" wrapText="1"/>
      <protection hidden="1"/>
    </xf>
    <xf numFmtId="3" fontId="4" fillId="0" borderId="44" xfId="1" applyNumberFormat="1" applyFont="1" applyBorder="1" applyAlignment="1" applyProtection="1">
      <alignment horizontal="center" vertical="center" wrapText="1"/>
      <protection hidden="1"/>
    </xf>
    <xf numFmtId="3" fontId="3" fillId="0" borderId="16" xfId="0" applyNumberFormat="1" applyFont="1" applyBorder="1" applyAlignment="1" applyProtection="1">
      <alignment horizontal="center"/>
      <protection hidden="1"/>
    </xf>
    <xf numFmtId="3" fontId="3" fillId="0" borderId="51" xfId="0" applyNumberFormat="1" applyFont="1" applyBorder="1" applyAlignment="1" applyProtection="1">
      <alignment horizontal="center"/>
      <protection hidden="1"/>
    </xf>
    <xf numFmtId="3" fontId="0" fillId="3" borderId="21" xfId="0" applyNumberFormat="1" applyFill="1" applyBorder="1" applyAlignment="1" applyProtection="1">
      <alignment horizontal="center"/>
      <protection hidden="1"/>
    </xf>
    <xf numFmtId="3" fontId="0" fillId="3" borderId="44" xfId="0" applyNumberFormat="1" applyFill="1" applyBorder="1" applyAlignment="1" applyProtection="1">
      <alignment horizontal="center"/>
      <protection hidden="1"/>
    </xf>
    <xf numFmtId="3" fontId="0" fillId="3" borderId="13" xfId="0" applyNumberFormat="1" applyFill="1" applyBorder="1" applyAlignment="1" applyProtection="1">
      <alignment horizontal="center"/>
      <protection hidden="1"/>
    </xf>
    <xf numFmtId="3" fontId="2" fillId="0" borderId="51" xfId="1" applyNumberFormat="1" applyFont="1" applyBorder="1" applyAlignment="1" applyProtection="1">
      <alignment horizontal="center" vertical="center" wrapText="1"/>
      <protection hidden="1"/>
    </xf>
    <xf numFmtId="3" fontId="2" fillId="0" borderId="15" xfId="1" applyNumberFormat="1" applyFont="1" applyBorder="1" applyAlignment="1" applyProtection="1">
      <alignment horizontal="center" vertical="center" wrapText="1"/>
      <protection hidden="1"/>
    </xf>
    <xf numFmtId="3" fontId="2" fillId="0" borderId="16" xfId="1" applyNumberFormat="1" applyFont="1" applyBorder="1" applyAlignment="1" applyProtection="1">
      <alignment horizontal="center" vertical="center" wrapText="1"/>
      <protection hidden="1"/>
    </xf>
    <xf numFmtId="3" fontId="1" fillId="0" borderId="47" xfId="1" applyNumberFormat="1" applyBorder="1" applyAlignment="1" applyProtection="1">
      <alignment horizontal="center"/>
      <protection hidden="1"/>
    </xf>
    <xf numFmtId="3" fontId="1" fillId="0" borderId="1" xfId="1" applyNumberFormat="1" applyBorder="1" applyAlignment="1" applyProtection="1">
      <alignment horizontal="center"/>
      <protection hidden="1"/>
    </xf>
    <xf numFmtId="3" fontId="1" fillId="0" borderId="18" xfId="1" applyNumberFormat="1" applyBorder="1" applyAlignment="1" applyProtection="1">
      <alignment horizontal="center"/>
      <protection hidden="1"/>
    </xf>
    <xf numFmtId="3" fontId="2" fillId="0" borderId="17" xfId="1" applyNumberFormat="1" applyFont="1" applyBorder="1" applyAlignment="1" applyProtection="1">
      <alignment horizontal="center" vertical="center" wrapText="1"/>
      <protection hidden="1"/>
    </xf>
    <xf numFmtId="3" fontId="1" fillId="0" borderId="6" xfId="1" applyNumberFormat="1" applyBorder="1" applyAlignment="1" applyProtection="1">
      <alignment horizontal="center"/>
      <protection hidden="1"/>
    </xf>
    <xf numFmtId="3" fontId="1" fillId="0" borderId="12" xfId="1" applyNumberFormat="1" applyBorder="1" applyAlignment="1" applyProtection="1">
      <alignment horizontal="center"/>
      <protection hidden="1"/>
    </xf>
    <xf numFmtId="0" fontId="4" fillId="0" borderId="54" xfId="1" applyFont="1" applyBorder="1" applyAlignment="1" applyProtection="1">
      <alignment horizontal="center" vertical="center" wrapText="1"/>
      <protection hidden="1"/>
    </xf>
    <xf numFmtId="0" fontId="34" fillId="0" borderId="71" xfId="0" applyFont="1" applyBorder="1" applyAlignment="1" applyProtection="1">
      <alignment horizontal="right" vertical="center"/>
      <protection hidden="1"/>
    </xf>
    <xf numFmtId="9" fontId="30" fillId="0" borderId="66" xfId="1" applyNumberFormat="1" applyFont="1" applyBorder="1" applyAlignment="1" applyProtection="1">
      <alignment vertical="center" wrapText="1"/>
      <protection locked="0" hidden="1"/>
    </xf>
    <xf numFmtId="3" fontId="4" fillId="0" borderId="60" xfId="0" applyNumberFormat="1" applyFont="1" applyBorder="1" applyAlignment="1" applyProtection="1">
      <alignment horizontal="center" vertical="center" wrapText="1"/>
      <protection hidden="1"/>
    </xf>
    <xf numFmtId="3" fontId="4" fillId="0" borderId="72" xfId="0" applyNumberFormat="1" applyFont="1" applyBorder="1" applyAlignment="1" applyProtection="1">
      <alignment horizontal="center" vertical="center" wrapText="1"/>
      <protection hidden="1"/>
    </xf>
    <xf numFmtId="3" fontId="2" fillId="0" borderId="15" xfId="0" applyNumberFormat="1" applyFont="1" applyBorder="1" applyAlignment="1" applyProtection="1">
      <alignment horizontal="center" vertical="center" wrapText="1"/>
      <protection hidden="1"/>
    </xf>
    <xf numFmtId="3" fontId="2" fillId="0" borderId="16" xfId="0" applyNumberFormat="1" applyFont="1" applyBorder="1" applyAlignment="1" applyProtection="1">
      <alignment horizontal="center" vertical="center" wrapText="1"/>
      <protection hidden="1"/>
    </xf>
    <xf numFmtId="3" fontId="13" fillId="0" borderId="14" xfId="1" applyNumberFormat="1" applyFont="1" applyBorder="1" applyAlignment="1" applyProtection="1">
      <alignment horizontal="center"/>
      <protection hidden="1"/>
    </xf>
    <xf numFmtId="3" fontId="13" fillId="0" borderId="19" xfId="1" applyNumberFormat="1" applyFont="1" applyBorder="1" applyAlignment="1" applyProtection="1">
      <alignment horizontal="center"/>
      <protection hidden="1"/>
    </xf>
    <xf numFmtId="3" fontId="13" fillId="0" borderId="3" xfId="1" applyNumberFormat="1" applyFont="1" applyBorder="1" applyAlignment="1" applyProtection="1">
      <alignment horizontal="center" vertical="center"/>
      <protection hidden="1"/>
    </xf>
    <xf numFmtId="3" fontId="13" fillId="0" borderId="43" xfId="1" applyNumberFormat="1" applyFont="1" applyBorder="1" applyAlignment="1" applyProtection="1">
      <alignment horizontal="center" vertical="center"/>
      <protection hidden="1"/>
    </xf>
    <xf numFmtId="3" fontId="4" fillId="0" borderId="53" xfId="1" applyNumberFormat="1" applyFont="1" applyBorder="1" applyAlignment="1" applyProtection="1">
      <alignment horizontal="center" vertical="center" wrapText="1"/>
      <protection hidden="1"/>
    </xf>
    <xf numFmtId="3" fontId="2" fillId="0" borderId="39" xfId="1" applyNumberFormat="1" applyFont="1" applyBorder="1" applyAlignment="1" applyProtection="1">
      <alignment horizontal="center" vertical="center" wrapText="1"/>
      <protection hidden="1"/>
    </xf>
    <xf numFmtId="9" fontId="30" fillId="0" borderId="74" xfId="1" applyNumberFormat="1" applyFont="1" applyBorder="1" applyAlignment="1" applyProtection="1">
      <alignment vertical="center" wrapText="1"/>
      <protection locked="0" hidden="1"/>
    </xf>
    <xf numFmtId="9" fontId="30" fillId="0" borderId="74" xfId="1" applyNumberFormat="1" applyFont="1" applyBorder="1" applyAlignment="1" applyProtection="1">
      <alignment horizontal="center" vertical="center" wrapText="1"/>
      <protection locked="0" hidden="1"/>
    </xf>
    <xf numFmtId="3" fontId="3" fillId="0" borderId="42" xfId="0" applyNumberFormat="1" applyFont="1" applyBorder="1" applyAlignment="1" applyProtection="1">
      <alignment horizontal="center"/>
      <protection hidden="1"/>
    </xf>
    <xf numFmtId="3" fontId="3" fillId="0" borderId="58" xfId="0" applyNumberFormat="1" applyFont="1" applyBorder="1" applyAlignment="1" applyProtection="1">
      <alignment horizontal="center"/>
      <protection hidden="1"/>
    </xf>
    <xf numFmtId="3" fontId="0" fillId="5" borderId="14" xfId="0" applyNumberFormat="1" applyFill="1" applyBorder="1" applyAlignment="1" applyProtection="1">
      <alignment horizontal="center"/>
      <protection hidden="1"/>
    </xf>
    <xf numFmtId="3" fontId="3" fillId="0" borderId="4" xfId="0" applyNumberFormat="1" applyFont="1" applyBorder="1" applyAlignment="1" applyProtection="1">
      <alignment horizontal="center"/>
      <protection hidden="1"/>
    </xf>
    <xf numFmtId="3" fontId="3" fillId="0" borderId="15" xfId="0" applyNumberFormat="1" applyFont="1" applyBorder="1" applyAlignment="1" applyProtection="1">
      <alignment horizontal="center"/>
      <protection hidden="1"/>
    </xf>
    <xf numFmtId="3" fontId="4" fillId="0" borderId="15" xfId="1" applyNumberFormat="1" applyFont="1" applyBorder="1" applyAlignment="1" applyProtection="1">
      <alignment horizontal="center" vertical="center" wrapText="1"/>
      <protection hidden="1"/>
    </xf>
    <xf numFmtId="3" fontId="4" fillId="0" borderId="39" xfId="1" applyNumberFormat="1" applyFont="1" applyBorder="1" applyAlignment="1" applyProtection="1">
      <alignment horizontal="center" vertical="center" wrapText="1"/>
      <protection hidden="1"/>
    </xf>
    <xf numFmtId="3" fontId="0" fillId="3" borderId="3" xfId="0" applyNumberFormat="1" applyFill="1" applyBorder="1" applyAlignment="1" applyProtection="1">
      <alignment horizontal="center"/>
      <protection hidden="1"/>
    </xf>
    <xf numFmtId="3" fontId="0" fillId="3" borderId="43" xfId="0" applyNumberFormat="1" applyFill="1" applyBorder="1" applyAlignment="1" applyProtection="1">
      <alignment horizontal="center"/>
      <protection hidden="1"/>
    </xf>
    <xf numFmtId="9" fontId="38" fillId="0" borderId="74" xfId="1" applyNumberFormat="1" applyFont="1" applyBorder="1" applyAlignment="1" applyProtection="1">
      <alignment horizontal="center" vertical="center" wrapText="1"/>
      <protection locked="0" hidden="1"/>
    </xf>
    <xf numFmtId="3" fontId="4" fillId="0" borderId="42" xfId="1" applyNumberFormat="1" applyFont="1" applyBorder="1" applyAlignment="1" applyProtection="1">
      <alignment horizontal="center" vertical="center" wrapText="1"/>
      <protection hidden="1"/>
    </xf>
    <xf numFmtId="3" fontId="2" fillId="0" borderId="54" xfId="1" applyNumberFormat="1" applyFont="1" applyBorder="1" applyAlignment="1" applyProtection="1">
      <alignment horizontal="center" vertical="center" wrapText="1"/>
      <protection hidden="1"/>
    </xf>
    <xf numFmtId="3" fontId="4" fillId="0" borderId="17" xfId="1" applyNumberFormat="1" applyFont="1" applyBorder="1" applyAlignment="1" applyProtection="1">
      <alignment horizontal="center" vertical="center" wrapText="1"/>
      <protection hidden="1"/>
    </xf>
    <xf numFmtId="3" fontId="0" fillId="3" borderId="33" xfId="0" applyNumberFormat="1" applyFill="1" applyBorder="1" applyAlignment="1" applyProtection="1">
      <alignment horizontal="center"/>
      <protection hidden="1"/>
    </xf>
    <xf numFmtId="3" fontId="51" fillId="0" borderId="1" xfId="0" applyNumberFormat="1" applyFont="1" applyBorder="1" applyAlignment="1" applyProtection="1">
      <alignment horizontal="center"/>
      <protection hidden="1"/>
    </xf>
    <xf numFmtId="0" fontId="12" fillId="0" borderId="46" xfId="0" applyFont="1" applyBorder="1" applyProtection="1">
      <protection locked="0"/>
    </xf>
    <xf numFmtId="0" fontId="12" fillId="0" borderId="20" xfId="0" applyFont="1" applyBorder="1" applyProtection="1">
      <protection locked="0"/>
    </xf>
    <xf numFmtId="0" fontId="12" fillId="0" borderId="47" xfId="0" applyFont="1" applyBorder="1" applyProtection="1">
      <protection locked="0"/>
    </xf>
    <xf numFmtId="0" fontId="12" fillId="0" borderId="18" xfId="0" applyFont="1" applyBorder="1" applyProtection="1">
      <protection locked="0"/>
    </xf>
    <xf numFmtId="0" fontId="12" fillId="0" borderId="63" xfId="0" applyFont="1" applyBorder="1" applyProtection="1">
      <protection locked="0"/>
    </xf>
    <xf numFmtId="0" fontId="12" fillId="0" borderId="24" xfId="0" applyFont="1" applyBorder="1" applyProtection="1">
      <protection locked="0"/>
    </xf>
    <xf numFmtId="0" fontId="12" fillId="0" borderId="46" xfId="0" applyFont="1" applyBorder="1" applyAlignment="1" applyProtection="1">
      <alignment vertical="center"/>
      <protection locked="0"/>
    </xf>
    <xf numFmtId="0" fontId="12" fillId="0" borderId="20" xfId="0" applyFont="1" applyBorder="1" applyAlignment="1" applyProtection="1">
      <alignment vertical="center"/>
      <protection locked="0"/>
    </xf>
    <xf numFmtId="0" fontId="12" fillId="0" borderId="47" xfId="0" applyFont="1" applyBorder="1" applyAlignment="1" applyProtection="1">
      <alignment vertical="center"/>
      <protection locked="0"/>
    </xf>
    <xf numFmtId="0" fontId="12" fillId="0" borderId="18" xfId="0" applyFont="1" applyBorder="1" applyAlignment="1" applyProtection="1">
      <alignment vertical="center"/>
      <protection locked="0"/>
    </xf>
    <xf numFmtId="3" fontId="3" fillId="0" borderId="19" xfId="0" applyNumberFormat="1" applyFont="1" applyBorder="1" applyAlignment="1">
      <alignment horizontal="center" vertical="center"/>
    </xf>
    <xf numFmtId="3" fontId="3" fillId="0" borderId="49" xfId="0" applyNumberFormat="1" applyFont="1" applyBorder="1" applyAlignment="1">
      <alignment horizontal="center" vertical="center"/>
    </xf>
    <xf numFmtId="3" fontId="3" fillId="0" borderId="72" xfId="0" applyNumberFormat="1" applyFont="1" applyBorder="1" applyAlignment="1">
      <alignment horizontal="center" vertical="center"/>
    </xf>
    <xf numFmtId="3" fontId="3" fillId="0" borderId="43" xfId="0" applyNumberFormat="1" applyFont="1" applyBorder="1" applyAlignment="1">
      <alignment horizontal="center" vertical="center"/>
    </xf>
    <xf numFmtId="0" fontId="3" fillId="0" borderId="45" xfId="0" applyFont="1" applyBorder="1" applyAlignment="1">
      <alignment horizontal="center"/>
    </xf>
    <xf numFmtId="3" fontId="3" fillId="0" borderId="72" xfId="0" applyNumberFormat="1" applyFont="1" applyBorder="1" applyAlignment="1">
      <alignment horizontal="center"/>
    </xf>
    <xf numFmtId="0" fontId="3" fillId="0" borderId="54" xfId="0" applyFont="1" applyBorder="1" applyAlignment="1">
      <alignment horizontal="center"/>
    </xf>
    <xf numFmtId="0" fontId="0" fillId="0" borderId="64" xfId="0" applyBorder="1"/>
    <xf numFmtId="0" fontId="0" fillId="0" borderId="11" xfId="0" applyBorder="1"/>
    <xf numFmtId="0" fontId="0" fillId="0" borderId="62" xfId="0" applyBorder="1"/>
    <xf numFmtId="0" fontId="3" fillId="0" borderId="55" xfId="0" applyFont="1" applyBorder="1" applyAlignment="1">
      <alignment horizontal="center"/>
    </xf>
    <xf numFmtId="0" fontId="3" fillId="0" borderId="74" xfId="0" applyFont="1" applyBorder="1" applyAlignment="1">
      <alignment horizontal="center"/>
    </xf>
    <xf numFmtId="0" fontId="0" fillId="0" borderId="76" xfId="0" applyBorder="1" applyAlignment="1">
      <alignment horizontal="center"/>
    </xf>
    <xf numFmtId="0" fontId="0" fillId="0" borderId="77" xfId="0" applyBorder="1" applyAlignment="1">
      <alignment horizontal="center"/>
    </xf>
    <xf numFmtId="0" fontId="0" fillId="0" borderId="78" xfId="0" applyBorder="1" applyAlignment="1">
      <alignment horizontal="center"/>
    </xf>
    <xf numFmtId="3" fontId="3" fillId="0" borderId="74" xfId="0" applyNumberFormat="1" applyFont="1" applyBorder="1" applyAlignment="1">
      <alignment horizontal="center"/>
    </xf>
    <xf numFmtId="3" fontId="0" fillId="0" borderId="76" xfId="0" applyNumberFormat="1" applyBorder="1" applyAlignment="1">
      <alignment horizontal="center"/>
    </xf>
    <xf numFmtId="3" fontId="3" fillId="0" borderId="77" xfId="0" applyNumberFormat="1" applyFont="1" applyBorder="1" applyAlignment="1">
      <alignment horizontal="center" vertical="center"/>
    </xf>
    <xf numFmtId="3" fontId="3" fillId="0" borderId="78" xfId="0" applyNumberFormat="1" applyFont="1" applyBorder="1" applyAlignment="1">
      <alignment horizontal="center" vertical="center"/>
    </xf>
    <xf numFmtId="3" fontId="3" fillId="0" borderId="79" xfId="0" applyNumberFormat="1" applyFont="1" applyBorder="1" applyAlignment="1">
      <alignment horizontal="center" vertical="center"/>
    </xf>
    <xf numFmtId="0" fontId="0" fillId="0" borderId="77" xfId="0" applyBorder="1"/>
    <xf numFmtId="0" fontId="0" fillId="0" borderId="78" xfId="0" applyBorder="1"/>
    <xf numFmtId="0" fontId="0" fillId="0" borderId="76" xfId="0" applyBorder="1"/>
    <xf numFmtId="0" fontId="56" fillId="0" borderId="0" xfId="0" applyFont="1" applyAlignment="1" applyProtection="1">
      <alignment horizontal="left" vertical="center"/>
      <protection hidden="1"/>
    </xf>
    <xf numFmtId="0" fontId="10" fillId="0" borderId="0" xfId="2"/>
    <xf numFmtId="0" fontId="14" fillId="0" borderId="54" xfId="0" applyFont="1" applyBorder="1" applyAlignment="1">
      <alignment horizontal="left"/>
    </xf>
    <xf numFmtId="0" fontId="14" fillId="0" borderId="55" xfId="0" applyFont="1" applyBorder="1" applyAlignment="1">
      <alignment horizontal="left"/>
    </xf>
    <xf numFmtId="0" fontId="14" fillId="0" borderId="56" xfId="0" applyFont="1" applyBorder="1" applyAlignment="1">
      <alignment horizontal="left"/>
    </xf>
    <xf numFmtId="0" fontId="3" fillId="0" borderId="1" xfId="0" applyFont="1" applyBorder="1" applyAlignment="1">
      <alignment horizontal="center"/>
    </xf>
    <xf numFmtId="0" fontId="0" fillId="0" borderId="1" xfId="0" applyBorder="1" applyAlignment="1">
      <alignment horizontal="left" vertical="center"/>
    </xf>
    <xf numFmtId="0" fontId="9" fillId="0" borderId="1" xfId="0" applyFont="1" applyBorder="1" applyAlignment="1">
      <alignment horizontal="center" vertical="center"/>
    </xf>
    <xf numFmtId="0" fontId="0" fillId="0" borderId="1" xfId="0" applyBorder="1" applyAlignment="1">
      <alignment horizontal="left" vertical="center" wrapText="1"/>
    </xf>
    <xf numFmtId="0" fontId="0" fillId="0" borderId="1" xfId="0" applyBorder="1" applyAlignment="1">
      <alignment horizontal="center"/>
    </xf>
    <xf numFmtId="0" fontId="50" fillId="0" borderId="5" xfId="0" applyFont="1" applyBorder="1" applyAlignment="1">
      <alignment horizontal="left" vertical="distributed"/>
    </xf>
    <xf numFmtId="0" fontId="2" fillId="0" borderId="25" xfId="1" applyFont="1" applyBorder="1" applyAlignment="1" applyProtection="1">
      <alignment horizontal="center" vertical="center" wrapText="1"/>
      <protection hidden="1"/>
    </xf>
    <xf numFmtId="0" fontId="2" fillId="0" borderId="13" xfId="1" applyFont="1" applyBorder="1" applyAlignment="1" applyProtection="1">
      <alignment horizontal="center" vertical="center" wrapText="1"/>
      <protection hidden="1"/>
    </xf>
    <xf numFmtId="0" fontId="1" fillId="0" borderId="29" xfId="1" applyBorder="1" applyAlignment="1" applyProtection="1">
      <alignment horizontal="center" vertical="center"/>
      <protection hidden="1"/>
    </xf>
    <xf numFmtId="0" fontId="1" fillId="0" borderId="33" xfId="1" applyBorder="1" applyAlignment="1" applyProtection="1">
      <alignment horizontal="center" vertical="center"/>
      <protection hidden="1"/>
    </xf>
    <xf numFmtId="0" fontId="1" fillId="0" borderId="26" xfId="1" applyBorder="1" applyAlignment="1" applyProtection="1">
      <alignment horizontal="center" vertical="center"/>
      <protection hidden="1"/>
    </xf>
    <xf numFmtId="0" fontId="1" fillId="0" borderId="21" xfId="1" applyBorder="1" applyAlignment="1" applyProtection="1">
      <alignment horizontal="center" vertical="center"/>
      <protection hidden="1"/>
    </xf>
    <xf numFmtId="0" fontId="4" fillId="0" borderId="25" xfId="1" applyFont="1" applyBorder="1" applyAlignment="1" applyProtection="1">
      <alignment horizontal="center" vertical="center" wrapText="1"/>
      <protection hidden="1"/>
    </xf>
    <xf numFmtId="0" fontId="4" fillId="0" borderId="13" xfId="1" applyFont="1" applyBorder="1" applyAlignment="1" applyProtection="1">
      <alignment horizontal="center" vertical="center" wrapText="1"/>
      <protection hidden="1"/>
    </xf>
    <xf numFmtId="0" fontId="2" fillId="0" borderId="26" xfId="1" applyFont="1" applyBorder="1" applyAlignment="1" applyProtection="1">
      <alignment horizontal="center" vertical="center" wrapText="1"/>
      <protection hidden="1"/>
    </xf>
    <xf numFmtId="0" fontId="2" fillId="0" borderId="21" xfId="1" applyFont="1" applyBorder="1" applyAlignment="1" applyProtection="1">
      <alignment horizontal="center" vertical="center" wrapText="1"/>
      <protection hidden="1"/>
    </xf>
    <xf numFmtId="0" fontId="4" fillId="0" borderId="40" xfId="1" applyFont="1" applyBorder="1" applyAlignment="1" applyProtection="1">
      <alignment horizontal="center" vertical="center" wrapText="1"/>
      <protection hidden="1"/>
    </xf>
    <xf numFmtId="0" fontId="4" fillId="0" borderId="17" xfId="1" applyFont="1" applyBorder="1" applyAlignment="1" applyProtection="1">
      <alignment horizontal="center" vertical="center" wrapText="1"/>
      <protection hidden="1"/>
    </xf>
    <xf numFmtId="0" fontId="2" fillId="3" borderId="8" xfId="1" applyFont="1" applyFill="1" applyBorder="1" applyAlignment="1" applyProtection="1">
      <alignment horizontal="center" vertical="center" wrapText="1"/>
      <protection hidden="1"/>
    </xf>
    <xf numFmtId="0" fontId="2" fillId="3" borderId="61" xfId="1" applyFont="1" applyFill="1" applyBorder="1" applyAlignment="1" applyProtection="1">
      <alignment horizontal="center" vertical="center" wrapText="1"/>
      <protection hidden="1"/>
    </xf>
    <xf numFmtId="0" fontId="2" fillId="0" borderId="27" xfId="1" applyFont="1" applyBorder="1" applyAlignment="1" applyProtection="1">
      <alignment horizontal="center" vertical="center" wrapText="1"/>
      <protection hidden="1"/>
    </xf>
    <xf numFmtId="0" fontId="1" fillId="0" borderId="31" xfId="1" applyBorder="1" applyAlignment="1" applyProtection="1">
      <alignment horizontal="center" vertical="center"/>
      <protection hidden="1"/>
    </xf>
    <xf numFmtId="0" fontId="1" fillId="0" borderId="3" xfId="1" applyBorder="1" applyAlignment="1" applyProtection="1">
      <alignment horizontal="center" vertical="center"/>
      <protection hidden="1"/>
    </xf>
    <xf numFmtId="0" fontId="2" fillId="0" borderId="9" xfId="1" applyFont="1" applyBorder="1" applyAlignment="1" applyProtection="1">
      <alignment horizontal="center" vertical="center" wrapText="1"/>
      <protection hidden="1"/>
    </xf>
    <xf numFmtId="0" fontId="2" fillId="0" borderId="10" xfId="1" applyFont="1" applyBorder="1" applyAlignment="1" applyProtection="1">
      <alignment horizontal="center" vertical="center" wrapText="1"/>
      <protection hidden="1"/>
    </xf>
    <xf numFmtId="0" fontId="2" fillId="0" borderId="17" xfId="1" applyFont="1" applyBorder="1" applyAlignment="1" applyProtection="1">
      <alignment horizontal="center" vertical="center" wrapText="1"/>
      <protection hidden="1"/>
    </xf>
    <xf numFmtId="0" fontId="2" fillId="0" borderId="11" xfId="1" applyFont="1" applyBorder="1" applyAlignment="1" applyProtection="1">
      <alignment horizontal="center" vertical="center" wrapText="1"/>
      <protection hidden="1"/>
    </xf>
    <xf numFmtId="0" fontId="2" fillId="0" borderId="5" xfId="1" applyFont="1" applyBorder="1" applyAlignment="1" applyProtection="1">
      <alignment horizontal="center" vertical="center" wrapText="1"/>
      <protection hidden="1"/>
    </xf>
    <xf numFmtId="0" fontId="2" fillId="0" borderId="6" xfId="1" applyFont="1" applyBorder="1" applyAlignment="1" applyProtection="1">
      <alignment horizontal="center" vertical="center" wrapText="1"/>
      <protection hidden="1"/>
    </xf>
    <xf numFmtId="0" fontId="1" fillId="0" borderId="8" xfId="1" applyBorder="1" applyAlignment="1" applyProtection="1">
      <alignment horizontal="center" vertical="center" wrapText="1"/>
      <protection hidden="1"/>
    </xf>
    <xf numFmtId="0" fontId="1" fillId="0" borderId="22" xfId="1" applyBorder="1" applyAlignment="1" applyProtection="1">
      <alignment horizontal="center" vertical="center" wrapText="1"/>
      <protection hidden="1"/>
    </xf>
    <xf numFmtId="0" fontId="1" fillId="0" borderId="23" xfId="1" applyBorder="1" applyAlignment="1" applyProtection="1">
      <alignment horizontal="center" vertical="center" wrapText="1"/>
      <protection hidden="1"/>
    </xf>
    <xf numFmtId="0" fontId="1" fillId="0" borderId="38" xfId="1" applyBorder="1" applyAlignment="1" applyProtection="1">
      <alignment horizontal="center"/>
      <protection hidden="1"/>
    </xf>
    <xf numFmtId="0" fontId="1" fillId="0" borderId="5" xfId="1" applyBorder="1" applyAlignment="1" applyProtection="1">
      <alignment horizontal="center"/>
      <protection hidden="1"/>
    </xf>
    <xf numFmtId="0" fontId="1" fillId="0" borderId="12" xfId="1" applyBorder="1" applyAlignment="1" applyProtection="1">
      <alignment horizontal="center"/>
      <protection hidden="1"/>
    </xf>
    <xf numFmtId="0" fontId="4" fillId="0" borderId="27" xfId="1" applyFont="1" applyBorder="1" applyAlignment="1" applyProtection="1">
      <alignment horizontal="center" vertical="center" wrapText="1"/>
      <protection hidden="1"/>
    </xf>
    <xf numFmtId="0" fontId="2" fillId="0" borderId="3" xfId="1" applyFont="1" applyBorder="1" applyAlignment="1" applyProtection="1">
      <alignment horizontal="center" vertical="center" wrapText="1"/>
      <protection hidden="1"/>
    </xf>
    <xf numFmtId="0" fontId="0" fillId="0" borderId="0" xfId="0" applyAlignment="1">
      <alignment horizontal="center"/>
    </xf>
    <xf numFmtId="0" fontId="32" fillId="0" borderId="54" xfId="1" applyFont="1" applyBorder="1" applyAlignment="1" applyProtection="1">
      <alignment horizontal="center" vertical="center" wrapText="1"/>
      <protection hidden="1"/>
    </xf>
    <xf numFmtId="0" fontId="32" fillId="0" borderId="55" xfId="1" applyFont="1" applyBorder="1" applyAlignment="1" applyProtection="1">
      <alignment horizontal="center" vertical="center" wrapText="1"/>
      <protection hidden="1"/>
    </xf>
    <xf numFmtId="0" fontId="32" fillId="0" borderId="71" xfId="1" applyFont="1" applyBorder="1" applyAlignment="1" applyProtection="1">
      <alignment horizontal="center" vertical="center" wrapText="1"/>
      <protection hidden="1"/>
    </xf>
    <xf numFmtId="0" fontId="6" fillId="0" borderId="0" xfId="0" applyFont="1" applyAlignment="1">
      <alignment horizontal="center" vertical="center" wrapText="1"/>
    </xf>
    <xf numFmtId="0" fontId="6" fillId="0" borderId="0" xfId="0" applyFont="1" applyAlignment="1">
      <alignment horizontal="left" vertical="center" wrapText="1"/>
    </xf>
    <xf numFmtId="0" fontId="6" fillId="0" borderId="38" xfId="0" applyFont="1" applyBorder="1" applyAlignment="1" applyProtection="1">
      <alignment horizontal="center" vertical="center" wrapText="1"/>
      <protection hidden="1"/>
    </xf>
    <xf numFmtId="0" fontId="6" fillId="0" borderId="6" xfId="0" applyFont="1" applyBorder="1" applyAlignment="1" applyProtection="1">
      <alignment horizontal="center" vertical="center" wrapText="1"/>
      <protection hidden="1"/>
    </xf>
    <xf numFmtId="0" fontId="6" fillId="0" borderId="1" xfId="0" applyFont="1" applyBorder="1" applyAlignment="1" applyProtection="1">
      <alignment horizontal="center" vertical="center" wrapText="1"/>
      <protection hidden="1"/>
    </xf>
    <xf numFmtId="0" fontId="4" fillId="0" borderId="66" xfId="1" applyFont="1" applyBorder="1" applyAlignment="1" applyProtection="1">
      <alignment horizontal="center" vertical="center" wrapText="1"/>
      <protection hidden="1"/>
    </xf>
    <xf numFmtId="0" fontId="4" fillId="0" borderId="71" xfId="1" applyFont="1" applyBorder="1" applyAlignment="1" applyProtection="1">
      <alignment horizontal="center" vertical="center" wrapText="1"/>
      <protection hidden="1"/>
    </xf>
    <xf numFmtId="0" fontId="4" fillId="0" borderId="55" xfId="1" applyFont="1" applyBorder="1" applyAlignment="1" applyProtection="1">
      <alignment horizontal="center" vertical="center" wrapText="1"/>
      <protection locked="0" hidden="1"/>
    </xf>
    <xf numFmtId="0" fontId="1" fillId="0" borderId="11" xfId="1" applyBorder="1" applyAlignment="1" applyProtection="1">
      <alignment horizontal="center" wrapText="1"/>
      <protection hidden="1"/>
    </xf>
    <xf numFmtId="0" fontId="1" fillId="0" borderId="5" xfId="1" applyBorder="1" applyAlignment="1" applyProtection="1">
      <alignment horizontal="center" wrapText="1"/>
      <protection hidden="1"/>
    </xf>
    <xf numFmtId="0" fontId="1" fillId="0" borderId="6" xfId="1" applyBorder="1" applyAlignment="1" applyProtection="1">
      <alignment horizontal="center" wrapText="1"/>
      <protection hidden="1"/>
    </xf>
    <xf numFmtId="0" fontId="6" fillId="0" borderId="5" xfId="0" applyFont="1" applyBorder="1" applyAlignment="1" applyProtection="1">
      <alignment horizontal="center" vertical="center" wrapText="1"/>
      <protection hidden="1"/>
    </xf>
    <xf numFmtId="0" fontId="33" fillId="0" borderId="54" xfId="0" applyFont="1" applyBorder="1" applyAlignment="1" applyProtection="1">
      <alignment horizontal="center" vertical="center"/>
      <protection hidden="1"/>
    </xf>
    <xf numFmtId="0" fontId="33" fillId="0" borderId="55" xfId="0" applyFont="1" applyBorder="1" applyAlignment="1" applyProtection="1">
      <alignment horizontal="center" vertical="center"/>
      <protection hidden="1"/>
    </xf>
    <xf numFmtId="0" fontId="33" fillId="0" borderId="71" xfId="0" applyFont="1" applyBorder="1" applyAlignment="1" applyProtection="1">
      <alignment horizontal="center" vertical="center"/>
      <protection hidden="1"/>
    </xf>
    <xf numFmtId="0" fontId="6" fillId="0" borderId="0" xfId="0" applyFont="1" applyAlignment="1" applyProtection="1">
      <alignment horizontal="center" vertical="center" wrapText="1"/>
      <protection hidden="1"/>
    </xf>
    <xf numFmtId="0" fontId="26" fillId="0" borderId="0" xfId="0" applyFont="1" applyAlignment="1" applyProtection="1">
      <alignment horizontal="center"/>
      <protection hidden="1"/>
    </xf>
    <xf numFmtId="0" fontId="2" fillId="0" borderId="34" xfId="1" applyFont="1" applyBorder="1" applyAlignment="1" applyProtection="1">
      <alignment horizontal="center" vertical="center" wrapText="1"/>
      <protection hidden="1"/>
    </xf>
    <xf numFmtId="0" fontId="2" fillId="0" borderId="29" xfId="1" applyFont="1" applyBorder="1" applyAlignment="1" applyProtection="1">
      <alignment horizontal="center" vertical="center" wrapText="1"/>
      <protection hidden="1"/>
    </xf>
    <xf numFmtId="0" fontId="2" fillId="0" borderId="36" xfId="1" applyFont="1" applyBorder="1" applyAlignment="1" applyProtection="1">
      <alignment horizontal="center" vertical="center" wrapText="1"/>
      <protection hidden="1"/>
    </xf>
    <xf numFmtId="0" fontId="2" fillId="0" borderId="33" xfId="1" applyFont="1" applyBorder="1" applyAlignment="1" applyProtection="1">
      <alignment horizontal="center" vertical="center" wrapText="1"/>
      <protection hidden="1"/>
    </xf>
    <xf numFmtId="0" fontId="2" fillId="0" borderId="49" xfId="1" applyFont="1" applyBorder="1" applyAlignment="1" applyProtection="1">
      <alignment horizontal="center" vertical="center" wrapText="1"/>
      <protection hidden="1"/>
    </xf>
    <xf numFmtId="0" fontId="2" fillId="0" borderId="44" xfId="1" applyFont="1" applyBorder="1" applyAlignment="1" applyProtection="1">
      <alignment horizontal="center" vertical="center" wrapText="1"/>
      <protection hidden="1"/>
    </xf>
    <xf numFmtId="0" fontId="53" fillId="0" borderId="54" xfId="1" applyFont="1" applyBorder="1" applyAlignment="1" applyProtection="1">
      <alignment horizontal="left" vertical="center" wrapText="1"/>
      <protection hidden="1"/>
    </xf>
    <xf numFmtId="0" fontId="35" fillId="0" borderId="55" xfId="1" applyFont="1" applyBorder="1" applyAlignment="1" applyProtection="1">
      <alignment horizontal="left" vertical="center" wrapText="1"/>
      <protection hidden="1"/>
    </xf>
    <xf numFmtId="0" fontId="4" fillId="0" borderId="56" xfId="1" applyFont="1" applyBorder="1" applyAlignment="1" applyProtection="1">
      <alignment horizontal="center" vertical="center" wrapText="1"/>
      <protection locked="0" hidden="1"/>
    </xf>
    <xf numFmtId="0" fontId="2" fillId="0" borderId="43" xfId="1" applyFont="1" applyBorder="1" applyAlignment="1" applyProtection="1">
      <alignment horizontal="center" vertical="center" wrapText="1"/>
      <protection hidden="1"/>
    </xf>
    <xf numFmtId="0" fontId="4" fillId="0" borderId="34" xfId="1" applyFont="1" applyBorder="1" applyAlignment="1" applyProtection="1">
      <alignment horizontal="center" vertical="center" wrapText="1"/>
      <protection hidden="1"/>
    </xf>
    <xf numFmtId="0" fontId="4" fillId="0" borderId="29" xfId="1" applyFont="1" applyBorder="1" applyAlignment="1" applyProtection="1">
      <alignment horizontal="center" vertical="center" wrapText="1"/>
      <protection hidden="1"/>
    </xf>
    <xf numFmtId="0" fontId="4" fillId="0" borderId="36" xfId="1" applyFont="1" applyBorder="1" applyAlignment="1" applyProtection="1">
      <alignment horizontal="center" vertical="center" wrapText="1"/>
      <protection hidden="1"/>
    </xf>
    <xf numFmtId="0" fontId="4" fillId="0" borderId="33" xfId="1" applyFont="1" applyBorder="1" applyAlignment="1" applyProtection="1">
      <alignment horizontal="center" vertical="center" wrapText="1"/>
      <protection hidden="1"/>
    </xf>
    <xf numFmtId="0" fontId="4" fillId="0" borderId="0" xfId="1" applyFont="1" applyAlignment="1" applyProtection="1">
      <alignment horizontal="center" vertical="center" wrapText="1"/>
      <protection hidden="1"/>
    </xf>
    <xf numFmtId="0" fontId="4" fillId="0" borderId="11" xfId="1" applyFont="1" applyBorder="1" applyAlignment="1" applyProtection="1">
      <alignment horizontal="center" vertical="center" wrapText="1"/>
      <protection hidden="1"/>
    </xf>
    <xf numFmtId="0" fontId="4" fillId="0" borderId="6" xfId="1" applyFont="1" applyBorder="1" applyAlignment="1" applyProtection="1">
      <alignment horizontal="center" vertical="center" wrapText="1"/>
      <protection hidden="1"/>
    </xf>
    <xf numFmtId="0" fontId="2" fillId="0" borderId="54" xfId="1" applyFont="1" applyBorder="1" applyAlignment="1" applyProtection="1">
      <alignment horizontal="center" vertical="center" wrapText="1"/>
      <protection hidden="1"/>
    </xf>
    <xf numFmtId="0" fontId="2" fillId="0" borderId="56" xfId="1" applyFont="1" applyBorder="1" applyAlignment="1" applyProtection="1">
      <alignment horizontal="center" vertical="center" wrapText="1"/>
      <protection hidden="1"/>
    </xf>
    <xf numFmtId="0" fontId="4" fillId="0" borderId="0" xfId="0" applyFont="1" applyAlignment="1" applyProtection="1">
      <alignment horizontal="center" vertical="center" wrapText="1"/>
      <protection hidden="1"/>
    </xf>
    <xf numFmtId="0" fontId="2" fillId="0" borderId="0" xfId="1" applyFont="1" applyAlignment="1" applyProtection="1">
      <alignment horizontal="left" vertical="center" wrapText="1"/>
      <protection hidden="1"/>
    </xf>
    <xf numFmtId="0" fontId="2" fillId="0" borderId="71" xfId="1" applyFont="1" applyBorder="1" applyAlignment="1" applyProtection="1">
      <alignment horizontal="center" vertical="center" wrapText="1"/>
      <protection hidden="1"/>
    </xf>
    <xf numFmtId="0" fontId="2" fillId="0" borderId="48" xfId="1" applyFont="1" applyBorder="1" applyAlignment="1" applyProtection="1">
      <alignment horizontal="left" vertical="center" wrapText="1"/>
      <protection hidden="1"/>
    </xf>
    <xf numFmtId="0" fontId="2" fillId="0" borderId="35" xfId="1" applyFont="1" applyBorder="1" applyAlignment="1" applyProtection="1">
      <alignment horizontal="center" vertical="center" wrapText="1"/>
      <protection hidden="1"/>
    </xf>
    <xf numFmtId="0" fontId="2" fillId="0" borderId="31" xfId="1" applyFont="1" applyBorder="1" applyAlignment="1" applyProtection="1">
      <alignment horizontal="center" vertical="center" wrapText="1"/>
      <protection hidden="1"/>
    </xf>
    <xf numFmtId="0" fontId="2" fillId="0" borderId="16" xfId="1" applyFont="1" applyBorder="1" applyAlignment="1" applyProtection="1">
      <alignment horizontal="center" vertical="center" wrapText="1"/>
      <protection hidden="1"/>
    </xf>
    <xf numFmtId="0" fontId="2" fillId="0" borderId="61" xfId="1" applyFont="1" applyBorder="1" applyAlignment="1" applyProtection="1">
      <alignment horizontal="center" vertical="center" wrapText="1"/>
      <protection hidden="1"/>
    </xf>
    <xf numFmtId="0" fontId="2" fillId="0" borderId="19" xfId="1" applyFont="1" applyBorder="1" applyAlignment="1" applyProtection="1">
      <alignment horizontal="center" vertical="center" wrapText="1"/>
      <protection hidden="1"/>
    </xf>
    <xf numFmtId="0" fontId="2" fillId="0" borderId="4" xfId="1" applyFont="1" applyBorder="1" applyAlignment="1" applyProtection="1">
      <alignment horizontal="center" vertical="center" wrapText="1"/>
      <protection hidden="1"/>
    </xf>
    <xf numFmtId="0" fontId="2" fillId="0" borderId="20" xfId="1" applyFont="1" applyBorder="1" applyAlignment="1" applyProtection="1">
      <alignment horizontal="center" vertical="center" wrapText="1"/>
      <protection hidden="1"/>
    </xf>
    <xf numFmtId="0" fontId="2" fillId="0" borderId="14" xfId="1" applyFont="1" applyBorder="1" applyAlignment="1" applyProtection="1">
      <alignment horizontal="center" vertical="center" wrapText="1"/>
      <protection hidden="1"/>
    </xf>
    <xf numFmtId="0" fontId="1" fillId="0" borderId="26" xfId="1" applyBorder="1" applyAlignment="1" applyProtection="1">
      <alignment horizontal="center" wrapText="1"/>
      <protection hidden="1"/>
    </xf>
    <xf numFmtId="0" fontId="1" fillId="0" borderId="49" xfId="1" applyBorder="1" applyAlignment="1" applyProtection="1">
      <alignment horizontal="center" wrapText="1"/>
      <protection hidden="1"/>
    </xf>
    <xf numFmtId="0" fontId="6" fillId="0" borderId="38" xfId="0" applyFont="1" applyBorder="1" applyAlignment="1">
      <alignment horizontal="center" vertical="center" wrapText="1"/>
    </xf>
    <xf numFmtId="0" fontId="6" fillId="0" borderId="5" xfId="0" applyFont="1" applyBorder="1" applyAlignment="1">
      <alignment horizontal="center" vertical="center" wrapText="1"/>
    </xf>
    <xf numFmtId="0" fontId="6" fillId="0" borderId="0" xfId="0" applyFont="1" applyAlignment="1" applyProtection="1">
      <alignment horizontal="left" vertical="center" wrapText="1"/>
      <protection hidden="1"/>
    </xf>
    <xf numFmtId="0" fontId="1" fillId="0" borderId="15" xfId="1" applyBorder="1" applyAlignment="1" applyProtection="1">
      <alignment horizontal="center" vertical="center"/>
      <protection hidden="1"/>
    </xf>
    <xf numFmtId="0" fontId="1" fillId="0" borderId="14" xfId="1" applyBorder="1" applyAlignment="1" applyProtection="1">
      <alignment horizontal="center" vertical="center"/>
      <protection hidden="1"/>
    </xf>
    <xf numFmtId="0" fontId="1" fillId="0" borderId="4" xfId="1" applyBorder="1" applyAlignment="1" applyProtection="1">
      <alignment horizontal="center" vertical="center"/>
      <protection hidden="1"/>
    </xf>
    <xf numFmtId="0" fontId="1" fillId="0" borderId="2" xfId="1" applyBorder="1" applyAlignment="1" applyProtection="1">
      <alignment horizontal="center" vertical="center"/>
      <protection hidden="1"/>
    </xf>
    <xf numFmtId="0" fontId="4" fillId="0" borderId="41" xfId="1" applyFont="1" applyBorder="1" applyAlignment="1" applyProtection="1">
      <alignment horizontal="center" vertical="center" wrapText="1"/>
      <protection hidden="1"/>
    </xf>
    <xf numFmtId="0" fontId="4" fillId="0" borderId="42" xfId="1" applyFont="1" applyBorder="1" applyAlignment="1" applyProtection="1">
      <alignment horizontal="center" vertical="center" wrapText="1"/>
      <protection hidden="1"/>
    </xf>
    <xf numFmtId="0" fontId="2" fillId="3" borderId="59" xfId="1" applyFont="1" applyFill="1" applyBorder="1" applyAlignment="1" applyProtection="1">
      <alignment horizontal="center" vertical="center" wrapText="1"/>
      <protection hidden="1"/>
    </xf>
    <xf numFmtId="0" fontId="2" fillId="3" borderId="65" xfId="1" applyFont="1" applyFill="1" applyBorder="1" applyAlignment="1" applyProtection="1">
      <alignment horizontal="center" vertical="center" wrapText="1"/>
      <protection hidden="1"/>
    </xf>
    <xf numFmtId="0" fontId="4" fillId="0" borderId="5" xfId="1" applyFont="1" applyBorder="1" applyAlignment="1" applyProtection="1">
      <alignment horizontal="center" vertical="center" wrapText="1"/>
      <protection hidden="1"/>
    </xf>
    <xf numFmtId="0" fontId="2" fillId="2" borderId="38" xfId="1" applyFont="1" applyFill="1" applyBorder="1" applyAlignment="1" applyProtection="1">
      <alignment horizontal="center" vertical="center" wrapText="1"/>
      <protection hidden="1"/>
    </xf>
    <xf numFmtId="0" fontId="2" fillId="2" borderId="5" xfId="1" applyFont="1" applyFill="1" applyBorder="1" applyAlignment="1" applyProtection="1">
      <alignment horizontal="center" vertical="center" wrapText="1"/>
      <protection hidden="1"/>
    </xf>
    <xf numFmtId="0" fontId="2" fillId="2" borderId="73" xfId="1" applyFont="1" applyFill="1" applyBorder="1" applyAlignment="1" applyProtection="1">
      <alignment horizontal="center" vertical="center" wrapText="1"/>
      <protection hidden="1"/>
    </xf>
    <xf numFmtId="0" fontId="2" fillId="2" borderId="12" xfId="1" applyFont="1" applyFill="1" applyBorder="1" applyAlignment="1" applyProtection="1">
      <alignment horizontal="center" vertical="center" wrapText="1"/>
      <protection hidden="1"/>
    </xf>
    <xf numFmtId="0" fontId="4" fillId="0" borderId="37" xfId="1" applyFont="1" applyBorder="1" applyAlignment="1" applyProtection="1">
      <alignment horizontal="center" vertical="center" wrapText="1"/>
      <protection locked="0" hidden="1"/>
    </xf>
    <xf numFmtId="0" fontId="4" fillId="0" borderId="9" xfId="1" applyFont="1" applyBorder="1" applyAlignment="1" applyProtection="1">
      <alignment horizontal="center" vertical="center" wrapText="1"/>
      <protection hidden="1"/>
    </xf>
    <xf numFmtId="0" fontId="4" fillId="0" borderId="10" xfId="1" applyFont="1" applyBorder="1" applyAlignment="1" applyProtection="1">
      <alignment horizontal="center" vertical="center" wrapText="1"/>
      <protection hidden="1"/>
    </xf>
    <xf numFmtId="0" fontId="2" fillId="0" borderId="0" xfId="1" applyFont="1" applyAlignment="1" applyProtection="1">
      <alignment horizontal="center" vertical="center" wrapText="1"/>
      <protection hidden="1"/>
    </xf>
    <xf numFmtId="0" fontId="4" fillId="0" borderId="60" xfId="1" applyFont="1" applyBorder="1" applyAlignment="1" applyProtection="1">
      <alignment horizontal="center" vertical="center" wrapText="1"/>
      <protection locked="0" hidden="1"/>
    </xf>
    <xf numFmtId="0" fontId="39" fillId="0" borderId="60" xfId="1" applyFont="1" applyBorder="1" applyAlignment="1" applyProtection="1">
      <alignment horizontal="right" vertical="center" wrapText="1"/>
      <protection hidden="1"/>
    </xf>
    <xf numFmtId="0" fontId="6" fillId="0" borderId="38" xfId="0" applyFont="1" applyBorder="1" applyAlignment="1" applyProtection="1">
      <alignment horizontal="left" vertical="center" wrapText="1"/>
      <protection hidden="1"/>
    </xf>
    <xf numFmtId="0" fontId="6" fillId="0" borderId="5" xfId="0" applyFont="1" applyBorder="1" applyAlignment="1" applyProtection="1">
      <alignment horizontal="left" vertical="center" wrapText="1"/>
      <protection hidden="1"/>
    </xf>
    <xf numFmtId="0" fontId="6" fillId="0" borderId="6" xfId="0" applyFont="1" applyBorder="1" applyAlignment="1" applyProtection="1">
      <alignment horizontal="left" vertical="center" wrapText="1"/>
      <protection hidden="1"/>
    </xf>
    <xf numFmtId="0" fontId="2" fillId="0" borderId="75" xfId="1" applyFont="1" applyBorder="1" applyAlignment="1" applyProtection="1">
      <alignment horizontal="center" vertical="center" wrapText="1"/>
      <protection hidden="1"/>
    </xf>
    <xf numFmtId="0" fontId="2" fillId="0" borderId="73" xfId="1" applyFont="1" applyBorder="1" applyAlignment="1" applyProtection="1">
      <alignment horizontal="center" vertical="center" wrapText="1"/>
      <protection hidden="1"/>
    </xf>
    <xf numFmtId="0" fontId="2" fillId="2" borderId="67" xfId="1" applyFont="1" applyFill="1" applyBorder="1" applyAlignment="1" applyProtection="1">
      <alignment horizontal="center" vertical="center" wrapText="1"/>
      <protection hidden="1"/>
    </xf>
    <xf numFmtId="0" fontId="2" fillId="0" borderId="38" xfId="1" applyFont="1" applyBorder="1" applyAlignment="1" applyProtection="1">
      <alignment horizontal="center" vertical="center" wrapText="1"/>
      <protection hidden="1"/>
    </xf>
    <xf numFmtId="0" fontId="2" fillId="0" borderId="12" xfId="1" applyFont="1" applyBorder="1" applyAlignment="1" applyProtection="1">
      <alignment horizontal="center" vertical="center" wrapText="1"/>
      <protection hidden="1"/>
    </xf>
    <xf numFmtId="0" fontId="4" fillId="0" borderId="25" xfId="1" applyFont="1" applyBorder="1" applyAlignment="1">
      <alignment horizontal="center" vertical="center" wrapText="1"/>
    </xf>
    <xf numFmtId="0" fontId="4" fillId="0" borderId="27" xfId="1" applyFont="1" applyBorder="1" applyAlignment="1">
      <alignment horizontal="center" vertical="center" wrapText="1"/>
    </xf>
    <xf numFmtId="0" fontId="2" fillId="0" borderId="26" xfId="1" applyFont="1" applyBorder="1" applyAlignment="1">
      <alignment horizontal="center" vertical="center" wrapText="1"/>
    </xf>
    <xf numFmtId="0" fontId="2" fillId="0" borderId="3" xfId="1" applyFont="1" applyBorder="1" applyAlignment="1">
      <alignment horizontal="center" vertical="center" wrapText="1"/>
    </xf>
    <xf numFmtId="0" fontId="2" fillId="0" borderId="9" xfId="1" applyFont="1" applyBorder="1" applyAlignment="1">
      <alignment horizontal="center" vertical="center" wrapText="1"/>
    </xf>
    <xf numFmtId="0" fontId="2" fillId="0" borderId="10" xfId="1" applyFont="1" applyBorder="1" applyAlignment="1">
      <alignment horizontal="center" vertical="center" wrapText="1"/>
    </xf>
    <xf numFmtId="0" fontId="2" fillId="0" borderId="17" xfId="1" applyFont="1" applyBorder="1" applyAlignment="1">
      <alignment horizontal="center" vertical="center" wrapText="1"/>
    </xf>
    <xf numFmtId="0" fontId="1" fillId="0" borderId="8" xfId="1" applyBorder="1" applyAlignment="1">
      <alignment horizontal="center" vertical="center" wrapText="1"/>
    </xf>
    <xf numFmtId="0" fontId="1" fillId="0" borderId="22" xfId="1" applyBorder="1" applyAlignment="1">
      <alignment horizontal="center" vertical="center" wrapText="1"/>
    </xf>
    <xf numFmtId="0" fontId="1" fillId="0" borderId="23" xfId="1" applyBorder="1" applyAlignment="1">
      <alignment horizontal="center" vertical="center" wrapText="1"/>
    </xf>
    <xf numFmtId="0" fontId="2" fillId="0" borderId="25" xfId="1" applyFont="1" applyBorder="1" applyAlignment="1">
      <alignment horizontal="center" vertical="center" wrapText="1"/>
    </xf>
    <xf numFmtId="0" fontId="2" fillId="0" borderId="27" xfId="1" applyFont="1" applyBorder="1" applyAlignment="1">
      <alignment horizontal="center" vertical="center" wrapText="1"/>
    </xf>
    <xf numFmtId="0" fontId="1" fillId="0" borderId="26" xfId="1" applyBorder="1" applyAlignment="1">
      <alignment horizontal="center" vertical="center"/>
    </xf>
    <xf numFmtId="0" fontId="1" fillId="0" borderId="3" xfId="1" applyBorder="1" applyAlignment="1">
      <alignment horizontal="center" vertical="center"/>
    </xf>
    <xf numFmtId="0" fontId="1" fillId="0" borderId="21" xfId="1" applyBorder="1" applyAlignment="1">
      <alignment horizontal="center" vertical="center"/>
    </xf>
    <xf numFmtId="0" fontId="4" fillId="0" borderId="13" xfId="1" applyFont="1" applyBorder="1" applyAlignment="1">
      <alignment horizontal="center" vertical="center" wrapText="1"/>
    </xf>
    <xf numFmtId="0" fontId="2" fillId="0" borderId="21" xfId="1" applyFont="1" applyBorder="1" applyAlignment="1">
      <alignment horizontal="center" vertical="center" wrapText="1"/>
    </xf>
    <xf numFmtId="0" fontId="2" fillId="0" borderId="13" xfId="1" applyFont="1" applyBorder="1" applyAlignment="1">
      <alignment horizontal="center" vertical="center" wrapText="1"/>
    </xf>
    <xf numFmtId="0" fontId="2" fillId="0" borderId="34" xfId="1" applyFont="1" applyBorder="1" applyAlignment="1">
      <alignment horizontal="center" vertical="center" wrapText="1"/>
    </xf>
    <xf numFmtId="0" fontId="2" fillId="0" borderId="36" xfId="1" applyFont="1" applyBorder="1" applyAlignment="1">
      <alignment horizontal="center" vertical="center" wrapText="1"/>
    </xf>
    <xf numFmtId="0" fontId="2" fillId="0" borderId="35" xfId="1" applyFont="1" applyBorder="1" applyAlignment="1">
      <alignment horizontal="center" vertical="center" wrapText="1"/>
    </xf>
    <xf numFmtId="0" fontId="2" fillId="0" borderId="38" xfId="1" applyFont="1" applyBorder="1" applyAlignment="1">
      <alignment horizontal="center" vertical="center" wrapText="1"/>
    </xf>
    <xf numFmtId="0" fontId="2" fillId="0" borderId="5" xfId="1" applyFont="1" applyBorder="1" applyAlignment="1">
      <alignment horizontal="center" vertical="center" wrapText="1"/>
    </xf>
    <xf numFmtId="0" fontId="2" fillId="0" borderId="12" xfId="1" applyFont="1" applyBorder="1" applyAlignment="1">
      <alignment horizontal="center" vertical="center" wrapText="1"/>
    </xf>
    <xf numFmtId="0" fontId="1" fillId="0" borderId="61" xfId="1" applyBorder="1" applyAlignment="1">
      <alignment horizontal="center" vertical="center" wrapText="1"/>
    </xf>
    <xf numFmtId="0" fontId="32" fillId="0" borderId="34" xfId="1" applyFont="1" applyBorder="1" applyAlignment="1" applyProtection="1">
      <alignment horizontal="center" vertical="center" wrapText="1"/>
      <protection hidden="1"/>
    </xf>
    <xf numFmtId="0" fontId="32" fillId="0" borderId="48" xfId="1" applyFont="1" applyBorder="1" applyAlignment="1" applyProtection="1">
      <alignment horizontal="center" vertical="center" wrapText="1"/>
      <protection hidden="1"/>
    </xf>
    <xf numFmtId="0" fontId="32" fillId="0" borderId="29" xfId="1" applyFont="1" applyBorder="1" applyAlignment="1" applyProtection="1">
      <alignment horizontal="center" vertical="center" wrapText="1"/>
      <protection hidden="1"/>
    </xf>
    <xf numFmtId="0" fontId="32" fillId="0" borderId="36" xfId="1" applyFont="1" applyBorder="1" applyAlignment="1" applyProtection="1">
      <alignment horizontal="center" vertical="center" wrapText="1"/>
      <protection hidden="1"/>
    </xf>
    <xf numFmtId="0" fontId="32" fillId="0" borderId="37" xfId="1" applyFont="1" applyBorder="1" applyAlignment="1" applyProtection="1">
      <alignment horizontal="center" vertical="center" wrapText="1"/>
      <protection hidden="1"/>
    </xf>
    <xf numFmtId="0" fontId="32" fillId="0" borderId="33" xfId="1" applyFont="1" applyBorder="1" applyAlignment="1" applyProtection="1">
      <alignment horizontal="center" vertical="center" wrapText="1"/>
      <protection hidden="1"/>
    </xf>
    <xf numFmtId="0" fontId="17" fillId="0" borderId="55" xfId="0" applyFont="1" applyBorder="1" applyAlignment="1" applyProtection="1">
      <alignment horizontal="center" vertical="center"/>
      <protection hidden="1"/>
    </xf>
    <xf numFmtId="0" fontId="17" fillId="0" borderId="56" xfId="0" applyFont="1" applyBorder="1" applyAlignment="1" applyProtection="1">
      <alignment horizontal="center" vertical="center"/>
      <protection hidden="1"/>
    </xf>
    <xf numFmtId="0" fontId="17" fillId="0" borderId="54" xfId="0" applyFont="1" applyBorder="1" applyAlignment="1" applyProtection="1">
      <alignment horizontal="center" vertical="center"/>
      <protection hidden="1"/>
    </xf>
    <xf numFmtId="0" fontId="1" fillId="0" borderId="66" xfId="1" applyBorder="1" applyAlignment="1" applyProtection="1">
      <alignment horizontal="center" vertical="center" wrapText="1"/>
      <protection hidden="1"/>
    </xf>
    <xf numFmtId="0" fontId="1" fillId="0" borderId="55" xfId="1" applyBorder="1" applyAlignment="1" applyProtection="1">
      <alignment horizontal="center" vertical="center" wrapText="1"/>
      <protection hidden="1"/>
    </xf>
    <xf numFmtId="0" fontId="1" fillId="0" borderId="56" xfId="1" applyBorder="1" applyAlignment="1" applyProtection="1">
      <alignment horizontal="center" vertical="center" wrapText="1"/>
      <protection hidden="1"/>
    </xf>
    <xf numFmtId="0" fontId="2" fillId="0" borderId="37" xfId="1" applyFont="1" applyBorder="1" applyAlignment="1" applyProtection="1">
      <alignment horizontal="center" vertical="center" wrapText="1"/>
      <protection hidden="1"/>
    </xf>
    <xf numFmtId="0" fontId="2" fillId="0" borderId="53" xfId="1" applyFont="1" applyBorder="1" applyAlignment="1" applyProtection="1">
      <alignment horizontal="center" vertical="center" wrapText="1"/>
      <protection hidden="1"/>
    </xf>
    <xf numFmtId="0" fontId="3" fillId="0" borderId="55" xfId="0" applyFont="1" applyBorder="1" applyAlignment="1" applyProtection="1">
      <alignment horizontal="center"/>
      <protection hidden="1"/>
    </xf>
    <xf numFmtId="0" fontId="3" fillId="0" borderId="56" xfId="0" applyFont="1" applyBorder="1" applyAlignment="1" applyProtection="1">
      <alignment horizontal="center"/>
      <protection hidden="1"/>
    </xf>
    <xf numFmtId="0" fontId="2" fillId="0" borderId="48" xfId="1" applyFont="1" applyBorder="1" applyAlignment="1" applyProtection="1">
      <alignment horizontal="center" vertical="center" wrapText="1"/>
      <protection hidden="1"/>
    </xf>
    <xf numFmtId="0" fontId="2" fillId="0" borderId="50" xfId="1" applyFont="1" applyBorder="1" applyAlignment="1" applyProtection="1">
      <alignment horizontal="center" vertical="center" wrapText="1"/>
      <protection hidden="1"/>
    </xf>
    <xf numFmtId="0" fontId="2" fillId="0" borderId="64" xfId="1" applyFont="1" applyBorder="1" applyAlignment="1" applyProtection="1">
      <alignment horizontal="center" vertical="center" wrapText="1"/>
      <protection hidden="1"/>
    </xf>
    <xf numFmtId="0" fontId="2" fillId="0" borderId="57" xfId="1" applyFont="1" applyBorder="1" applyAlignment="1" applyProtection="1">
      <alignment horizontal="center" vertical="center" wrapText="1"/>
      <protection hidden="1"/>
    </xf>
    <xf numFmtId="0" fontId="2" fillId="0" borderId="58" xfId="1" applyFont="1" applyBorder="1" applyAlignment="1" applyProtection="1">
      <alignment horizontal="center" vertical="center" wrapText="1"/>
      <protection hidden="1"/>
    </xf>
    <xf numFmtId="0" fontId="2" fillId="0" borderId="62" xfId="1" applyFont="1" applyBorder="1" applyAlignment="1" applyProtection="1">
      <alignment horizontal="center" vertical="center" wrapText="1"/>
      <protection hidden="1"/>
    </xf>
    <xf numFmtId="0" fontId="2" fillId="0" borderId="22" xfId="1" applyFont="1" applyBorder="1" applyAlignment="1" applyProtection="1">
      <alignment horizontal="center" vertical="center" wrapText="1"/>
      <protection hidden="1"/>
    </xf>
    <xf numFmtId="0" fontId="2" fillId="0" borderId="23" xfId="1" applyFont="1" applyBorder="1" applyAlignment="1" applyProtection="1">
      <alignment horizontal="center" vertical="center" wrapText="1"/>
      <protection hidden="1"/>
    </xf>
    <xf numFmtId="0" fontId="6" fillId="0" borderId="0" xfId="0" applyFont="1" applyAlignment="1" applyProtection="1">
      <alignment horizontal="left" vertical="center" wrapText="1"/>
      <protection locked="0"/>
    </xf>
    <xf numFmtId="0" fontId="6" fillId="0" borderId="59" xfId="0" applyFont="1" applyBorder="1" applyAlignment="1" applyProtection="1">
      <alignment horizontal="center" vertical="center" wrapText="1"/>
      <protection hidden="1"/>
    </xf>
    <xf numFmtId="0" fontId="6" fillId="0" borderId="65" xfId="0" applyFont="1" applyBorder="1" applyAlignment="1" applyProtection="1">
      <alignment horizontal="center" vertical="center" wrapText="1"/>
      <protection hidden="1"/>
    </xf>
    <xf numFmtId="0" fontId="6" fillId="0" borderId="73" xfId="0" applyFont="1" applyBorder="1" applyAlignment="1" applyProtection="1">
      <alignment horizontal="center" vertical="center" wrapText="1"/>
      <protection hidden="1"/>
    </xf>
    <xf numFmtId="0" fontId="4" fillId="0" borderId="54" xfId="1" applyFont="1" applyBorder="1" applyAlignment="1" applyProtection="1">
      <alignment horizontal="center" vertical="center" wrapText="1"/>
      <protection locked="0" hidden="1"/>
    </xf>
    <xf numFmtId="0" fontId="17" fillId="0" borderId="37" xfId="0" applyFont="1" applyBorder="1" applyAlignment="1" applyProtection="1">
      <alignment horizontal="center" vertical="center"/>
      <protection hidden="1"/>
    </xf>
    <xf numFmtId="0" fontId="17" fillId="0" borderId="53" xfId="0" applyFont="1" applyBorder="1" applyAlignment="1" applyProtection="1">
      <alignment horizontal="center" vertical="center"/>
      <protection hidden="1"/>
    </xf>
    <xf numFmtId="0" fontId="17" fillId="0" borderId="36" xfId="0" applyFont="1" applyBorder="1" applyAlignment="1" applyProtection="1">
      <alignment horizontal="center" vertical="center"/>
      <protection hidden="1"/>
    </xf>
    <xf numFmtId="0" fontId="35" fillId="0" borderId="54" xfId="1" applyFont="1" applyBorder="1" applyAlignment="1" applyProtection="1">
      <alignment horizontal="right" vertical="center" wrapText="1"/>
      <protection hidden="1"/>
    </xf>
    <xf numFmtId="0" fontId="35" fillId="0" borderId="55" xfId="1" applyFont="1" applyBorder="1" applyAlignment="1" applyProtection="1">
      <alignment horizontal="right" vertical="center" wrapText="1"/>
      <protection hidden="1"/>
    </xf>
    <xf numFmtId="0" fontId="4" fillId="0" borderId="55" xfId="1" applyFont="1" applyBorder="1" applyAlignment="1" applyProtection="1">
      <alignment horizontal="left" vertical="center" wrapText="1"/>
      <protection locked="0" hidden="1"/>
    </xf>
    <xf numFmtId="0" fontId="4" fillId="0" borderId="56" xfId="1" applyFont="1" applyBorder="1" applyAlignment="1" applyProtection="1">
      <alignment horizontal="left" vertical="center" wrapText="1"/>
      <protection locked="0" hidden="1"/>
    </xf>
    <xf numFmtId="0" fontId="2" fillId="0" borderId="8" xfId="1" applyFont="1" applyBorder="1" applyAlignment="1" applyProtection="1">
      <alignment horizontal="center" vertical="center" wrapText="1"/>
      <protection hidden="1"/>
    </xf>
    <xf numFmtId="0" fontId="2" fillId="0" borderId="47" xfId="1" applyFont="1" applyBorder="1" applyAlignment="1" applyProtection="1">
      <alignment horizontal="center" vertical="center" wrapText="1"/>
      <protection hidden="1"/>
    </xf>
    <xf numFmtId="0" fontId="2" fillId="0" borderId="18" xfId="1" applyFont="1" applyBorder="1" applyAlignment="1" applyProtection="1">
      <alignment horizontal="center" vertical="center" wrapText="1"/>
      <protection hidden="1"/>
    </xf>
    <xf numFmtId="0" fontId="2" fillId="0" borderId="7" xfId="1" applyFont="1" applyBorder="1" applyAlignment="1" applyProtection="1">
      <alignment horizontal="center" vertical="center" wrapText="1"/>
      <protection hidden="1"/>
    </xf>
    <xf numFmtId="0" fontId="4" fillId="0" borderId="47" xfId="1" applyFont="1" applyBorder="1" applyAlignment="1" applyProtection="1">
      <alignment horizontal="center" vertical="center" wrapText="1"/>
      <protection hidden="1"/>
    </xf>
    <xf numFmtId="0" fontId="4" fillId="0" borderId="7" xfId="1" applyFont="1" applyBorder="1" applyAlignment="1" applyProtection="1">
      <alignment horizontal="center" vertical="center" wrapText="1"/>
      <protection hidden="1"/>
    </xf>
    <xf numFmtId="0" fontId="2" fillId="0" borderId="28" xfId="1" applyFont="1" applyBorder="1" applyAlignment="1" applyProtection="1">
      <alignment horizontal="center" vertical="center" wrapText="1"/>
      <protection hidden="1"/>
    </xf>
    <xf numFmtId="0" fontId="2" fillId="0" borderId="30" xfId="1" applyFont="1" applyBorder="1" applyAlignment="1" applyProtection="1">
      <alignment horizontal="center" vertical="center" wrapText="1"/>
      <protection hidden="1"/>
    </xf>
    <xf numFmtId="0" fontId="2" fillId="0" borderId="32" xfId="1" applyFont="1" applyBorder="1" applyAlignment="1" applyProtection="1">
      <alignment horizontal="center" vertical="center" wrapText="1"/>
      <protection hidden="1"/>
    </xf>
    <xf numFmtId="0" fontId="2" fillId="0" borderId="52" xfId="1" applyFont="1" applyBorder="1" applyAlignment="1" applyProtection="1">
      <alignment horizontal="center" vertical="center" wrapText="1"/>
      <protection hidden="1"/>
    </xf>
    <xf numFmtId="0" fontId="2" fillId="0" borderId="41" xfId="1" applyFont="1" applyBorder="1" applyAlignment="1" applyProtection="1">
      <alignment horizontal="center" vertical="center" wrapText="1"/>
      <protection hidden="1"/>
    </xf>
    <xf numFmtId="0" fontId="2" fillId="0" borderId="46" xfId="1" applyFont="1" applyBorder="1" applyAlignment="1" applyProtection="1">
      <alignment horizontal="center" vertical="center" wrapText="1"/>
      <protection hidden="1"/>
    </xf>
    <xf numFmtId="0" fontId="4" fillId="0" borderId="46" xfId="1" applyFont="1" applyBorder="1" applyAlignment="1" applyProtection="1">
      <alignment horizontal="center" vertical="center" wrapText="1"/>
      <protection hidden="1"/>
    </xf>
    <xf numFmtId="0" fontId="1" fillId="0" borderId="51" xfId="1" applyBorder="1" applyAlignment="1" applyProtection="1">
      <alignment horizontal="center" wrapText="1"/>
      <protection hidden="1"/>
    </xf>
    <xf numFmtId="0" fontId="1" fillId="0" borderId="16" xfId="1" applyBorder="1" applyAlignment="1" applyProtection="1">
      <alignment horizontal="center" wrapText="1"/>
      <protection hidden="1"/>
    </xf>
    <xf numFmtId="0" fontId="1" fillId="0" borderId="7" xfId="1" applyBorder="1" applyAlignment="1" applyProtection="1">
      <alignment horizontal="center" wrapText="1"/>
      <protection hidden="1"/>
    </xf>
    <xf numFmtId="0" fontId="1" fillId="0" borderId="19" xfId="1" applyBorder="1" applyAlignment="1" applyProtection="1">
      <alignment horizontal="center" wrapText="1"/>
      <protection hidden="1"/>
    </xf>
    <xf numFmtId="0" fontId="2" fillId="0" borderId="51" xfId="1" applyFont="1" applyBorder="1" applyAlignment="1" applyProtection="1">
      <alignment horizontal="center" vertical="center" wrapText="1"/>
      <protection hidden="1"/>
    </xf>
    <xf numFmtId="0" fontId="2" fillId="0" borderId="40" xfId="1" applyFont="1" applyBorder="1" applyAlignment="1" applyProtection="1">
      <alignment horizontal="center" vertical="center" wrapText="1"/>
      <protection hidden="1"/>
    </xf>
    <xf numFmtId="0" fontId="27" fillId="0" borderId="0" xfId="0" applyFont="1" applyAlignment="1">
      <alignment horizontal="center"/>
    </xf>
    <xf numFmtId="3" fontId="3" fillId="0" borderId="68" xfId="0" applyNumberFormat="1" applyFont="1" applyBorder="1" applyAlignment="1">
      <alignment horizontal="center" vertical="center"/>
    </xf>
    <xf numFmtId="3" fontId="3" fillId="0" borderId="69" xfId="0" applyNumberFormat="1" applyFont="1" applyBorder="1" applyAlignment="1">
      <alignment horizontal="center" vertical="center"/>
    </xf>
    <xf numFmtId="0" fontId="3" fillId="0" borderId="50" xfId="0" applyFont="1" applyBorder="1" applyAlignment="1">
      <alignment horizontal="center" vertical="center"/>
    </xf>
    <xf numFmtId="0" fontId="3" fillId="0" borderId="52" xfId="0" applyFont="1" applyBorder="1" applyAlignment="1">
      <alignment horizontal="center" vertical="center"/>
    </xf>
    <xf numFmtId="0" fontId="3" fillId="0" borderId="53" xfId="0" applyFont="1" applyBorder="1" applyAlignment="1">
      <alignment horizontal="center" vertical="center"/>
    </xf>
    <xf numFmtId="3" fontId="3" fillId="0" borderId="70" xfId="0" applyNumberFormat="1" applyFont="1" applyBorder="1" applyAlignment="1">
      <alignment horizontal="center" vertical="center"/>
    </xf>
    <xf numFmtId="0" fontId="0" fillId="0" borderId="73" xfId="0" applyBorder="1" applyAlignment="1">
      <alignment horizontal="center"/>
    </xf>
    <xf numFmtId="0" fontId="0" fillId="0" borderId="37" xfId="0" applyBorder="1" applyAlignment="1">
      <alignment horizontal="center"/>
    </xf>
    <xf numFmtId="0" fontId="0" fillId="0" borderId="3" xfId="0" applyBorder="1" applyAlignment="1">
      <alignment horizontal="center" vertical="center"/>
    </xf>
    <xf numFmtId="0" fontId="0" fillId="0" borderId="21" xfId="0" applyBorder="1" applyAlignment="1">
      <alignment horizontal="center" vertical="center"/>
    </xf>
    <xf numFmtId="0" fontId="0" fillId="0" borderId="27" xfId="0" applyBorder="1" applyAlignment="1">
      <alignment horizontal="center" vertical="center"/>
    </xf>
    <xf numFmtId="0" fontId="0" fillId="0" borderId="13" xfId="0" applyBorder="1" applyAlignment="1">
      <alignment horizontal="center" vertical="center"/>
    </xf>
    <xf numFmtId="0" fontId="0" fillId="0" borderId="25" xfId="0" applyBorder="1" applyAlignment="1">
      <alignment horizontal="center" vertical="center"/>
    </xf>
    <xf numFmtId="0" fontId="0" fillId="0" borderId="26" xfId="0" applyBorder="1" applyAlignment="1">
      <alignment horizontal="center" vertical="center"/>
    </xf>
    <xf numFmtId="0" fontId="0" fillId="5" borderId="35" xfId="0" applyFill="1" applyBorder="1" applyAlignment="1">
      <alignment horizontal="center"/>
    </xf>
    <xf numFmtId="0" fontId="0" fillId="5" borderId="0" xfId="0" applyFill="1" applyAlignment="1">
      <alignment horizontal="center"/>
    </xf>
    <xf numFmtId="0" fontId="0" fillId="5" borderId="57" xfId="0" applyFill="1" applyBorder="1" applyAlignment="1">
      <alignment horizontal="center"/>
    </xf>
    <xf numFmtId="0" fontId="0" fillId="5" borderId="52" xfId="0" applyFill="1" applyBorder="1" applyAlignment="1">
      <alignment horizontal="center"/>
    </xf>
    <xf numFmtId="0" fontId="3" fillId="5" borderId="54" xfId="0" applyFont="1" applyFill="1" applyBorder="1" applyAlignment="1" applyProtection="1">
      <alignment horizontal="center" vertical="center"/>
      <protection locked="0"/>
    </xf>
    <xf numFmtId="0" fontId="3" fillId="5" borderId="56" xfId="0" applyFont="1" applyFill="1" applyBorder="1" applyAlignment="1" applyProtection="1">
      <alignment horizontal="center" vertical="center"/>
      <protection locked="0"/>
    </xf>
    <xf numFmtId="0" fontId="12" fillId="0" borderId="62" xfId="0" applyFont="1" applyBorder="1" applyAlignment="1" applyProtection="1">
      <alignment horizontal="left" vertical="center"/>
      <protection locked="0"/>
    </xf>
    <xf numFmtId="0" fontId="12" fillId="0" borderId="23" xfId="0" applyFont="1" applyBorder="1" applyAlignment="1" applyProtection="1">
      <alignment horizontal="left" vertical="center"/>
      <protection locked="0"/>
    </xf>
    <xf numFmtId="0" fontId="0" fillId="0" borderId="2" xfId="0" applyBorder="1" applyAlignment="1">
      <alignment horizontal="center" textRotation="90"/>
    </xf>
    <xf numFmtId="0" fontId="0" fillId="0" borderId="3" xfId="0" applyBorder="1" applyAlignment="1">
      <alignment horizontal="center" textRotation="90"/>
    </xf>
    <xf numFmtId="0" fontId="0" fillId="0" borderId="4" xfId="0" applyBorder="1" applyAlignment="1">
      <alignment horizontal="center" textRotation="90"/>
    </xf>
    <xf numFmtId="12" fontId="0" fillId="0" borderId="2" xfId="0" applyNumberFormat="1" applyBorder="1" applyAlignment="1">
      <alignment horizontal="center"/>
    </xf>
    <xf numFmtId="12" fontId="0" fillId="0" borderId="3" xfId="0" applyNumberFormat="1" applyBorder="1" applyAlignment="1">
      <alignment horizontal="center"/>
    </xf>
    <xf numFmtId="12" fontId="0" fillId="0" borderId="4" xfId="0" applyNumberFormat="1" applyBorder="1" applyAlignment="1">
      <alignment horizontal="center"/>
    </xf>
    <xf numFmtId="0" fontId="42" fillId="0" borderId="2" xfId="0" applyFont="1" applyBorder="1" applyAlignment="1">
      <alignment horizontal="center" vertical="center" textRotation="90"/>
    </xf>
    <xf numFmtId="0" fontId="42" fillId="0" borderId="3" xfId="0" applyFont="1" applyBorder="1" applyAlignment="1">
      <alignment horizontal="center" vertical="center" textRotation="90"/>
    </xf>
    <xf numFmtId="0" fontId="42" fillId="0" borderId="4" xfId="0" applyFont="1" applyBorder="1" applyAlignment="1">
      <alignment horizontal="center" vertical="center" textRotation="90"/>
    </xf>
    <xf numFmtId="0" fontId="43" fillId="0" borderId="2" xfId="0" applyFont="1" applyBorder="1" applyAlignment="1">
      <alignment horizontal="center" vertical="center" textRotation="90"/>
    </xf>
    <xf numFmtId="0" fontId="43" fillId="0" borderId="3" xfId="0" applyFont="1" applyBorder="1" applyAlignment="1">
      <alignment horizontal="center" vertical="center" textRotation="90"/>
    </xf>
    <xf numFmtId="0" fontId="43" fillId="0" borderId="4" xfId="0" applyFont="1" applyBorder="1" applyAlignment="1">
      <alignment horizontal="center" vertical="center" textRotation="90"/>
    </xf>
    <xf numFmtId="0" fontId="45" fillId="0" borderId="2" xfId="0" applyFont="1" applyBorder="1" applyAlignment="1">
      <alignment horizontal="center" vertical="center" textRotation="90"/>
    </xf>
    <xf numFmtId="0" fontId="45" fillId="0" borderId="3" xfId="0" applyFont="1" applyBorder="1" applyAlignment="1">
      <alignment horizontal="center" vertical="center" textRotation="90"/>
    </xf>
    <xf numFmtId="0" fontId="16" fillId="0" borderId="2" xfId="0" applyFont="1" applyBorder="1" applyAlignment="1">
      <alignment horizontal="center" vertical="center" textRotation="90"/>
    </xf>
    <xf numFmtId="0" fontId="16" fillId="0" borderId="3" xfId="0" applyFont="1" applyBorder="1" applyAlignment="1">
      <alignment horizontal="center" vertical="center" textRotation="90"/>
    </xf>
    <xf numFmtId="0" fontId="46" fillId="0" borderId="2" xfId="0" applyFont="1" applyBorder="1" applyAlignment="1">
      <alignment horizontal="center" vertical="center" textRotation="90"/>
    </xf>
    <xf numFmtId="0" fontId="46" fillId="0" borderId="3" xfId="0" applyFont="1" applyBorder="1" applyAlignment="1">
      <alignment horizontal="center" vertical="center" textRotation="90"/>
    </xf>
    <xf numFmtId="0" fontId="47" fillId="0" borderId="3" xfId="0" applyFont="1" applyBorder="1" applyAlignment="1">
      <alignment horizontal="center" vertical="center" textRotation="90"/>
    </xf>
  </cellXfs>
  <cellStyles count="5">
    <cellStyle name="Гиперссылка" xfId="2" builtinId="8"/>
    <cellStyle name="Обычный" xfId="0" builtinId="0"/>
    <cellStyle name="Обычный 2" xfId="1" xr:uid="{00000000-0005-0000-0000-000002000000}"/>
    <cellStyle name="Обычный 3" xfId="3" xr:uid="{00000000-0005-0000-0000-000003000000}"/>
    <cellStyle name="Обычный 4" xfId="4" xr:uid="{00000000-0005-0000-0000-000004000000}"/>
  </cellStyles>
  <dxfs count="10">
    <dxf>
      <font>
        <strike val="0"/>
      </font>
      <fill>
        <patternFill patternType="lightUp">
          <bgColor rgb="FFFFC000"/>
        </patternFill>
      </fill>
    </dxf>
    <dxf>
      <font>
        <strike val="0"/>
      </font>
      <fill>
        <patternFill patternType="lightUp">
          <bgColor rgb="FFFFC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ont>
        <strike val="0"/>
      </font>
      <fill>
        <patternFill patternType="lightUp">
          <bgColor rgb="FFFFC000"/>
        </patternFill>
      </fill>
    </dxf>
    <dxf>
      <fill>
        <patternFill>
          <bgColor rgb="FFFF0000"/>
        </patternFill>
      </fill>
    </dxf>
    <dxf>
      <font>
        <strike val="0"/>
      </font>
      <fill>
        <patternFill patternType="lightUp">
          <bgColor rgb="FFFFC000"/>
        </patternFill>
      </fill>
    </dxf>
    <dxf>
      <font>
        <strike/>
      </font>
      <fill>
        <patternFill>
          <bgColor rgb="FFFF66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</dxfs>
  <tableStyles count="0" defaultTableStyle="TableStyleMedium2" defaultPivotStyle="PivotStyleLight16"/>
  <colors>
    <mruColors>
      <color rgb="FFFF6600"/>
      <color rgb="FFFFFFCC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worksheet" Target="worksheets/sheet26.xml"/><Relationship Id="rId3" Type="http://schemas.openxmlformats.org/officeDocument/2006/relationships/worksheet" Target="worksheets/sheet3.xml"/><Relationship Id="rId21" Type="http://schemas.openxmlformats.org/officeDocument/2006/relationships/worksheet" Target="worksheets/sheet21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worksheet" Target="worksheets/sheet25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worksheet" Target="worksheets/sheet20.xml"/><Relationship Id="rId29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worksheet" Target="worksheets/sheet24.xml"/><Relationship Id="rId32" Type="http://schemas.openxmlformats.org/officeDocument/2006/relationships/calcChain" Target="calcChain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28" Type="http://schemas.openxmlformats.org/officeDocument/2006/relationships/worksheet" Target="worksheets/sheet28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31" Type="http://schemas.openxmlformats.org/officeDocument/2006/relationships/sharedStrings" Target="sharedStrings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openxmlformats.org/officeDocument/2006/relationships/worksheet" Target="worksheets/sheet27.xml"/><Relationship Id="rId30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2.png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jpeg"/><Relationship Id="rId2" Type="http://schemas.openxmlformats.org/officeDocument/2006/relationships/image" Target="../media/image4.png"/><Relationship Id="rId1" Type="http://schemas.openxmlformats.org/officeDocument/2006/relationships/image" Target="../media/image3.png"/><Relationship Id="rId4" Type="http://schemas.openxmlformats.org/officeDocument/2006/relationships/image" Target="../media/image6.png"/></Relationships>
</file>

<file path=xl/drawings/_rels/drawing4.xml.rels><?xml version="1.0" encoding="UTF-8" standalone="yes"?>
<Relationships xmlns="http://schemas.openxmlformats.org/package/2006/relationships"><Relationship Id="rId3" Type="http://schemas.openxmlformats.org/officeDocument/2006/relationships/image" Target="../media/image9.jpg"/><Relationship Id="rId7" Type="http://schemas.openxmlformats.org/officeDocument/2006/relationships/image" Target="../media/image6.png"/><Relationship Id="rId2" Type="http://schemas.openxmlformats.org/officeDocument/2006/relationships/image" Target="../media/image8.png"/><Relationship Id="rId1" Type="http://schemas.openxmlformats.org/officeDocument/2006/relationships/image" Target="../media/image7.png"/><Relationship Id="rId6" Type="http://schemas.openxmlformats.org/officeDocument/2006/relationships/image" Target="../media/image12.png"/><Relationship Id="rId5" Type="http://schemas.openxmlformats.org/officeDocument/2006/relationships/image" Target="../media/image11.jpg"/><Relationship Id="rId4" Type="http://schemas.openxmlformats.org/officeDocument/2006/relationships/image" Target="../media/image10.jpg"/></Relationships>
</file>

<file path=xl/drawings/_rels/drawing5.xml.rels><?xml version="1.0" encoding="UTF-8" standalone="yes"?>
<Relationships xmlns="http://schemas.openxmlformats.org/package/2006/relationships"><Relationship Id="rId3" Type="http://schemas.openxmlformats.org/officeDocument/2006/relationships/image" Target="../media/image15.png"/><Relationship Id="rId2" Type="http://schemas.openxmlformats.org/officeDocument/2006/relationships/image" Target="../media/image14.png"/><Relationship Id="rId1" Type="http://schemas.openxmlformats.org/officeDocument/2006/relationships/image" Target="../media/image13.png"/><Relationship Id="rId5" Type="http://schemas.openxmlformats.org/officeDocument/2006/relationships/image" Target="../media/image6.png"/><Relationship Id="rId4" Type="http://schemas.openxmlformats.org/officeDocument/2006/relationships/image" Target="../media/image16.png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18.jpg"/><Relationship Id="rId2" Type="http://schemas.openxmlformats.org/officeDocument/2006/relationships/image" Target="../media/image4.png"/><Relationship Id="rId1" Type="http://schemas.openxmlformats.org/officeDocument/2006/relationships/image" Target="../media/image17.png"/><Relationship Id="rId4" Type="http://schemas.openxmlformats.org/officeDocument/2006/relationships/image" Target="../media/image6.png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1.png"/><Relationship Id="rId2" Type="http://schemas.openxmlformats.org/officeDocument/2006/relationships/image" Target="../media/image20.jpg"/><Relationship Id="rId1" Type="http://schemas.openxmlformats.org/officeDocument/2006/relationships/image" Target="../media/image19.png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23.jpg"/><Relationship Id="rId2" Type="http://schemas.openxmlformats.org/officeDocument/2006/relationships/image" Target="../media/image4.png"/><Relationship Id="rId1" Type="http://schemas.openxmlformats.org/officeDocument/2006/relationships/image" Target="../media/image22.png"/><Relationship Id="rId4" Type="http://schemas.openxmlformats.org/officeDocument/2006/relationships/image" Target="../media/image24.png"/></Relationships>
</file>

<file path=xl/drawings/_rels/drawing9.xml.rels><?xml version="1.0" encoding="UTF-8" standalone="yes"?>
<Relationships xmlns="http://schemas.openxmlformats.org/package/2006/relationships"><Relationship Id="rId3" Type="http://schemas.openxmlformats.org/officeDocument/2006/relationships/image" Target="../media/image24.png"/><Relationship Id="rId2" Type="http://schemas.openxmlformats.org/officeDocument/2006/relationships/image" Target="../media/image26.jpeg"/><Relationship Id="rId1" Type="http://schemas.openxmlformats.org/officeDocument/2006/relationships/image" Target="../media/image25.png"/></Relationships>
</file>

<file path=xl/drawings/_rels/drawing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28.jpeg"/><Relationship Id="rId2" Type="http://schemas.openxmlformats.org/officeDocument/2006/relationships/image" Target="../media/image4.png"/><Relationship Id="rId1" Type="http://schemas.openxmlformats.org/officeDocument/2006/relationships/image" Target="../media/image27.png"/><Relationship Id="rId4" Type="http://schemas.openxmlformats.org/officeDocument/2006/relationships/image" Target="../media/image24.png"/></Relationships>
</file>

<file path=xl/drawings/_rels/drawing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4.png"/><Relationship Id="rId2" Type="http://schemas.openxmlformats.org/officeDocument/2006/relationships/image" Target="../media/image30.jpg"/><Relationship Id="rId1" Type="http://schemas.openxmlformats.org/officeDocument/2006/relationships/image" Target="../media/image29.png"/></Relationships>
</file>

<file path=xl/drawings/_rels/drawing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4.png"/><Relationship Id="rId2" Type="http://schemas.openxmlformats.org/officeDocument/2006/relationships/image" Target="../media/image32.jpg"/><Relationship Id="rId1" Type="http://schemas.openxmlformats.org/officeDocument/2006/relationships/image" Target="../media/image31.png"/><Relationship Id="rId4" Type="http://schemas.openxmlformats.org/officeDocument/2006/relationships/image" Target="../media/image24.png"/></Relationships>
</file>

<file path=xl/drawings/_rels/drawing13.xml.rels><?xml version="1.0" encoding="UTF-8" standalone="yes"?>
<Relationships xmlns="http://schemas.openxmlformats.org/package/2006/relationships"><Relationship Id="rId3" Type="http://schemas.openxmlformats.org/officeDocument/2006/relationships/image" Target="../media/image24.png"/><Relationship Id="rId2" Type="http://schemas.openxmlformats.org/officeDocument/2006/relationships/image" Target="../media/image34.jpg"/><Relationship Id="rId1" Type="http://schemas.openxmlformats.org/officeDocument/2006/relationships/image" Target="../media/image33.png"/></Relationships>
</file>

<file path=xl/drawings/_rels/drawing14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4.png"/><Relationship Id="rId1" Type="http://schemas.openxmlformats.org/officeDocument/2006/relationships/image" Target="../media/image35.png"/><Relationship Id="rId4" Type="http://schemas.openxmlformats.org/officeDocument/2006/relationships/image" Target="../media/image24.png"/></Relationships>
</file>

<file path=xl/drawings/_rels/drawing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24.png"/><Relationship Id="rId2" Type="http://schemas.openxmlformats.org/officeDocument/2006/relationships/image" Target="../media/image38.png"/><Relationship Id="rId1" Type="http://schemas.openxmlformats.org/officeDocument/2006/relationships/image" Target="../media/image37.jpg"/></Relationships>
</file>

<file path=xl/drawings/_rels/drawing16.xml.rels><?xml version="1.0" encoding="UTF-8" standalone="yes"?>
<Relationships xmlns="http://schemas.openxmlformats.org/package/2006/relationships"><Relationship Id="rId3" Type="http://schemas.openxmlformats.org/officeDocument/2006/relationships/image" Target="../media/image4.png"/><Relationship Id="rId2" Type="http://schemas.openxmlformats.org/officeDocument/2006/relationships/image" Target="../media/image40.jpg"/><Relationship Id="rId1" Type="http://schemas.openxmlformats.org/officeDocument/2006/relationships/image" Target="../media/image39.png"/><Relationship Id="rId4" Type="http://schemas.openxmlformats.org/officeDocument/2006/relationships/image" Target="../media/image24.png"/></Relationships>
</file>

<file path=xl/drawings/_rels/drawing1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4.png"/><Relationship Id="rId2" Type="http://schemas.openxmlformats.org/officeDocument/2006/relationships/image" Target="../media/image42.jpeg"/><Relationship Id="rId1" Type="http://schemas.openxmlformats.org/officeDocument/2006/relationships/image" Target="../media/image41.png"/></Relationships>
</file>

<file path=xl/drawings/_rels/drawing18.xml.rels><?xml version="1.0" encoding="UTF-8" standalone="yes"?>
<Relationships xmlns="http://schemas.openxmlformats.org/package/2006/relationships"><Relationship Id="rId3" Type="http://schemas.openxmlformats.org/officeDocument/2006/relationships/image" Target="../media/image4.png"/><Relationship Id="rId2" Type="http://schemas.openxmlformats.org/officeDocument/2006/relationships/image" Target="../media/image44.jpeg"/><Relationship Id="rId1" Type="http://schemas.openxmlformats.org/officeDocument/2006/relationships/image" Target="../media/image43.png"/><Relationship Id="rId5" Type="http://schemas.openxmlformats.org/officeDocument/2006/relationships/image" Target="../media/image24.png"/><Relationship Id="rId4" Type="http://schemas.openxmlformats.org/officeDocument/2006/relationships/image" Target="../media/image45.jpg"/></Relationships>
</file>

<file path=xl/drawings/_rels/drawing19.xml.rels><?xml version="1.0" encoding="UTF-8" standalone="yes"?>
<Relationships xmlns="http://schemas.openxmlformats.org/package/2006/relationships"><Relationship Id="rId3" Type="http://schemas.openxmlformats.org/officeDocument/2006/relationships/image" Target="../media/image24.png"/><Relationship Id="rId2" Type="http://schemas.openxmlformats.org/officeDocument/2006/relationships/image" Target="../media/image47.jpg"/><Relationship Id="rId1" Type="http://schemas.openxmlformats.org/officeDocument/2006/relationships/image" Target="../media/image46.png"/></Relationships>
</file>

<file path=xl/drawings/_rels/drawing20.xml.rels><?xml version="1.0" encoding="UTF-8" standalone="yes"?>
<Relationships xmlns="http://schemas.openxmlformats.org/package/2006/relationships"><Relationship Id="rId3" Type="http://schemas.openxmlformats.org/officeDocument/2006/relationships/image" Target="../media/image49.jpg"/><Relationship Id="rId2" Type="http://schemas.openxmlformats.org/officeDocument/2006/relationships/image" Target="../media/image4.png"/><Relationship Id="rId1" Type="http://schemas.openxmlformats.org/officeDocument/2006/relationships/image" Target="../media/image48.png"/><Relationship Id="rId4" Type="http://schemas.openxmlformats.org/officeDocument/2006/relationships/image" Target="../media/image24.png"/></Relationships>
</file>

<file path=xl/drawings/_rels/drawing2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4.png"/><Relationship Id="rId2" Type="http://schemas.openxmlformats.org/officeDocument/2006/relationships/image" Target="../media/image51.jpg"/><Relationship Id="rId1" Type="http://schemas.openxmlformats.org/officeDocument/2006/relationships/image" Target="../media/image50.png"/></Relationships>
</file>

<file path=xl/drawings/_rels/drawing22.xml.rels><?xml version="1.0" encoding="UTF-8" standalone="yes"?>
<Relationships xmlns="http://schemas.openxmlformats.org/package/2006/relationships"><Relationship Id="rId3" Type="http://schemas.openxmlformats.org/officeDocument/2006/relationships/image" Target="../media/image54.jpg"/><Relationship Id="rId2" Type="http://schemas.openxmlformats.org/officeDocument/2006/relationships/image" Target="../media/image53.png"/><Relationship Id="rId1" Type="http://schemas.openxmlformats.org/officeDocument/2006/relationships/image" Target="../media/image52.png"/><Relationship Id="rId5" Type="http://schemas.openxmlformats.org/officeDocument/2006/relationships/image" Target="../media/image24.png"/><Relationship Id="rId4" Type="http://schemas.openxmlformats.org/officeDocument/2006/relationships/image" Target="../media/image55.jpg"/></Relationships>
</file>

<file path=xl/drawings/_rels/drawing23.xml.rels><?xml version="1.0" encoding="UTF-8" standalone="yes"?>
<Relationships xmlns="http://schemas.openxmlformats.org/package/2006/relationships"><Relationship Id="rId3" Type="http://schemas.openxmlformats.org/officeDocument/2006/relationships/image" Target="../media/image56.jpeg"/><Relationship Id="rId2" Type="http://schemas.openxmlformats.org/officeDocument/2006/relationships/image" Target="../media/image53.png"/><Relationship Id="rId1" Type="http://schemas.openxmlformats.org/officeDocument/2006/relationships/image" Target="../media/image52.png"/><Relationship Id="rId5" Type="http://schemas.openxmlformats.org/officeDocument/2006/relationships/image" Target="../media/image24.png"/><Relationship Id="rId4" Type="http://schemas.openxmlformats.org/officeDocument/2006/relationships/image" Target="../media/image57.jpg"/></Relationships>
</file>

<file path=xl/drawings/_rels/drawing24.xml.rels><?xml version="1.0" encoding="UTF-8" standalone="yes"?>
<Relationships xmlns="http://schemas.openxmlformats.org/package/2006/relationships"><Relationship Id="rId3" Type="http://schemas.openxmlformats.org/officeDocument/2006/relationships/image" Target="../media/image60.jpg"/><Relationship Id="rId2" Type="http://schemas.openxmlformats.org/officeDocument/2006/relationships/image" Target="../media/image59.png"/><Relationship Id="rId1" Type="http://schemas.openxmlformats.org/officeDocument/2006/relationships/image" Target="../media/image58.png"/><Relationship Id="rId5" Type="http://schemas.openxmlformats.org/officeDocument/2006/relationships/image" Target="../media/image24.png"/><Relationship Id="rId4" Type="http://schemas.openxmlformats.org/officeDocument/2006/relationships/image" Target="../media/image61.jpg"/></Relationships>
</file>

<file path=xl/drawings/_rels/drawing25.xml.rels><?xml version="1.0" encoding="UTF-8" standalone="yes"?>
<Relationships xmlns="http://schemas.openxmlformats.org/package/2006/relationships"><Relationship Id="rId3" Type="http://schemas.openxmlformats.org/officeDocument/2006/relationships/image" Target="../media/image64.png"/><Relationship Id="rId7" Type="http://schemas.openxmlformats.org/officeDocument/2006/relationships/image" Target="../media/image24.png"/><Relationship Id="rId2" Type="http://schemas.openxmlformats.org/officeDocument/2006/relationships/image" Target="../media/image63.png"/><Relationship Id="rId1" Type="http://schemas.openxmlformats.org/officeDocument/2006/relationships/image" Target="../media/image62.png"/><Relationship Id="rId6" Type="http://schemas.openxmlformats.org/officeDocument/2006/relationships/image" Target="../media/image67.jpeg"/><Relationship Id="rId5" Type="http://schemas.openxmlformats.org/officeDocument/2006/relationships/image" Target="../media/image66.jpeg"/><Relationship Id="rId4" Type="http://schemas.openxmlformats.org/officeDocument/2006/relationships/image" Target="../media/image65.jpeg"/></Relationships>
</file>

<file path=xl/drawings/_rels/drawing26.xml.rels><?xml version="1.0" encoding="UTF-8" standalone="yes"?>
<Relationships xmlns="http://schemas.openxmlformats.org/package/2006/relationships"><Relationship Id="rId8" Type="http://schemas.openxmlformats.org/officeDocument/2006/relationships/image" Target="../media/image75.jpeg"/><Relationship Id="rId13" Type="http://schemas.openxmlformats.org/officeDocument/2006/relationships/image" Target="../media/image80.png"/><Relationship Id="rId3" Type="http://schemas.openxmlformats.org/officeDocument/2006/relationships/image" Target="../media/image70.jpeg"/><Relationship Id="rId7" Type="http://schemas.openxmlformats.org/officeDocument/2006/relationships/image" Target="../media/image74.jpeg"/><Relationship Id="rId12" Type="http://schemas.openxmlformats.org/officeDocument/2006/relationships/image" Target="../media/image79.jpeg"/><Relationship Id="rId2" Type="http://schemas.openxmlformats.org/officeDocument/2006/relationships/image" Target="../media/image69.jpeg"/><Relationship Id="rId1" Type="http://schemas.openxmlformats.org/officeDocument/2006/relationships/image" Target="../media/image68.jpg"/><Relationship Id="rId6" Type="http://schemas.openxmlformats.org/officeDocument/2006/relationships/image" Target="../media/image73.jpeg"/><Relationship Id="rId11" Type="http://schemas.openxmlformats.org/officeDocument/2006/relationships/image" Target="../media/image78.png"/><Relationship Id="rId5" Type="http://schemas.openxmlformats.org/officeDocument/2006/relationships/image" Target="../media/image72.jpeg"/><Relationship Id="rId10" Type="http://schemas.openxmlformats.org/officeDocument/2006/relationships/image" Target="../media/image77.jpeg"/><Relationship Id="rId4" Type="http://schemas.openxmlformats.org/officeDocument/2006/relationships/image" Target="../media/image71.jpeg"/><Relationship Id="rId9" Type="http://schemas.openxmlformats.org/officeDocument/2006/relationships/image" Target="../media/image76.png"/><Relationship Id="rId14" Type="http://schemas.openxmlformats.org/officeDocument/2006/relationships/image" Target="../media/image24.png"/></Relationships>
</file>

<file path=xl/drawings/_rels/drawing27.xml.rels><?xml version="1.0" encoding="UTF-8" standalone="yes"?>
<Relationships xmlns="http://schemas.openxmlformats.org/package/2006/relationships"><Relationship Id="rId2" Type="http://schemas.openxmlformats.org/officeDocument/2006/relationships/image" Target="../media/image24.png"/><Relationship Id="rId1" Type="http://schemas.openxmlformats.org/officeDocument/2006/relationships/image" Target="../media/image81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347133</xdr:colOff>
      <xdr:row>0</xdr:row>
      <xdr:rowOff>8467</xdr:rowOff>
    </xdr:from>
    <xdr:to>
      <xdr:col>6</xdr:col>
      <xdr:colOff>203200</xdr:colOff>
      <xdr:row>3</xdr:row>
      <xdr:rowOff>229953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A86576-5389-47ED-8DCC-18FC4194B6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7133" y="8467"/>
          <a:ext cx="3513667" cy="100888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152401</xdr:colOff>
      <xdr:row>0</xdr:row>
      <xdr:rowOff>0</xdr:rowOff>
    </xdr:from>
    <xdr:to>
      <xdr:col>5</xdr:col>
      <xdr:colOff>68580</xdr:colOff>
      <xdr:row>0</xdr:row>
      <xdr:rowOff>737337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834F8626-857A-45F6-B91D-7974813C34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1" y="0"/>
          <a:ext cx="2567939" cy="73733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209550</xdr:colOff>
      <xdr:row>127</xdr:row>
      <xdr:rowOff>675</xdr:rowOff>
    </xdr:from>
    <xdr:to>
      <xdr:col>18</xdr:col>
      <xdr:colOff>209887</xdr:colOff>
      <xdr:row>205</xdr:row>
      <xdr:rowOff>104625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02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t="7299" b="-7028"/>
        <a:stretch/>
      </xdr:blipFill>
      <xdr:spPr>
        <a:xfrm>
          <a:off x="209550" y="25422900"/>
          <a:ext cx="11192212" cy="14220000"/>
        </a:xfrm>
        <a:prstGeom prst="rect">
          <a:avLst/>
        </a:prstGeom>
      </xdr:spPr>
    </xdr:pic>
    <xdr:clientData fLocksWithSheet="0"/>
  </xdr:twoCellAnchor>
  <xdr:twoCellAnchor editAs="oneCell">
    <xdr:from>
      <xdr:col>17</xdr:col>
      <xdr:colOff>47624</xdr:colOff>
      <xdr:row>0</xdr:row>
      <xdr:rowOff>333376</xdr:rowOff>
    </xdr:from>
    <xdr:to>
      <xdr:col>20</xdr:col>
      <xdr:colOff>27667</xdr:colOff>
      <xdr:row>2</xdr:row>
      <xdr:rowOff>416720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2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0167937" y="333376"/>
          <a:ext cx="1623105" cy="1035844"/>
        </a:xfrm>
        <a:prstGeom prst="rect">
          <a:avLst/>
        </a:prstGeom>
      </xdr:spPr>
    </xdr:pic>
    <xdr:clientData fLocksWithSheet="0"/>
  </xdr:twoCellAnchor>
  <xdr:twoCellAnchor>
    <xdr:from>
      <xdr:col>20</xdr:col>
      <xdr:colOff>11908</xdr:colOff>
      <xdr:row>5</xdr:row>
      <xdr:rowOff>333374</xdr:rowOff>
    </xdr:from>
    <xdr:to>
      <xdr:col>23</xdr:col>
      <xdr:colOff>574028</xdr:colOff>
      <xdr:row>46</xdr:row>
      <xdr:rowOff>67796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926" t="154" r="34437" b="-184"/>
        <a:stretch/>
      </xdr:blipFill>
      <xdr:spPr>
        <a:xfrm>
          <a:off x="11882439" y="2274093"/>
          <a:ext cx="2383777" cy="7783047"/>
        </a:xfrm>
        <a:prstGeom prst="rect">
          <a:avLst/>
        </a:prstGeom>
      </xdr:spPr>
    </xdr:pic>
    <xdr:clientData fLocksWithSheet="0"/>
  </xdr:twoCellAnchor>
  <xdr:twoCellAnchor editAs="oneCell">
    <xdr:from>
      <xdr:col>1</xdr:col>
      <xdr:colOff>9526</xdr:colOff>
      <xdr:row>0</xdr:row>
      <xdr:rowOff>104775</xdr:rowOff>
    </xdr:from>
    <xdr:to>
      <xdr:col>3</xdr:col>
      <xdr:colOff>476251</xdr:colOff>
      <xdr:row>1</xdr:row>
      <xdr:rowOff>110440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6D198EA-CBCE-41AA-81A0-B09F854286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2901" y="104775"/>
          <a:ext cx="2076450" cy="5962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16933</xdr:colOff>
      <xdr:row>64</xdr:row>
      <xdr:rowOff>100135</xdr:rowOff>
    </xdr:from>
    <xdr:to>
      <xdr:col>15</xdr:col>
      <xdr:colOff>313908</xdr:colOff>
      <xdr:row>126</xdr:row>
      <xdr:rowOff>184802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03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t="7781" b="-7781"/>
        <a:stretch/>
      </xdr:blipFill>
      <xdr:spPr>
        <a:xfrm>
          <a:off x="245533" y="13909268"/>
          <a:ext cx="9610308" cy="11633201"/>
        </a:xfrm>
        <a:prstGeom prst="rect">
          <a:avLst/>
        </a:prstGeom>
      </xdr:spPr>
    </xdr:pic>
    <xdr:clientData fLocksWithSheet="0"/>
  </xdr:twoCellAnchor>
  <xdr:twoCellAnchor editAs="oneCell">
    <xdr:from>
      <xdr:col>14</xdr:col>
      <xdr:colOff>10583</xdr:colOff>
      <xdr:row>0</xdr:row>
      <xdr:rowOff>52917</xdr:rowOff>
    </xdr:from>
    <xdr:to>
      <xdr:col>15</xdr:col>
      <xdr:colOff>464675</xdr:colOff>
      <xdr:row>3</xdr:row>
      <xdr:rowOff>84666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3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667750" y="52917"/>
          <a:ext cx="1004425" cy="1471082"/>
        </a:xfrm>
        <a:prstGeom prst="rect">
          <a:avLst/>
        </a:prstGeom>
      </xdr:spPr>
    </xdr:pic>
    <xdr:clientData fLocksWithSheet="0"/>
  </xdr:twoCellAnchor>
  <xdr:twoCellAnchor editAs="oneCell">
    <xdr:from>
      <xdr:col>16</xdr:col>
      <xdr:colOff>21168</xdr:colOff>
      <xdr:row>6</xdr:row>
      <xdr:rowOff>10584</xdr:rowOff>
    </xdr:from>
    <xdr:to>
      <xdr:col>22</xdr:col>
      <xdr:colOff>21167</xdr:colOff>
      <xdr:row>19</xdr:row>
      <xdr:rowOff>92394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3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779001" y="2264834"/>
          <a:ext cx="3682999" cy="2611227"/>
        </a:xfrm>
        <a:prstGeom prst="rect">
          <a:avLst/>
        </a:prstGeom>
      </xdr:spPr>
    </xdr:pic>
    <xdr:clientData fLocksWithSheet="0"/>
  </xdr:twoCellAnchor>
  <xdr:twoCellAnchor editAs="oneCell">
    <xdr:from>
      <xdr:col>16</xdr:col>
      <xdr:colOff>31751</xdr:colOff>
      <xdr:row>19</xdr:row>
      <xdr:rowOff>116416</xdr:rowOff>
    </xdr:from>
    <xdr:to>
      <xdr:col>22</xdr:col>
      <xdr:colOff>63500</xdr:colOff>
      <xdr:row>37</xdr:row>
      <xdr:rowOff>148165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03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789584" y="4900083"/>
          <a:ext cx="3714749" cy="3714749"/>
        </a:xfrm>
        <a:prstGeom prst="rect">
          <a:avLst/>
        </a:prstGeom>
      </xdr:spPr>
    </xdr:pic>
    <xdr:clientData fLocksWithSheet="0"/>
  </xdr:twoCellAnchor>
  <xdr:twoCellAnchor editAs="oneCell">
    <xdr:from>
      <xdr:col>16</xdr:col>
      <xdr:colOff>21169</xdr:colOff>
      <xdr:row>0</xdr:row>
      <xdr:rowOff>349251</xdr:rowOff>
    </xdr:from>
    <xdr:to>
      <xdr:col>22</xdr:col>
      <xdr:colOff>63501</xdr:colOff>
      <xdr:row>5</xdr:row>
      <xdr:rowOff>324850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03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779002" y="349251"/>
          <a:ext cx="3725332" cy="1898802"/>
        </a:xfrm>
        <a:prstGeom prst="rect">
          <a:avLst/>
        </a:prstGeom>
      </xdr:spPr>
    </xdr:pic>
    <xdr:clientData fLocksWithSheet="0"/>
  </xdr:twoCellAnchor>
  <xdr:twoCellAnchor editAs="oneCell">
    <xdr:from>
      <xdr:col>16</xdr:col>
      <xdr:colOff>52915</xdr:colOff>
      <xdr:row>37</xdr:row>
      <xdr:rowOff>253993</xdr:rowOff>
    </xdr:from>
    <xdr:to>
      <xdr:col>22</xdr:col>
      <xdr:colOff>77443</xdr:colOff>
      <xdr:row>49</xdr:row>
      <xdr:rowOff>42325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00000000-0008-0000-0300-00000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r="3994"/>
        <a:stretch/>
      </xdr:blipFill>
      <xdr:spPr>
        <a:xfrm>
          <a:off x="9810748" y="8720660"/>
          <a:ext cx="3707528" cy="2518832"/>
        </a:xfrm>
        <a:prstGeom prst="rect">
          <a:avLst/>
        </a:prstGeom>
      </xdr:spPr>
    </xdr:pic>
    <xdr:clientData fLocksWithSheet="0"/>
  </xdr:twoCellAnchor>
  <xdr:twoCellAnchor editAs="oneCell">
    <xdr:from>
      <xdr:col>1</xdr:col>
      <xdr:colOff>42333</xdr:colOff>
      <xdr:row>0</xdr:row>
      <xdr:rowOff>127000</xdr:rowOff>
    </xdr:from>
    <xdr:to>
      <xdr:col>3</xdr:col>
      <xdr:colOff>799344</xdr:colOff>
      <xdr:row>1</xdr:row>
      <xdr:rowOff>93961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43127241-58C4-4AF8-BFEA-A8138F728D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0933" y="127000"/>
          <a:ext cx="2077811" cy="5934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42333</xdr:colOff>
      <xdr:row>32</xdr:row>
      <xdr:rowOff>45405</xdr:rowOff>
    </xdr:from>
    <xdr:to>
      <xdr:col>10</xdr:col>
      <xdr:colOff>30494</xdr:colOff>
      <xdr:row>46</xdr:row>
      <xdr:rowOff>169703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00000000-0008-0000-04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831416" y="7940572"/>
          <a:ext cx="2178911" cy="3077048"/>
        </a:xfrm>
        <a:prstGeom prst="rect">
          <a:avLst/>
        </a:prstGeom>
      </xdr:spPr>
    </xdr:pic>
    <xdr:clientData fLocksWithSheet="0"/>
  </xdr:twoCellAnchor>
  <xdr:twoCellAnchor editAs="oneCell">
    <xdr:from>
      <xdr:col>10</xdr:col>
      <xdr:colOff>70558</xdr:colOff>
      <xdr:row>4</xdr:row>
      <xdr:rowOff>183442</xdr:rowOff>
    </xdr:from>
    <xdr:to>
      <xdr:col>16</xdr:col>
      <xdr:colOff>382051</xdr:colOff>
      <xdr:row>15</xdr:row>
      <xdr:rowOff>117467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04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16200000">
          <a:off x="8667750" y="836083"/>
          <a:ext cx="2706859" cy="3962743"/>
        </a:xfrm>
        <a:prstGeom prst="rect">
          <a:avLst/>
        </a:prstGeom>
      </xdr:spPr>
    </xdr:pic>
    <xdr:clientData fLocksWithSheet="0"/>
  </xdr:twoCellAnchor>
  <xdr:twoCellAnchor editAs="oneCell">
    <xdr:from>
      <xdr:col>13</xdr:col>
      <xdr:colOff>350308</xdr:colOff>
      <xdr:row>25</xdr:row>
      <xdr:rowOff>4168</xdr:rowOff>
    </xdr:from>
    <xdr:to>
      <xdr:col>17</xdr:col>
      <xdr:colOff>518583</xdr:colOff>
      <xdr:row>46</xdr:row>
      <xdr:rowOff>74035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00000000-0008-0000-04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266891" y="6364751"/>
          <a:ext cx="2496609" cy="4557201"/>
        </a:xfrm>
        <a:prstGeom prst="rect">
          <a:avLst/>
        </a:prstGeom>
      </xdr:spPr>
    </xdr:pic>
    <xdr:clientData fLocksWithSheet="0"/>
  </xdr:twoCellAnchor>
  <xdr:twoCellAnchor editAs="oneCell">
    <xdr:from>
      <xdr:col>9</xdr:col>
      <xdr:colOff>677335</xdr:colOff>
      <xdr:row>27</xdr:row>
      <xdr:rowOff>21166</xdr:rowOff>
    </xdr:from>
    <xdr:to>
      <xdr:col>13</xdr:col>
      <xdr:colOff>430560</xdr:colOff>
      <xdr:row>46</xdr:row>
      <xdr:rowOff>100691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00000000-0008-0000-04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937502" y="6963833"/>
          <a:ext cx="2409641" cy="3984775"/>
        </a:xfrm>
        <a:prstGeom prst="rect">
          <a:avLst/>
        </a:prstGeom>
      </xdr:spPr>
    </xdr:pic>
    <xdr:clientData fLocksWithSheet="0"/>
  </xdr:twoCellAnchor>
  <xdr:twoCellAnchor editAs="oneCell">
    <xdr:from>
      <xdr:col>0</xdr:col>
      <xdr:colOff>330200</xdr:colOff>
      <xdr:row>0</xdr:row>
      <xdr:rowOff>84667</xdr:rowOff>
    </xdr:from>
    <xdr:to>
      <xdr:col>4</xdr:col>
      <xdr:colOff>45811</xdr:colOff>
      <xdr:row>0</xdr:row>
      <xdr:rowOff>678161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9177ED96-423C-46A0-91A6-2FD9CB2F38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0200" y="84667"/>
          <a:ext cx="2077811" cy="5934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239184</xdr:colOff>
      <xdr:row>63</xdr:row>
      <xdr:rowOff>131933</xdr:rowOff>
    </xdr:from>
    <xdr:to>
      <xdr:col>19</xdr:col>
      <xdr:colOff>196850</xdr:colOff>
      <xdr:row>144</xdr:row>
      <xdr:rowOff>4268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05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t="8460" b="-8460"/>
        <a:stretch/>
      </xdr:blipFill>
      <xdr:spPr>
        <a:xfrm>
          <a:off x="239184" y="13678600"/>
          <a:ext cx="11556999" cy="14959935"/>
        </a:xfrm>
        <a:prstGeom prst="rect">
          <a:avLst/>
        </a:prstGeom>
      </xdr:spPr>
    </xdr:pic>
    <xdr:clientData fLocksWithSheet="0"/>
  </xdr:twoCellAnchor>
  <xdr:twoCellAnchor editAs="oneCell">
    <xdr:from>
      <xdr:col>17</xdr:col>
      <xdr:colOff>21166</xdr:colOff>
      <xdr:row>0</xdr:row>
      <xdr:rowOff>158751</xdr:rowOff>
    </xdr:from>
    <xdr:to>
      <xdr:col>19</xdr:col>
      <xdr:colOff>543604</xdr:colOff>
      <xdr:row>2</xdr:row>
      <xdr:rowOff>358512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05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0064749" y="158751"/>
          <a:ext cx="1623105" cy="1035844"/>
        </a:xfrm>
        <a:prstGeom prst="rect">
          <a:avLst/>
        </a:prstGeom>
      </xdr:spPr>
    </xdr:pic>
    <xdr:clientData fLocksWithSheet="0"/>
  </xdr:twoCellAnchor>
  <xdr:twoCellAnchor editAs="oneCell">
    <xdr:from>
      <xdr:col>20</xdr:col>
      <xdr:colOff>21167</xdr:colOff>
      <xdr:row>6</xdr:row>
      <xdr:rowOff>21168</xdr:rowOff>
    </xdr:from>
    <xdr:to>
      <xdr:col>23</xdr:col>
      <xdr:colOff>128344</xdr:colOff>
      <xdr:row>32</xdr:row>
      <xdr:rowOff>1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5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715750" y="2106085"/>
          <a:ext cx="1948677" cy="4910666"/>
        </a:xfrm>
        <a:prstGeom prst="rect">
          <a:avLst/>
        </a:prstGeom>
      </xdr:spPr>
    </xdr:pic>
    <xdr:clientData fLocksWithSheet="0"/>
  </xdr:twoCellAnchor>
  <xdr:twoCellAnchor editAs="oneCell">
    <xdr:from>
      <xdr:col>1</xdr:col>
      <xdr:colOff>0</xdr:colOff>
      <xdr:row>0</xdr:row>
      <xdr:rowOff>59269</xdr:rowOff>
    </xdr:from>
    <xdr:to>
      <xdr:col>3</xdr:col>
      <xdr:colOff>587678</xdr:colOff>
      <xdr:row>1</xdr:row>
      <xdr:rowOff>17763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9EA8AAC9-4EDF-452B-AB23-006EF6C3EF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8667" y="59269"/>
          <a:ext cx="2077811" cy="5934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228601</xdr:colOff>
      <xdr:row>66</xdr:row>
      <xdr:rowOff>153540</xdr:rowOff>
    </xdr:from>
    <xdr:to>
      <xdr:col>15</xdr:col>
      <xdr:colOff>142585</xdr:colOff>
      <xdr:row>130</xdr:row>
      <xdr:rowOff>24433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6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t="8421" b="-8421"/>
        <a:stretch/>
      </xdr:blipFill>
      <xdr:spPr>
        <a:xfrm>
          <a:off x="228601" y="13907640"/>
          <a:ext cx="9370404" cy="11575213"/>
        </a:xfrm>
        <a:prstGeom prst="rect">
          <a:avLst/>
        </a:prstGeom>
      </xdr:spPr>
    </xdr:pic>
    <xdr:clientData/>
  </xdr:twoCellAnchor>
  <xdr:twoCellAnchor editAs="oneCell">
    <xdr:from>
      <xdr:col>16</xdr:col>
      <xdr:colOff>63502</xdr:colOff>
      <xdr:row>0</xdr:row>
      <xdr:rowOff>1</xdr:rowOff>
    </xdr:from>
    <xdr:to>
      <xdr:col>20</xdr:col>
      <xdr:colOff>349251</xdr:colOff>
      <xdr:row>5</xdr:row>
      <xdr:rowOff>318676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6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085919" y="1"/>
          <a:ext cx="2741082" cy="2107258"/>
        </a:xfrm>
        <a:prstGeom prst="rect">
          <a:avLst/>
        </a:prstGeom>
      </xdr:spPr>
    </xdr:pic>
    <xdr:clientData fLocksWithSheet="0"/>
  </xdr:twoCellAnchor>
  <xdr:twoCellAnchor editAs="oneCell">
    <xdr:from>
      <xdr:col>0</xdr:col>
      <xdr:colOff>307377</xdr:colOff>
      <xdr:row>0</xdr:row>
      <xdr:rowOff>41230</xdr:rowOff>
    </xdr:from>
    <xdr:to>
      <xdr:col>3</xdr:col>
      <xdr:colOff>417443</xdr:colOff>
      <xdr:row>0</xdr:row>
      <xdr:rowOff>528837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D1A044F-08C5-4E71-B24F-9CBFE2404F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7377" y="41230"/>
          <a:ext cx="1706953" cy="48760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123190</xdr:colOff>
      <xdr:row>63</xdr:row>
      <xdr:rowOff>98340</xdr:rowOff>
    </xdr:from>
    <xdr:to>
      <xdr:col>19</xdr:col>
      <xdr:colOff>306190</xdr:colOff>
      <xdr:row>146</xdr:row>
      <xdr:rowOff>2176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700-00000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t="7808" r="-120" b="-7808"/>
        <a:stretch/>
      </xdr:blipFill>
      <xdr:spPr>
        <a:xfrm>
          <a:off x="458470" y="13418100"/>
          <a:ext cx="11232000" cy="15082876"/>
        </a:xfrm>
        <a:prstGeom prst="rect">
          <a:avLst/>
        </a:prstGeom>
      </xdr:spPr>
    </xdr:pic>
    <xdr:clientData/>
  </xdr:twoCellAnchor>
  <xdr:twoCellAnchor editAs="oneCell">
    <xdr:from>
      <xdr:col>17</xdr:col>
      <xdr:colOff>52916</xdr:colOff>
      <xdr:row>0</xdr:row>
      <xdr:rowOff>190501</xdr:rowOff>
    </xdr:from>
    <xdr:to>
      <xdr:col>20</xdr:col>
      <xdr:colOff>25021</xdr:colOff>
      <xdr:row>3</xdr:row>
      <xdr:rowOff>30428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07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958916" y="190501"/>
          <a:ext cx="1623105" cy="1035844"/>
        </a:xfrm>
        <a:prstGeom prst="rect">
          <a:avLst/>
        </a:prstGeom>
      </xdr:spPr>
    </xdr:pic>
    <xdr:clientData/>
  </xdr:twoCellAnchor>
  <xdr:twoCellAnchor editAs="oneCell">
    <xdr:from>
      <xdr:col>20</xdr:col>
      <xdr:colOff>143435</xdr:colOff>
      <xdr:row>6</xdr:row>
      <xdr:rowOff>35859</xdr:rowOff>
    </xdr:from>
    <xdr:to>
      <xdr:col>24</xdr:col>
      <xdr:colOff>405019</xdr:colOff>
      <xdr:row>20</xdr:row>
      <xdr:rowOff>57025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7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29247" y="2097741"/>
          <a:ext cx="2699984" cy="265679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0</xdr:row>
      <xdr:rowOff>54428</xdr:rowOff>
    </xdr:from>
    <xdr:to>
      <xdr:col>3</xdr:col>
      <xdr:colOff>696685</xdr:colOff>
      <xdr:row>1</xdr:row>
      <xdr:rowOff>30941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4B686D9A-CCDD-40FC-8588-FA3CA1D14F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7457" y="54428"/>
          <a:ext cx="2013857" cy="5752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4234</xdr:colOff>
      <xdr:row>64</xdr:row>
      <xdr:rowOff>118933</xdr:rowOff>
    </xdr:from>
    <xdr:to>
      <xdr:col>15</xdr:col>
      <xdr:colOff>376967</xdr:colOff>
      <xdr:row>127</xdr:row>
      <xdr:rowOff>71371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800-00000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l="-1" t="8388" r="172" b="-8388"/>
        <a:stretch/>
      </xdr:blipFill>
      <xdr:spPr>
        <a:xfrm>
          <a:off x="300567" y="13335400"/>
          <a:ext cx="9576000" cy="11687238"/>
        </a:xfrm>
        <a:prstGeom prst="rect">
          <a:avLst/>
        </a:prstGeom>
      </xdr:spPr>
    </xdr:pic>
    <xdr:clientData/>
  </xdr:twoCellAnchor>
  <xdr:twoCellAnchor editAs="oneCell">
    <xdr:from>
      <xdr:col>16</xdr:col>
      <xdr:colOff>42333</xdr:colOff>
      <xdr:row>0</xdr:row>
      <xdr:rowOff>0</xdr:rowOff>
    </xdr:from>
    <xdr:to>
      <xdr:col>20</xdr:col>
      <xdr:colOff>160377</xdr:colOff>
      <xdr:row>6</xdr:row>
      <xdr:rowOff>0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8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747250" y="0"/>
          <a:ext cx="2573377" cy="2000250"/>
        </a:xfrm>
        <a:prstGeom prst="rect">
          <a:avLst/>
        </a:prstGeom>
      </xdr:spPr>
    </xdr:pic>
    <xdr:clientData/>
  </xdr:twoCellAnchor>
  <xdr:twoCellAnchor editAs="oneCell">
    <xdr:from>
      <xdr:col>1</xdr:col>
      <xdr:colOff>8467</xdr:colOff>
      <xdr:row>0</xdr:row>
      <xdr:rowOff>59267</xdr:rowOff>
    </xdr:from>
    <xdr:to>
      <xdr:col>3</xdr:col>
      <xdr:colOff>693199</xdr:colOff>
      <xdr:row>1</xdr:row>
      <xdr:rowOff>918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7260AB4C-74AB-4660-9AAC-3843A55B2D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4800" y="59267"/>
          <a:ext cx="2005532" cy="568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254000</xdr:colOff>
      <xdr:row>63</xdr:row>
      <xdr:rowOff>167800</xdr:rowOff>
    </xdr:from>
    <xdr:to>
      <xdr:col>19</xdr:col>
      <xdr:colOff>33905</xdr:colOff>
      <xdr:row>143</xdr:row>
      <xdr:rowOff>53450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9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t="7277" b="-7277"/>
        <a:stretch/>
      </xdr:blipFill>
      <xdr:spPr>
        <a:xfrm>
          <a:off x="254000" y="13672133"/>
          <a:ext cx="11336905" cy="14786984"/>
        </a:xfrm>
        <a:prstGeom prst="rect">
          <a:avLst/>
        </a:prstGeom>
      </xdr:spPr>
    </xdr:pic>
    <xdr:clientData/>
  </xdr:twoCellAnchor>
  <xdr:twoCellAnchor editAs="oneCell">
    <xdr:from>
      <xdr:col>17</xdr:col>
      <xdr:colOff>21166</xdr:colOff>
      <xdr:row>0</xdr:row>
      <xdr:rowOff>190500</xdr:rowOff>
    </xdr:from>
    <xdr:to>
      <xdr:col>19</xdr:col>
      <xdr:colOff>543604</xdr:colOff>
      <xdr:row>3</xdr:row>
      <xdr:rowOff>9261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09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0022416" y="190500"/>
          <a:ext cx="1623105" cy="1035844"/>
        </a:xfrm>
        <a:prstGeom prst="rect">
          <a:avLst/>
        </a:prstGeom>
      </xdr:spPr>
    </xdr:pic>
    <xdr:clientData/>
  </xdr:twoCellAnchor>
  <xdr:twoCellAnchor editAs="oneCell">
    <xdr:from>
      <xdr:col>20</xdr:col>
      <xdr:colOff>21167</xdr:colOff>
      <xdr:row>6</xdr:row>
      <xdr:rowOff>10585</xdr:rowOff>
    </xdr:from>
    <xdr:to>
      <xdr:col>23</xdr:col>
      <xdr:colOff>32206</xdr:colOff>
      <xdr:row>32</xdr:row>
      <xdr:rowOff>10585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9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673417" y="2053168"/>
          <a:ext cx="1852539" cy="495300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0</xdr:row>
      <xdr:rowOff>59269</xdr:rowOff>
    </xdr:from>
    <xdr:to>
      <xdr:col>3</xdr:col>
      <xdr:colOff>574666</xdr:colOff>
      <xdr:row>1</xdr:row>
      <xdr:rowOff>9386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8CAA9B05-4E14-4F2C-B1E6-D60D27EACE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8667" y="59269"/>
          <a:ext cx="2005532" cy="568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52918</xdr:colOff>
      <xdr:row>66</xdr:row>
      <xdr:rowOff>121400</xdr:rowOff>
    </xdr:from>
    <xdr:to>
      <xdr:col>15</xdr:col>
      <xdr:colOff>425886</xdr:colOff>
      <xdr:row>128</xdr:row>
      <xdr:rowOff>160606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A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t="8546" b="-8546"/>
        <a:stretch/>
      </xdr:blipFill>
      <xdr:spPr>
        <a:xfrm>
          <a:off x="459318" y="14447000"/>
          <a:ext cx="9618568" cy="11587739"/>
        </a:xfrm>
        <a:prstGeom prst="rect">
          <a:avLst/>
        </a:prstGeom>
      </xdr:spPr>
    </xdr:pic>
    <xdr:clientData/>
  </xdr:twoCellAnchor>
  <xdr:twoCellAnchor editAs="oneCell">
    <xdr:from>
      <xdr:col>16</xdr:col>
      <xdr:colOff>21167</xdr:colOff>
      <xdr:row>0</xdr:row>
      <xdr:rowOff>0</xdr:rowOff>
    </xdr:from>
    <xdr:to>
      <xdr:col>21</xdr:col>
      <xdr:colOff>550333</xdr:colOff>
      <xdr:row>6</xdr:row>
      <xdr:rowOff>129492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A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5291" b="5754"/>
        <a:stretch/>
      </xdr:blipFill>
      <xdr:spPr>
        <a:xfrm>
          <a:off x="9874250" y="0"/>
          <a:ext cx="3598333" cy="240067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0</xdr:row>
      <xdr:rowOff>59269</xdr:rowOff>
    </xdr:from>
    <xdr:to>
      <xdr:col>3</xdr:col>
      <xdr:colOff>684732</xdr:colOff>
      <xdr:row>1</xdr:row>
      <xdr:rowOff>920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F1988245-D006-4302-ACA4-7B452C8867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6400" y="59269"/>
          <a:ext cx="2005532" cy="568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42334</xdr:colOff>
      <xdr:row>68</xdr:row>
      <xdr:rowOff>130134</xdr:rowOff>
    </xdr:from>
    <xdr:to>
      <xdr:col>18</xdr:col>
      <xdr:colOff>308569</xdr:colOff>
      <xdr:row>142</xdr:row>
      <xdr:rowOff>134401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B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t="8513" b="-1698"/>
        <a:stretch/>
      </xdr:blipFill>
      <xdr:spPr>
        <a:xfrm>
          <a:off x="42334" y="14608134"/>
          <a:ext cx="11255968" cy="13788000"/>
        </a:xfrm>
        <a:prstGeom prst="rect">
          <a:avLst/>
        </a:prstGeom>
      </xdr:spPr>
    </xdr:pic>
    <xdr:clientData/>
  </xdr:twoCellAnchor>
  <xdr:twoCellAnchor editAs="oneCell">
    <xdr:from>
      <xdr:col>20</xdr:col>
      <xdr:colOff>31750</xdr:colOff>
      <xdr:row>6</xdr:row>
      <xdr:rowOff>10583</xdr:rowOff>
    </xdr:from>
    <xdr:to>
      <xdr:col>23</xdr:col>
      <xdr:colOff>530041</xdr:colOff>
      <xdr:row>31</xdr:row>
      <xdr:rowOff>169333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B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684000" y="2032000"/>
          <a:ext cx="2339791" cy="4921250"/>
        </a:xfrm>
        <a:prstGeom prst="rect">
          <a:avLst/>
        </a:prstGeom>
      </xdr:spPr>
    </xdr:pic>
    <xdr:clientData/>
  </xdr:twoCellAnchor>
  <xdr:twoCellAnchor editAs="oneCell">
    <xdr:from>
      <xdr:col>17</xdr:col>
      <xdr:colOff>21166</xdr:colOff>
      <xdr:row>0</xdr:row>
      <xdr:rowOff>179917</xdr:rowOff>
    </xdr:from>
    <xdr:to>
      <xdr:col>19</xdr:col>
      <xdr:colOff>543604</xdr:colOff>
      <xdr:row>3</xdr:row>
      <xdr:rowOff>19844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B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022416" y="179917"/>
          <a:ext cx="1623105" cy="103584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0</xdr:row>
      <xdr:rowOff>50802</xdr:rowOff>
    </xdr:from>
    <xdr:to>
      <xdr:col>3</xdr:col>
      <xdr:colOff>727066</xdr:colOff>
      <xdr:row>0</xdr:row>
      <xdr:rowOff>618986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15E27EAC-B888-4473-8068-A498FC8881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8667" y="50802"/>
          <a:ext cx="2005532" cy="568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584201</xdr:colOff>
      <xdr:row>65</xdr:row>
      <xdr:rowOff>104267</xdr:rowOff>
    </xdr:from>
    <xdr:to>
      <xdr:col>15</xdr:col>
      <xdr:colOff>184215</xdr:colOff>
      <xdr:row>127</xdr:row>
      <xdr:rowOff>125457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C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t="8306" b="-8306"/>
        <a:stretch/>
      </xdr:blipFill>
      <xdr:spPr>
        <a:xfrm>
          <a:off x="584201" y="13888000"/>
          <a:ext cx="9446747" cy="11569724"/>
        </a:xfrm>
        <a:prstGeom prst="rect">
          <a:avLst/>
        </a:prstGeom>
      </xdr:spPr>
    </xdr:pic>
    <xdr:clientData/>
  </xdr:twoCellAnchor>
  <xdr:twoCellAnchor editAs="oneCell">
    <xdr:from>
      <xdr:col>16</xdr:col>
      <xdr:colOff>21166</xdr:colOff>
      <xdr:row>0</xdr:row>
      <xdr:rowOff>10584</xdr:rowOff>
    </xdr:from>
    <xdr:to>
      <xdr:col>20</xdr:col>
      <xdr:colOff>264960</xdr:colOff>
      <xdr:row>5</xdr:row>
      <xdr:rowOff>317500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C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075333" y="10584"/>
          <a:ext cx="2699127" cy="204258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0</xdr:row>
      <xdr:rowOff>50802</xdr:rowOff>
    </xdr:from>
    <xdr:to>
      <xdr:col>3</xdr:col>
      <xdr:colOff>727065</xdr:colOff>
      <xdr:row>1</xdr:row>
      <xdr:rowOff>34786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8D34375C-554B-42A1-BADE-B9EE9546D8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9600" y="50802"/>
          <a:ext cx="2005532" cy="568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15</xdr:col>
      <xdr:colOff>42333</xdr:colOff>
      <xdr:row>8</xdr:row>
      <xdr:rowOff>10584</xdr:rowOff>
    </xdr:from>
    <xdr:to>
      <xdr:col>19</xdr:col>
      <xdr:colOff>53666</xdr:colOff>
      <xdr:row>42</xdr:row>
      <xdr:rowOff>77441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D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784166" y="2264834"/>
          <a:ext cx="2466667" cy="7009524"/>
        </a:xfrm>
        <a:prstGeom prst="rect">
          <a:avLst/>
        </a:prstGeom>
      </xdr:spPr>
    </xdr:pic>
    <xdr:clientData fLocksWithSheet="0" fPrintsWithSheet="0"/>
  </xdr:twoCellAnchor>
  <xdr:twoCellAnchor editAs="oneCell">
    <xdr:from>
      <xdr:col>17</xdr:col>
      <xdr:colOff>21166</xdr:colOff>
      <xdr:row>0</xdr:row>
      <xdr:rowOff>179917</xdr:rowOff>
    </xdr:from>
    <xdr:to>
      <xdr:col>19</xdr:col>
      <xdr:colOff>543604</xdr:colOff>
      <xdr:row>3</xdr:row>
      <xdr:rowOff>19844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0D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0041466" y="179917"/>
          <a:ext cx="1627338" cy="1040077"/>
        </a:xfrm>
        <a:prstGeom prst="rect">
          <a:avLst/>
        </a:prstGeom>
      </xdr:spPr>
    </xdr:pic>
    <xdr:clientData/>
  </xdr:twoCellAnchor>
  <xdr:twoCellAnchor editAs="oneCell">
    <xdr:from>
      <xdr:col>1</xdr:col>
      <xdr:colOff>21167</xdr:colOff>
      <xdr:row>56</xdr:row>
      <xdr:rowOff>151635</xdr:rowOff>
    </xdr:from>
    <xdr:to>
      <xdr:col>20</xdr:col>
      <xdr:colOff>211667</xdr:colOff>
      <xdr:row>89</xdr:row>
      <xdr:rowOff>67632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D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49250" y="12089635"/>
          <a:ext cx="11673417" cy="620249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0</xdr:row>
      <xdr:rowOff>59269</xdr:rowOff>
    </xdr:from>
    <xdr:to>
      <xdr:col>3</xdr:col>
      <xdr:colOff>727066</xdr:colOff>
      <xdr:row>1</xdr:row>
      <xdr:rowOff>920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FA36C021-5A67-4E43-BB1C-94FF50974F9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8667" y="59269"/>
          <a:ext cx="2005532" cy="568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14</xdr:col>
      <xdr:colOff>21165</xdr:colOff>
      <xdr:row>0</xdr:row>
      <xdr:rowOff>0</xdr:rowOff>
    </xdr:from>
    <xdr:to>
      <xdr:col>21</xdr:col>
      <xdr:colOff>297633</xdr:colOff>
      <xdr:row>7</xdr:row>
      <xdr:rowOff>158749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E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0601"/>
        <a:stretch/>
      </xdr:blipFill>
      <xdr:spPr>
        <a:xfrm>
          <a:off x="9091082" y="0"/>
          <a:ext cx="4573302" cy="2211916"/>
        </a:xfrm>
        <a:prstGeom prst="rect">
          <a:avLst/>
        </a:prstGeom>
      </xdr:spPr>
    </xdr:pic>
    <xdr:clientData fLocksWithSheet="0"/>
  </xdr:twoCellAnchor>
  <xdr:twoCellAnchor editAs="oneCell">
    <xdr:from>
      <xdr:col>1</xdr:col>
      <xdr:colOff>10583</xdr:colOff>
      <xdr:row>57</xdr:row>
      <xdr:rowOff>169333</xdr:rowOff>
    </xdr:from>
    <xdr:to>
      <xdr:col>20</xdr:col>
      <xdr:colOff>455912</xdr:colOff>
      <xdr:row>83</xdr:row>
      <xdr:rowOff>44667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0E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96333" y="12435416"/>
          <a:ext cx="12647912" cy="482833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0</xdr:row>
      <xdr:rowOff>59267</xdr:rowOff>
    </xdr:from>
    <xdr:to>
      <xdr:col>3</xdr:col>
      <xdr:colOff>727065</xdr:colOff>
      <xdr:row>1</xdr:row>
      <xdr:rowOff>43251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B7C6B1BB-C4E8-4AE3-AAC6-9E4323EFB7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6333" y="59267"/>
          <a:ext cx="2005532" cy="568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10584</xdr:colOff>
      <xdr:row>40</xdr:row>
      <xdr:rowOff>179916</xdr:rowOff>
    </xdr:from>
    <xdr:to>
      <xdr:col>16</xdr:col>
      <xdr:colOff>99500</xdr:colOff>
      <xdr:row>106</xdr:row>
      <xdr:rowOff>16880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F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38667" y="13821833"/>
          <a:ext cx="9222333" cy="12409964"/>
        </a:xfrm>
        <a:prstGeom prst="rect">
          <a:avLst/>
        </a:prstGeom>
      </xdr:spPr>
    </xdr:pic>
    <xdr:clientData/>
  </xdr:twoCellAnchor>
  <xdr:twoCellAnchor editAs="oneCell">
    <xdr:from>
      <xdr:col>17</xdr:col>
      <xdr:colOff>42333</xdr:colOff>
      <xdr:row>5</xdr:row>
      <xdr:rowOff>328082</xdr:rowOff>
    </xdr:from>
    <xdr:to>
      <xdr:col>20</xdr:col>
      <xdr:colOff>467783</xdr:colOff>
      <xdr:row>25</xdr:row>
      <xdr:rowOff>44449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F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054166" y="2095499"/>
          <a:ext cx="2266950" cy="4267200"/>
        </a:xfrm>
        <a:prstGeom prst="rect">
          <a:avLst/>
        </a:prstGeom>
      </xdr:spPr>
    </xdr:pic>
    <xdr:clientData/>
  </xdr:twoCellAnchor>
  <xdr:twoCellAnchor editAs="oneCell">
    <xdr:from>
      <xdr:col>14</xdr:col>
      <xdr:colOff>52916</xdr:colOff>
      <xdr:row>0</xdr:row>
      <xdr:rowOff>148166</xdr:rowOff>
    </xdr:from>
    <xdr:to>
      <xdr:col>17</xdr:col>
      <xdr:colOff>25021</xdr:colOff>
      <xdr:row>2</xdr:row>
      <xdr:rowOff>337343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F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413749" y="148166"/>
          <a:ext cx="1623105" cy="103584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0</xdr:row>
      <xdr:rowOff>59269</xdr:rowOff>
    </xdr:from>
    <xdr:to>
      <xdr:col>3</xdr:col>
      <xdr:colOff>557732</xdr:colOff>
      <xdr:row>1</xdr:row>
      <xdr:rowOff>920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293F84FE-EF4E-4C33-9934-E454E6B57E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8667" y="59269"/>
          <a:ext cx="2005532" cy="568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13547</xdr:colOff>
      <xdr:row>40</xdr:row>
      <xdr:rowOff>126720</xdr:rowOff>
    </xdr:from>
    <xdr:to>
      <xdr:col>16</xdr:col>
      <xdr:colOff>37148</xdr:colOff>
      <xdr:row>108</xdr:row>
      <xdr:rowOff>13663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10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t="8105" b="-8105"/>
        <a:stretch/>
      </xdr:blipFill>
      <xdr:spPr>
        <a:xfrm>
          <a:off x="173567" y="9217380"/>
          <a:ext cx="9731481" cy="12322783"/>
        </a:xfrm>
        <a:prstGeom prst="rect">
          <a:avLst/>
        </a:prstGeom>
      </xdr:spPr>
    </xdr:pic>
    <xdr:clientData/>
  </xdr:twoCellAnchor>
  <xdr:twoCellAnchor editAs="oneCell">
    <xdr:from>
      <xdr:col>16</xdr:col>
      <xdr:colOff>19050</xdr:colOff>
      <xdr:row>0</xdr:row>
      <xdr:rowOff>0</xdr:rowOff>
    </xdr:from>
    <xdr:to>
      <xdr:col>23</xdr:col>
      <xdr:colOff>428160</xdr:colOff>
      <xdr:row>5</xdr:row>
      <xdr:rowOff>314325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1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82150" y="0"/>
          <a:ext cx="4676310" cy="219075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0</xdr:row>
      <xdr:rowOff>38100</xdr:rowOff>
    </xdr:from>
    <xdr:to>
      <xdr:col>3</xdr:col>
      <xdr:colOff>725372</xdr:colOff>
      <xdr:row>0</xdr:row>
      <xdr:rowOff>606284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ADD270D8-3256-46E9-A4A3-4904A19048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0020" y="38100"/>
          <a:ext cx="2005532" cy="568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129116</xdr:colOff>
      <xdr:row>62</xdr:row>
      <xdr:rowOff>63932</xdr:rowOff>
    </xdr:from>
    <xdr:to>
      <xdr:col>16</xdr:col>
      <xdr:colOff>133555</xdr:colOff>
      <xdr:row>127</xdr:row>
      <xdr:rowOff>178218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11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t="8728" b="-8728"/>
        <a:stretch/>
      </xdr:blipFill>
      <xdr:spPr>
        <a:xfrm>
          <a:off x="467783" y="13432799"/>
          <a:ext cx="9504039" cy="1222161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34</xdr:row>
      <xdr:rowOff>0</xdr:rowOff>
    </xdr:from>
    <xdr:to>
      <xdr:col>1</xdr:col>
      <xdr:colOff>463296</xdr:colOff>
      <xdr:row>39</xdr:row>
      <xdr:rowOff>10838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11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8083" y="7545917"/>
          <a:ext cx="463296" cy="1365504"/>
        </a:xfrm>
        <a:prstGeom prst="rect">
          <a:avLst/>
        </a:prstGeom>
      </xdr:spPr>
    </xdr:pic>
    <xdr:clientData/>
  </xdr:twoCellAnchor>
  <xdr:twoCellAnchor editAs="oneCell">
    <xdr:from>
      <xdr:col>16</xdr:col>
      <xdr:colOff>0</xdr:colOff>
      <xdr:row>0</xdr:row>
      <xdr:rowOff>127000</xdr:rowOff>
    </xdr:from>
    <xdr:to>
      <xdr:col>18</xdr:col>
      <xdr:colOff>458938</xdr:colOff>
      <xdr:row>2</xdr:row>
      <xdr:rowOff>326761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11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9461500" y="127000"/>
          <a:ext cx="1623105" cy="1035844"/>
        </a:xfrm>
        <a:prstGeom prst="rect">
          <a:avLst/>
        </a:prstGeom>
      </xdr:spPr>
    </xdr:pic>
    <xdr:clientData/>
  </xdr:twoCellAnchor>
  <xdr:twoCellAnchor editAs="oneCell">
    <xdr:from>
      <xdr:col>17</xdr:col>
      <xdr:colOff>21166</xdr:colOff>
      <xdr:row>6</xdr:row>
      <xdr:rowOff>31749</xdr:rowOff>
    </xdr:from>
    <xdr:to>
      <xdr:col>20</xdr:col>
      <xdr:colOff>232833</xdr:colOff>
      <xdr:row>31</xdr:row>
      <xdr:rowOff>169604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11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032999" y="2095499"/>
          <a:ext cx="2053167" cy="490035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0</xdr:row>
      <xdr:rowOff>50801</xdr:rowOff>
    </xdr:from>
    <xdr:to>
      <xdr:col>3</xdr:col>
      <xdr:colOff>650866</xdr:colOff>
      <xdr:row>0</xdr:row>
      <xdr:rowOff>618985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58A1B529-28B5-484E-9307-0F87FC66EA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8667" y="50801"/>
          <a:ext cx="2005532" cy="568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57150</xdr:colOff>
      <xdr:row>62</xdr:row>
      <xdr:rowOff>53334</xdr:rowOff>
    </xdr:from>
    <xdr:to>
      <xdr:col>15</xdr:col>
      <xdr:colOff>512233</xdr:colOff>
      <xdr:row>126</xdr:row>
      <xdr:rowOff>156194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12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t="8356" b="-8356"/>
        <a:stretch/>
      </xdr:blipFill>
      <xdr:spPr>
        <a:xfrm>
          <a:off x="666750" y="13303667"/>
          <a:ext cx="9582150" cy="12032394"/>
        </a:xfrm>
        <a:prstGeom prst="rect">
          <a:avLst/>
        </a:prstGeom>
      </xdr:spPr>
    </xdr:pic>
    <xdr:clientData/>
  </xdr:twoCellAnchor>
  <xdr:twoCellAnchor editAs="oneCell">
    <xdr:from>
      <xdr:col>16</xdr:col>
      <xdr:colOff>42332</xdr:colOff>
      <xdr:row>0</xdr:row>
      <xdr:rowOff>1</xdr:rowOff>
    </xdr:from>
    <xdr:to>
      <xdr:col>20</xdr:col>
      <xdr:colOff>169331</xdr:colOff>
      <xdr:row>6</xdr:row>
      <xdr:rowOff>7865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12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0706" b="10301"/>
        <a:stretch/>
      </xdr:blipFill>
      <xdr:spPr>
        <a:xfrm>
          <a:off x="9990665" y="1"/>
          <a:ext cx="2582333" cy="203986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0</xdr:row>
      <xdr:rowOff>118534</xdr:rowOff>
    </xdr:from>
    <xdr:to>
      <xdr:col>3</xdr:col>
      <xdr:colOff>684732</xdr:colOff>
      <xdr:row>0</xdr:row>
      <xdr:rowOff>686718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F9A3AAA0-C0E7-4576-8AD9-B769E09D40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9600" y="118534"/>
          <a:ext cx="2005532" cy="568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86784</xdr:colOff>
      <xdr:row>38</xdr:row>
      <xdr:rowOff>82934</xdr:rowOff>
    </xdr:from>
    <xdr:to>
      <xdr:col>16</xdr:col>
      <xdr:colOff>277283</xdr:colOff>
      <xdr:row>100</xdr:row>
      <xdr:rowOff>114672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13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t="7545" b="-7545"/>
        <a:stretch/>
      </xdr:blipFill>
      <xdr:spPr>
        <a:xfrm>
          <a:off x="425451" y="8812067"/>
          <a:ext cx="9723965" cy="11580272"/>
        </a:xfrm>
        <a:prstGeom prst="rect">
          <a:avLst/>
        </a:prstGeom>
      </xdr:spPr>
    </xdr:pic>
    <xdr:clientData/>
  </xdr:twoCellAnchor>
  <xdr:twoCellAnchor editAs="oneCell">
    <xdr:from>
      <xdr:col>14</xdr:col>
      <xdr:colOff>31750</xdr:colOff>
      <xdr:row>0</xdr:row>
      <xdr:rowOff>148167</xdr:rowOff>
    </xdr:from>
    <xdr:to>
      <xdr:col>17</xdr:col>
      <xdr:colOff>3855</xdr:colOff>
      <xdr:row>3</xdr:row>
      <xdr:rowOff>2911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13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413750" y="148167"/>
          <a:ext cx="1623105" cy="1035844"/>
        </a:xfrm>
        <a:prstGeom prst="rect">
          <a:avLst/>
        </a:prstGeom>
      </xdr:spPr>
    </xdr:pic>
    <xdr:clientData/>
  </xdr:twoCellAnchor>
  <xdr:twoCellAnchor editAs="oneCell">
    <xdr:from>
      <xdr:col>17</xdr:col>
      <xdr:colOff>21167</xdr:colOff>
      <xdr:row>6</xdr:row>
      <xdr:rowOff>31750</xdr:rowOff>
    </xdr:from>
    <xdr:to>
      <xdr:col>21</xdr:col>
      <xdr:colOff>461434</xdr:colOff>
      <xdr:row>31</xdr:row>
      <xdr:rowOff>56091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13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054167" y="2074333"/>
          <a:ext cx="2895600" cy="540067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0</xdr:row>
      <xdr:rowOff>59268</xdr:rowOff>
    </xdr:from>
    <xdr:to>
      <xdr:col>3</xdr:col>
      <xdr:colOff>735532</xdr:colOff>
      <xdr:row>1</xdr:row>
      <xdr:rowOff>919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6D413D5A-1AE4-427A-9943-6997AC5E70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8667" y="59268"/>
          <a:ext cx="2005532" cy="568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251882</xdr:colOff>
      <xdr:row>38</xdr:row>
      <xdr:rowOff>42867</xdr:rowOff>
    </xdr:from>
    <xdr:to>
      <xdr:col>16</xdr:col>
      <xdr:colOff>130378</xdr:colOff>
      <xdr:row>108</xdr:row>
      <xdr:rowOff>16326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14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t="8310" b="-8310"/>
        <a:stretch/>
      </xdr:blipFill>
      <xdr:spPr>
        <a:xfrm>
          <a:off x="251882" y="8865134"/>
          <a:ext cx="9784496" cy="13012125"/>
        </a:xfrm>
        <a:prstGeom prst="rect">
          <a:avLst/>
        </a:prstGeom>
      </xdr:spPr>
    </xdr:pic>
    <xdr:clientData/>
  </xdr:twoCellAnchor>
  <xdr:twoCellAnchor editAs="oneCell">
    <xdr:from>
      <xdr:col>16</xdr:col>
      <xdr:colOff>10583</xdr:colOff>
      <xdr:row>0</xdr:row>
      <xdr:rowOff>0</xdr:rowOff>
    </xdr:from>
    <xdr:to>
      <xdr:col>20</xdr:col>
      <xdr:colOff>572461</xdr:colOff>
      <xdr:row>5</xdr:row>
      <xdr:rowOff>328082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14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000" y="0"/>
          <a:ext cx="3017211" cy="207433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0</xdr:row>
      <xdr:rowOff>143935</xdr:rowOff>
    </xdr:from>
    <xdr:to>
      <xdr:col>3</xdr:col>
      <xdr:colOff>760932</xdr:colOff>
      <xdr:row>1</xdr:row>
      <xdr:rowOff>17852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D4F976FC-0BBB-413D-805B-CB67750D6DC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8667" y="143935"/>
          <a:ext cx="2005532" cy="568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65617</xdr:colOff>
      <xdr:row>38</xdr:row>
      <xdr:rowOff>112599</xdr:rowOff>
    </xdr:from>
    <xdr:to>
      <xdr:col>13</xdr:col>
      <xdr:colOff>220456</xdr:colOff>
      <xdr:row>100</xdr:row>
      <xdr:rowOff>129552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15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t="7928" b="-7928"/>
        <a:stretch/>
      </xdr:blipFill>
      <xdr:spPr>
        <a:xfrm>
          <a:off x="65617" y="8934866"/>
          <a:ext cx="9180306" cy="11709419"/>
        </a:xfrm>
        <a:prstGeom prst="rect">
          <a:avLst/>
        </a:prstGeom>
      </xdr:spPr>
    </xdr:pic>
    <xdr:clientData/>
  </xdr:twoCellAnchor>
  <xdr:twoCellAnchor editAs="oneCell">
    <xdr:from>
      <xdr:col>1</xdr:col>
      <xdr:colOff>74083</xdr:colOff>
      <xdr:row>102</xdr:row>
      <xdr:rowOff>79876</xdr:rowOff>
    </xdr:from>
    <xdr:to>
      <xdr:col>13</xdr:col>
      <xdr:colOff>412750</xdr:colOff>
      <xdr:row>166</xdr:row>
      <xdr:rowOff>52894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15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02166" y="25490459"/>
          <a:ext cx="8815917" cy="12165018"/>
        </a:xfrm>
        <a:prstGeom prst="rect">
          <a:avLst/>
        </a:prstGeom>
      </xdr:spPr>
    </xdr:pic>
    <xdr:clientData/>
  </xdr:twoCellAnchor>
  <xdr:twoCellAnchor editAs="oneCell">
    <xdr:from>
      <xdr:col>13</xdr:col>
      <xdr:colOff>21167</xdr:colOff>
      <xdr:row>6</xdr:row>
      <xdr:rowOff>31750</xdr:rowOff>
    </xdr:from>
    <xdr:to>
      <xdr:col>16</xdr:col>
      <xdr:colOff>497417</xdr:colOff>
      <xdr:row>31</xdr:row>
      <xdr:rowOff>183092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15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26500" y="2465917"/>
          <a:ext cx="2190750" cy="5400675"/>
        </a:xfrm>
        <a:prstGeom prst="rect">
          <a:avLst/>
        </a:prstGeom>
      </xdr:spPr>
    </xdr:pic>
    <xdr:clientData/>
  </xdr:twoCellAnchor>
  <xdr:twoCellAnchor editAs="oneCell">
    <xdr:from>
      <xdr:col>16</xdr:col>
      <xdr:colOff>476251</xdr:colOff>
      <xdr:row>6</xdr:row>
      <xdr:rowOff>31750</xdr:rowOff>
    </xdr:from>
    <xdr:to>
      <xdr:col>20</xdr:col>
      <xdr:colOff>259292</xdr:colOff>
      <xdr:row>31</xdr:row>
      <xdr:rowOff>183092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15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96084" y="2465917"/>
          <a:ext cx="2238375" cy="540067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0</xdr:row>
      <xdr:rowOff>84666</xdr:rowOff>
    </xdr:from>
    <xdr:to>
      <xdr:col>3</xdr:col>
      <xdr:colOff>337599</xdr:colOff>
      <xdr:row>1</xdr:row>
      <xdr:rowOff>917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269A0A94-A10A-4CA0-AF3B-F086C795A0F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8667" y="84666"/>
          <a:ext cx="2005532" cy="568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319616</xdr:colOff>
      <xdr:row>38</xdr:row>
      <xdr:rowOff>59665</xdr:rowOff>
    </xdr:from>
    <xdr:to>
      <xdr:col>14</xdr:col>
      <xdr:colOff>432121</xdr:colOff>
      <xdr:row>100</xdr:row>
      <xdr:rowOff>76618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16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t="7621" b="-7621"/>
        <a:stretch/>
      </xdr:blipFill>
      <xdr:spPr>
        <a:xfrm>
          <a:off x="319616" y="8881932"/>
          <a:ext cx="9171838" cy="11709419"/>
        </a:xfrm>
        <a:prstGeom prst="rect">
          <a:avLst/>
        </a:prstGeom>
      </xdr:spPr>
    </xdr:pic>
    <xdr:clientData/>
  </xdr:twoCellAnchor>
  <xdr:twoCellAnchor editAs="oneCell">
    <xdr:from>
      <xdr:col>1</xdr:col>
      <xdr:colOff>74083</xdr:colOff>
      <xdr:row>102</xdr:row>
      <xdr:rowOff>79876</xdr:rowOff>
    </xdr:from>
    <xdr:to>
      <xdr:col>14</xdr:col>
      <xdr:colOff>370416</xdr:colOff>
      <xdr:row>166</xdr:row>
      <xdr:rowOff>52894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16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97933" y="21406351"/>
          <a:ext cx="8802158" cy="12165018"/>
        </a:xfrm>
        <a:prstGeom prst="rect">
          <a:avLst/>
        </a:prstGeom>
      </xdr:spPr>
    </xdr:pic>
    <xdr:clientData/>
  </xdr:twoCellAnchor>
  <xdr:twoCellAnchor editAs="oneCell">
    <xdr:from>
      <xdr:col>13</xdr:col>
      <xdr:colOff>75321</xdr:colOff>
      <xdr:row>0</xdr:row>
      <xdr:rowOff>0</xdr:rowOff>
    </xdr:from>
    <xdr:to>
      <xdr:col>17</xdr:col>
      <xdr:colOff>402167</xdr:colOff>
      <xdr:row>5</xdr:row>
      <xdr:rowOff>335533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16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372654" y="0"/>
          <a:ext cx="2655180" cy="2314616"/>
        </a:xfrm>
        <a:prstGeom prst="rect">
          <a:avLst/>
        </a:prstGeom>
      </xdr:spPr>
    </xdr:pic>
    <xdr:clientData/>
  </xdr:twoCellAnchor>
  <xdr:twoCellAnchor editAs="oneCell">
    <xdr:from>
      <xdr:col>13</xdr:col>
      <xdr:colOff>42334</xdr:colOff>
      <xdr:row>6</xdr:row>
      <xdr:rowOff>21166</xdr:rowOff>
    </xdr:from>
    <xdr:to>
      <xdr:col>16</xdr:col>
      <xdr:colOff>362522</xdr:colOff>
      <xdr:row>37</xdr:row>
      <xdr:rowOff>190500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16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339667" y="2561166"/>
          <a:ext cx="2034688" cy="659341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0</xdr:row>
      <xdr:rowOff>84667</xdr:rowOff>
    </xdr:from>
    <xdr:to>
      <xdr:col>3</xdr:col>
      <xdr:colOff>337599</xdr:colOff>
      <xdr:row>1</xdr:row>
      <xdr:rowOff>918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DA27437A-8F9E-4FA3-A2A0-1F0F295365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8667" y="84667"/>
          <a:ext cx="2005532" cy="568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283636</xdr:colOff>
      <xdr:row>38</xdr:row>
      <xdr:rowOff>70334</xdr:rowOff>
    </xdr:from>
    <xdr:to>
      <xdr:col>13</xdr:col>
      <xdr:colOff>19708</xdr:colOff>
      <xdr:row>97</xdr:row>
      <xdr:rowOff>181369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17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t="8367" b="-8367"/>
        <a:stretch/>
      </xdr:blipFill>
      <xdr:spPr>
        <a:xfrm>
          <a:off x="283636" y="8875667"/>
          <a:ext cx="8355139" cy="11117702"/>
        </a:xfrm>
        <a:prstGeom prst="rect">
          <a:avLst/>
        </a:prstGeom>
      </xdr:spPr>
    </xdr:pic>
    <xdr:clientData/>
  </xdr:twoCellAnchor>
  <xdr:twoCellAnchor editAs="oneCell">
    <xdr:from>
      <xdr:col>1</xdr:col>
      <xdr:colOff>10585</xdr:colOff>
      <xdr:row>108</xdr:row>
      <xdr:rowOff>179917</xdr:rowOff>
    </xdr:from>
    <xdr:to>
      <xdr:col>15</xdr:col>
      <xdr:colOff>170493</xdr:colOff>
      <xdr:row>180</xdr:row>
      <xdr:rowOff>133274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17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38668" y="26638250"/>
          <a:ext cx="9409742" cy="13669357"/>
        </a:xfrm>
        <a:prstGeom prst="rect">
          <a:avLst/>
        </a:prstGeom>
      </xdr:spPr>
    </xdr:pic>
    <xdr:clientData/>
  </xdr:twoCellAnchor>
  <xdr:twoCellAnchor editAs="oneCell">
    <xdr:from>
      <xdr:col>13</xdr:col>
      <xdr:colOff>42334</xdr:colOff>
      <xdr:row>6</xdr:row>
      <xdr:rowOff>42332</xdr:rowOff>
    </xdr:from>
    <xdr:to>
      <xdr:col>17</xdr:col>
      <xdr:colOff>449832</xdr:colOff>
      <xdr:row>37</xdr:row>
      <xdr:rowOff>169334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17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778" r="23177"/>
        <a:stretch/>
      </xdr:blipFill>
      <xdr:spPr>
        <a:xfrm>
          <a:off x="8456084" y="2455332"/>
          <a:ext cx="2799331" cy="6688668"/>
        </a:xfrm>
        <a:prstGeom prst="rect">
          <a:avLst/>
        </a:prstGeom>
      </xdr:spPr>
    </xdr:pic>
    <xdr:clientData/>
  </xdr:twoCellAnchor>
  <xdr:twoCellAnchor editAs="oneCell">
    <xdr:from>
      <xdr:col>17</xdr:col>
      <xdr:colOff>465669</xdr:colOff>
      <xdr:row>6</xdr:row>
      <xdr:rowOff>31750</xdr:rowOff>
    </xdr:from>
    <xdr:to>
      <xdr:col>22</xdr:col>
      <xdr:colOff>116418</xdr:colOff>
      <xdr:row>37</xdr:row>
      <xdr:rowOff>169334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17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698" r="20169"/>
        <a:stretch/>
      </xdr:blipFill>
      <xdr:spPr>
        <a:xfrm>
          <a:off x="11271252" y="2444750"/>
          <a:ext cx="2719916" cy="6699250"/>
        </a:xfrm>
        <a:prstGeom prst="rect">
          <a:avLst/>
        </a:prstGeom>
      </xdr:spPr>
    </xdr:pic>
    <xdr:clientData/>
  </xdr:twoCellAnchor>
  <xdr:twoCellAnchor editAs="oneCell">
    <xdr:from>
      <xdr:col>1</xdr:col>
      <xdr:colOff>33867</xdr:colOff>
      <xdr:row>0</xdr:row>
      <xdr:rowOff>50800</xdr:rowOff>
    </xdr:from>
    <xdr:to>
      <xdr:col>3</xdr:col>
      <xdr:colOff>718599</xdr:colOff>
      <xdr:row>1</xdr:row>
      <xdr:rowOff>917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C9C3D058-B52C-466E-9FE2-F2080D281A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2534" y="50800"/>
          <a:ext cx="2005532" cy="568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283633</xdr:colOff>
      <xdr:row>27</xdr:row>
      <xdr:rowOff>54534</xdr:rowOff>
    </xdr:from>
    <xdr:to>
      <xdr:col>13</xdr:col>
      <xdr:colOff>505883</xdr:colOff>
      <xdr:row>90</xdr:row>
      <xdr:rowOff>131614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18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t="8708" b="-8708"/>
        <a:stretch/>
      </xdr:blipFill>
      <xdr:spPr>
        <a:xfrm>
          <a:off x="283633" y="6853267"/>
          <a:ext cx="9290050" cy="11845747"/>
        </a:xfrm>
        <a:prstGeom prst="rect">
          <a:avLst/>
        </a:prstGeom>
      </xdr:spPr>
    </xdr:pic>
    <xdr:clientData/>
  </xdr:twoCellAnchor>
  <xdr:twoCellAnchor editAs="oneCell">
    <xdr:from>
      <xdr:col>1</xdr:col>
      <xdr:colOff>21168</xdr:colOff>
      <xdr:row>91</xdr:row>
      <xdr:rowOff>137582</xdr:rowOff>
    </xdr:from>
    <xdr:to>
      <xdr:col>13</xdr:col>
      <xdr:colOff>549404</xdr:colOff>
      <xdr:row>157</xdr:row>
      <xdr:rowOff>133273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18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49251" y="18933582"/>
          <a:ext cx="9047820" cy="12568691"/>
        </a:xfrm>
        <a:prstGeom prst="rect">
          <a:avLst/>
        </a:prstGeom>
      </xdr:spPr>
    </xdr:pic>
    <xdr:clientData/>
  </xdr:twoCellAnchor>
  <xdr:twoCellAnchor editAs="oneCell">
    <xdr:from>
      <xdr:col>1</xdr:col>
      <xdr:colOff>10586</xdr:colOff>
      <xdr:row>158</xdr:row>
      <xdr:rowOff>10583</xdr:rowOff>
    </xdr:from>
    <xdr:to>
      <xdr:col>13</xdr:col>
      <xdr:colOff>525363</xdr:colOff>
      <xdr:row>223</xdr:row>
      <xdr:rowOff>61311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18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38669" y="31570083"/>
          <a:ext cx="9034361" cy="12433228"/>
        </a:xfrm>
        <a:prstGeom prst="rect">
          <a:avLst/>
        </a:prstGeom>
      </xdr:spPr>
    </xdr:pic>
    <xdr:clientData/>
  </xdr:twoCellAnchor>
  <xdr:twoCellAnchor editAs="oneCell">
    <xdr:from>
      <xdr:col>14</xdr:col>
      <xdr:colOff>52922</xdr:colOff>
      <xdr:row>0</xdr:row>
      <xdr:rowOff>52920</xdr:rowOff>
    </xdr:from>
    <xdr:to>
      <xdr:col>18</xdr:col>
      <xdr:colOff>603255</xdr:colOff>
      <xdr:row>6</xdr:row>
      <xdr:rowOff>38202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18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450922" y="52920"/>
          <a:ext cx="2942166" cy="1953782"/>
        </a:xfrm>
        <a:prstGeom prst="rect">
          <a:avLst/>
        </a:prstGeom>
      </xdr:spPr>
    </xdr:pic>
    <xdr:clientData/>
  </xdr:twoCellAnchor>
  <xdr:twoCellAnchor editAs="oneCell">
    <xdr:from>
      <xdr:col>14</xdr:col>
      <xdr:colOff>74082</xdr:colOff>
      <xdr:row>6</xdr:row>
      <xdr:rowOff>52924</xdr:rowOff>
    </xdr:from>
    <xdr:to>
      <xdr:col>18</xdr:col>
      <xdr:colOff>582084</xdr:colOff>
      <xdr:row>15</xdr:row>
      <xdr:rowOff>77916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18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472082" y="2021424"/>
          <a:ext cx="2899835" cy="1951159"/>
        </a:xfrm>
        <a:prstGeom prst="rect">
          <a:avLst/>
        </a:prstGeom>
      </xdr:spPr>
    </xdr:pic>
    <xdr:clientData/>
  </xdr:twoCellAnchor>
  <xdr:twoCellAnchor editAs="oneCell">
    <xdr:from>
      <xdr:col>14</xdr:col>
      <xdr:colOff>31750</xdr:colOff>
      <xdr:row>16</xdr:row>
      <xdr:rowOff>31752</xdr:rowOff>
    </xdr:from>
    <xdr:to>
      <xdr:col>18</xdr:col>
      <xdr:colOff>608926</xdr:colOff>
      <xdr:row>26</xdr:row>
      <xdr:rowOff>116417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18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429750" y="4116919"/>
          <a:ext cx="2969009" cy="258233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0</xdr:row>
      <xdr:rowOff>59269</xdr:rowOff>
    </xdr:from>
    <xdr:to>
      <xdr:col>3</xdr:col>
      <xdr:colOff>591599</xdr:colOff>
      <xdr:row>0</xdr:row>
      <xdr:rowOff>627453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2FB9C677-A2EB-4BB0-A533-A00C441822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8667" y="59269"/>
          <a:ext cx="2005532" cy="568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6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19051</xdr:colOff>
      <xdr:row>7</xdr:row>
      <xdr:rowOff>47626</xdr:rowOff>
    </xdr:from>
    <xdr:to>
      <xdr:col>3</xdr:col>
      <xdr:colOff>828675</xdr:colOff>
      <xdr:row>12</xdr:row>
      <xdr:rowOff>186981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00000000-0008-0000-1900-00001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72131"/>
        <a:stretch/>
      </xdr:blipFill>
      <xdr:spPr>
        <a:xfrm>
          <a:off x="4733926" y="1962151"/>
          <a:ext cx="809624" cy="1109000"/>
        </a:xfrm>
        <a:prstGeom prst="rect">
          <a:avLst/>
        </a:prstGeom>
      </xdr:spPr>
    </xdr:pic>
    <xdr:clientData/>
  </xdr:twoCellAnchor>
  <xdr:twoCellAnchor editAs="oneCell">
    <xdr:from>
      <xdr:col>3</xdr:col>
      <xdr:colOff>914400</xdr:colOff>
      <xdr:row>7</xdr:row>
      <xdr:rowOff>47625</xdr:rowOff>
    </xdr:from>
    <xdr:to>
      <xdr:col>3</xdr:col>
      <xdr:colOff>2352674</xdr:colOff>
      <xdr:row>12</xdr:row>
      <xdr:rowOff>186980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00000000-0008-0000-1900-00001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0492"/>
        <a:stretch/>
      </xdr:blipFill>
      <xdr:spPr>
        <a:xfrm>
          <a:off x="5629275" y="1962150"/>
          <a:ext cx="1438274" cy="1109000"/>
        </a:xfrm>
        <a:prstGeom prst="rect">
          <a:avLst/>
        </a:prstGeom>
      </xdr:spPr>
    </xdr:pic>
    <xdr:clientData/>
  </xdr:twoCellAnchor>
  <xdr:twoCellAnchor editAs="oneCell">
    <xdr:from>
      <xdr:col>3</xdr:col>
      <xdr:colOff>1228727</xdr:colOff>
      <xdr:row>13</xdr:row>
      <xdr:rowOff>41911</xdr:rowOff>
    </xdr:from>
    <xdr:to>
      <xdr:col>3</xdr:col>
      <xdr:colOff>2305051</xdr:colOff>
      <xdr:row>17</xdr:row>
      <xdr:rowOff>182880</xdr:rowOff>
    </xdr:to>
    <xdr:pic>
      <xdr:nvPicPr>
        <xdr:cNvPr id="21" name="Рисунок 20" descr="https://www.santeh66.ru/dir_images/file1/WEKT4-K905S.jpg">
          <a:extLst>
            <a:ext uri="{FF2B5EF4-FFF2-40B4-BE49-F238E27FC236}">
              <a16:creationId xmlns:a16="http://schemas.microsoft.com/office/drawing/2014/main" id="{00000000-0008-0000-1900-00001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89547" y="2556511"/>
          <a:ext cx="1076324" cy="105536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257175</xdr:colOff>
      <xdr:row>13</xdr:row>
      <xdr:rowOff>45721</xdr:rowOff>
    </xdr:from>
    <xdr:to>
      <xdr:col>3</xdr:col>
      <xdr:colOff>780690</xdr:colOff>
      <xdr:row>17</xdr:row>
      <xdr:rowOff>158116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00000000-0008-0000-1900-00001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51656"/>
        <a:stretch/>
      </xdr:blipFill>
      <xdr:spPr>
        <a:xfrm>
          <a:off x="6817995" y="2560321"/>
          <a:ext cx="523515" cy="1026795"/>
        </a:xfrm>
        <a:prstGeom prst="rect">
          <a:avLst/>
        </a:prstGeom>
      </xdr:spPr>
    </xdr:pic>
    <xdr:clientData/>
  </xdr:twoCellAnchor>
  <xdr:twoCellAnchor editAs="oneCell">
    <xdr:from>
      <xdr:col>3</xdr:col>
      <xdr:colOff>636271</xdr:colOff>
      <xdr:row>26</xdr:row>
      <xdr:rowOff>55244</xdr:rowOff>
    </xdr:from>
    <xdr:to>
      <xdr:col>3</xdr:col>
      <xdr:colOff>1893570</xdr:colOff>
      <xdr:row>31</xdr:row>
      <xdr:rowOff>132688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00000000-0008-0000-19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97091" y="5229224"/>
          <a:ext cx="1257299" cy="999464"/>
        </a:xfrm>
        <a:prstGeom prst="rect">
          <a:avLst/>
        </a:prstGeom>
      </xdr:spPr>
    </xdr:pic>
    <xdr:clientData/>
  </xdr:twoCellAnchor>
  <xdr:twoCellAnchor editAs="oneCell">
    <xdr:from>
      <xdr:col>3</xdr:col>
      <xdr:colOff>276225</xdr:colOff>
      <xdr:row>21</xdr:row>
      <xdr:rowOff>28739</xdr:rowOff>
    </xdr:from>
    <xdr:to>
      <xdr:col>3</xdr:col>
      <xdr:colOff>2171700</xdr:colOff>
      <xdr:row>24</xdr:row>
      <xdr:rowOff>158115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00000000-0008-0000-19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37045" y="4341659"/>
          <a:ext cx="1895475" cy="685636"/>
        </a:xfrm>
        <a:prstGeom prst="rect">
          <a:avLst/>
        </a:prstGeom>
      </xdr:spPr>
    </xdr:pic>
    <xdr:clientData/>
  </xdr:twoCellAnchor>
  <xdr:twoCellAnchor editAs="oneCell">
    <xdr:from>
      <xdr:col>3</xdr:col>
      <xdr:colOff>390525</xdr:colOff>
      <xdr:row>41</xdr:row>
      <xdr:rowOff>28575</xdr:rowOff>
    </xdr:from>
    <xdr:to>
      <xdr:col>3</xdr:col>
      <xdr:colOff>1887536</xdr:colOff>
      <xdr:row>42</xdr:row>
      <xdr:rowOff>619124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19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772275" y="13363575"/>
          <a:ext cx="1497011" cy="1219199"/>
        </a:xfrm>
        <a:prstGeom prst="rect">
          <a:avLst/>
        </a:prstGeom>
      </xdr:spPr>
    </xdr:pic>
    <xdr:clientData/>
  </xdr:twoCellAnchor>
  <xdr:twoCellAnchor editAs="oneCell">
    <xdr:from>
      <xdr:col>3</xdr:col>
      <xdr:colOff>1562100</xdr:colOff>
      <xdr:row>37</xdr:row>
      <xdr:rowOff>66675</xdr:rowOff>
    </xdr:from>
    <xdr:to>
      <xdr:col>3</xdr:col>
      <xdr:colOff>2352675</xdr:colOff>
      <xdr:row>37</xdr:row>
      <xdr:rowOff>1379064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1900-00000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3537"/>
        <a:stretch/>
      </xdr:blipFill>
      <xdr:spPr>
        <a:xfrm>
          <a:off x="7800975" y="8105775"/>
          <a:ext cx="790575" cy="1316199"/>
        </a:xfrm>
        <a:prstGeom prst="rect">
          <a:avLst/>
        </a:prstGeom>
      </xdr:spPr>
    </xdr:pic>
    <xdr:clientData/>
  </xdr:twoCellAnchor>
  <xdr:twoCellAnchor editAs="oneCell">
    <xdr:from>
      <xdr:col>3</xdr:col>
      <xdr:colOff>1600201</xdr:colOff>
      <xdr:row>38</xdr:row>
      <xdr:rowOff>38100</xdr:rowOff>
    </xdr:from>
    <xdr:to>
      <xdr:col>3</xdr:col>
      <xdr:colOff>2343151</xdr:colOff>
      <xdr:row>38</xdr:row>
      <xdr:rowOff>1165193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19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5162" r="4516"/>
        <a:stretch/>
      </xdr:blipFill>
      <xdr:spPr>
        <a:xfrm>
          <a:off x="7839076" y="9505950"/>
          <a:ext cx="742950" cy="1127093"/>
        </a:xfrm>
        <a:prstGeom prst="rect">
          <a:avLst/>
        </a:prstGeom>
      </xdr:spPr>
    </xdr:pic>
    <xdr:clientData/>
  </xdr:twoCellAnchor>
  <xdr:twoCellAnchor editAs="oneCell">
    <xdr:from>
      <xdr:col>3</xdr:col>
      <xdr:colOff>28575</xdr:colOff>
      <xdr:row>37</xdr:row>
      <xdr:rowOff>66675</xdr:rowOff>
    </xdr:from>
    <xdr:to>
      <xdr:col>3</xdr:col>
      <xdr:colOff>1619250</xdr:colOff>
      <xdr:row>37</xdr:row>
      <xdr:rowOff>1341899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19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6267450" y="8105775"/>
          <a:ext cx="1590675" cy="1275224"/>
        </a:xfrm>
        <a:prstGeom prst="rect">
          <a:avLst/>
        </a:prstGeom>
      </xdr:spPr>
    </xdr:pic>
    <xdr:clientData/>
  </xdr:twoCellAnchor>
  <xdr:twoCellAnchor editAs="oneCell">
    <xdr:from>
      <xdr:col>3</xdr:col>
      <xdr:colOff>57150</xdr:colOff>
      <xdr:row>38</xdr:row>
      <xdr:rowOff>28575</xdr:rowOff>
    </xdr:from>
    <xdr:to>
      <xdr:col>3</xdr:col>
      <xdr:colOff>1428750</xdr:colOff>
      <xdr:row>38</xdr:row>
      <xdr:rowOff>1188548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19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296025" y="9448800"/>
          <a:ext cx="1371600" cy="1159973"/>
        </a:xfrm>
        <a:prstGeom prst="rect">
          <a:avLst/>
        </a:prstGeom>
      </xdr:spPr>
    </xdr:pic>
    <xdr:clientData/>
  </xdr:twoCellAnchor>
  <xdr:twoCellAnchor editAs="oneCell">
    <xdr:from>
      <xdr:col>3</xdr:col>
      <xdr:colOff>523876</xdr:colOff>
      <xdr:row>45</xdr:row>
      <xdr:rowOff>38101</xdr:rowOff>
    </xdr:from>
    <xdr:to>
      <xdr:col>3</xdr:col>
      <xdr:colOff>1571625</xdr:colOff>
      <xdr:row>46</xdr:row>
      <xdr:rowOff>628221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19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6762751" y="15792451"/>
          <a:ext cx="1047749" cy="1218770"/>
        </a:xfrm>
        <a:prstGeom prst="rect">
          <a:avLst/>
        </a:prstGeom>
      </xdr:spPr>
    </xdr:pic>
    <xdr:clientData/>
  </xdr:twoCellAnchor>
  <xdr:twoCellAnchor editAs="oneCell">
    <xdr:from>
      <xdr:col>3</xdr:col>
      <xdr:colOff>347501</xdr:colOff>
      <xdr:row>43</xdr:row>
      <xdr:rowOff>23978</xdr:rowOff>
    </xdr:from>
    <xdr:to>
      <xdr:col>3</xdr:col>
      <xdr:colOff>1700374</xdr:colOff>
      <xdr:row>44</xdr:row>
      <xdr:rowOff>585952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19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6810376" y="14535153"/>
          <a:ext cx="1190624" cy="1352873"/>
        </a:xfrm>
        <a:prstGeom prst="rect">
          <a:avLst/>
        </a:prstGeom>
      </xdr:spPr>
    </xdr:pic>
    <xdr:clientData/>
  </xdr:twoCellAnchor>
  <xdr:twoCellAnchor editAs="oneCell">
    <xdr:from>
      <xdr:col>3</xdr:col>
      <xdr:colOff>619125</xdr:colOff>
      <xdr:row>36</xdr:row>
      <xdr:rowOff>47625</xdr:rowOff>
    </xdr:from>
    <xdr:to>
      <xdr:col>3</xdr:col>
      <xdr:colOff>1612859</xdr:colOff>
      <xdr:row>36</xdr:row>
      <xdr:rowOff>1321799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19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7000875" y="8162925"/>
          <a:ext cx="993734" cy="1274174"/>
        </a:xfrm>
        <a:prstGeom prst="rect">
          <a:avLst/>
        </a:prstGeom>
      </xdr:spPr>
    </xdr:pic>
    <xdr:clientData/>
  </xdr:twoCellAnchor>
  <xdr:twoCellAnchor editAs="oneCell">
    <xdr:from>
      <xdr:col>1</xdr:col>
      <xdr:colOff>7620</xdr:colOff>
      <xdr:row>0</xdr:row>
      <xdr:rowOff>30480</xdr:rowOff>
    </xdr:from>
    <xdr:to>
      <xdr:col>1</xdr:col>
      <xdr:colOff>2013152</xdr:colOff>
      <xdr:row>2</xdr:row>
      <xdr:rowOff>187184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1F32DFDD-4BA6-442B-B2B9-C8305CFD9F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9100" y="30480"/>
          <a:ext cx="2005532" cy="568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7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3</xdr:row>
      <xdr:rowOff>0</xdr:rowOff>
    </xdr:from>
    <xdr:to>
      <xdr:col>11</xdr:col>
      <xdr:colOff>84953</xdr:colOff>
      <xdr:row>40</xdr:row>
      <xdr:rowOff>151500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1A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09600" y="381000"/>
          <a:ext cx="6180953" cy="72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0</xdr:row>
      <xdr:rowOff>38100</xdr:rowOff>
    </xdr:from>
    <xdr:to>
      <xdr:col>4</xdr:col>
      <xdr:colOff>176732</xdr:colOff>
      <xdr:row>0</xdr:row>
      <xdr:rowOff>606284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E6E8D293-442A-4CC6-91D0-FCA6858615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7180" y="38100"/>
          <a:ext cx="2005532" cy="568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9.bin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.xml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0.bin"/></Relationships>
</file>

<file path=xl/worksheets/_rels/sheet1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2.xml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1.bin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2.bin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3.bin"/></Relationships>
</file>

<file path=xl/worksheets/_rels/sheet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.xml"/><Relationship Id="rId1" Type="http://schemas.openxmlformats.org/officeDocument/2006/relationships/printerSettings" Target="../printerSettings/printerSettings14.bin"/></Relationships>
</file>

<file path=xl/worksheets/_rels/sheet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.xml"/><Relationship Id="rId1" Type="http://schemas.openxmlformats.org/officeDocument/2006/relationships/printerSettings" Target="../printerSettings/printerSettings15.bin"/></Relationships>
</file>

<file path=xl/worksheets/_rels/sheet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.xml"/><Relationship Id="rId1" Type="http://schemas.openxmlformats.org/officeDocument/2006/relationships/printerSettings" Target="../printerSettings/printerSettings16.bin"/></Relationships>
</file>

<file path=xl/worksheets/_rels/sheet1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.xml"/><Relationship Id="rId1" Type="http://schemas.openxmlformats.org/officeDocument/2006/relationships/printerSettings" Target="../printerSettings/printerSettings17.bin"/></Relationships>
</file>

<file path=xl/worksheets/_rels/sheet2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0.xml"/></Relationships>
</file>

<file path=xl/worksheets/_rels/sheet2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.xml"/><Relationship Id="rId1" Type="http://schemas.openxmlformats.org/officeDocument/2006/relationships/printerSettings" Target="../printerSettings/printerSettings18.bin"/></Relationships>
</file>

<file path=xl/worksheets/_rels/sheet2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2.xml"/></Relationships>
</file>

<file path=xl/worksheets/_rels/sheet2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.xml"/><Relationship Id="rId1" Type="http://schemas.openxmlformats.org/officeDocument/2006/relationships/printerSettings" Target="../printerSettings/printerSettings19.bin"/></Relationships>
</file>

<file path=xl/worksheets/_rels/sheet2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.xml"/><Relationship Id="rId1" Type="http://schemas.openxmlformats.org/officeDocument/2006/relationships/printerSettings" Target="../printerSettings/printerSettings20.bin"/></Relationships>
</file>

<file path=xl/worksheets/_rels/sheet2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.xml"/><Relationship Id="rId1" Type="http://schemas.openxmlformats.org/officeDocument/2006/relationships/printerSettings" Target="../printerSettings/printerSettings21.bin"/></Relationships>
</file>

<file path=xl/worksheets/_rels/sheet2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.xml"/><Relationship Id="rId1" Type="http://schemas.openxmlformats.org/officeDocument/2006/relationships/printerSettings" Target="../printerSettings/printerSettings22.bin"/></Relationships>
</file>

<file path=xl/worksheets/_rels/sheet2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7.xml"/></Relationships>
</file>

<file path=xl/worksheets/_rels/sheet28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3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M65"/>
  <sheetViews>
    <sheetView tabSelected="1" zoomScale="90" zoomScaleNormal="90" workbookViewId="0">
      <selection activeCell="A5" sqref="A5:G10"/>
    </sheetView>
  </sheetViews>
  <sheetFormatPr defaultRowHeight="14.4" x14ac:dyDescent="0.3"/>
  <cols>
    <col min="8" max="8" width="14.33203125" customWidth="1"/>
    <col min="12" max="12" width="21.109375" customWidth="1"/>
  </cols>
  <sheetData>
    <row r="1" spans="1:13" ht="20.399999999999999" customHeight="1" x14ac:dyDescent="0.3">
      <c r="A1" s="545"/>
      <c r="B1" s="545"/>
      <c r="C1" s="545"/>
      <c r="D1" s="545"/>
      <c r="E1" s="545"/>
      <c r="F1" s="545"/>
      <c r="G1" s="545"/>
      <c r="H1" s="439" t="s">
        <v>37</v>
      </c>
      <c r="I1" s="541" t="s">
        <v>38</v>
      </c>
      <c r="J1" s="541"/>
      <c r="K1" s="541"/>
      <c r="L1" s="541"/>
    </row>
    <row r="2" spans="1:13" ht="20.399999999999999" customHeight="1" x14ac:dyDescent="0.3">
      <c r="A2" s="545"/>
      <c r="B2" s="545"/>
      <c r="C2" s="545"/>
      <c r="D2" s="545"/>
      <c r="E2" s="545"/>
      <c r="F2" s="545"/>
      <c r="G2" s="545"/>
      <c r="H2" s="440" t="s">
        <v>48</v>
      </c>
      <c r="I2" s="542" t="s">
        <v>54</v>
      </c>
      <c r="J2" s="542"/>
      <c r="K2" s="542"/>
      <c r="L2" s="542"/>
    </row>
    <row r="3" spans="1:13" ht="20.399999999999999" customHeight="1" x14ac:dyDescent="0.3">
      <c r="A3" s="545"/>
      <c r="B3" s="545"/>
      <c r="C3" s="545"/>
      <c r="D3" s="545"/>
      <c r="E3" s="545"/>
      <c r="F3" s="545"/>
      <c r="G3" s="545"/>
      <c r="H3" s="440" t="s">
        <v>55</v>
      </c>
      <c r="I3" s="542" t="s">
        <v>56</v>
      </c>
      <c r="J3" s="542"/>
      <c r="K3" s="542"/>
      <c r="L3" s="542"/>
    </row>
    <row r="4" spans="1:13" ht="20.399999999999999" customHeight="1" x14ac:dyDescent="0.3">
      <c r="A4" s="545"/>
      <c r="B4" s="545"/>
      <c r="C4" s="545"/>
      <c r="D4" s="545"/>
      <c r="E4" s="545"/>
      <c r="F4" s="545"/>
      <c r="G4" s="545"/>
      <c r="H4" s="440" t="s">
        <v>39</v>
      </c>
      <c r="I4" s="542" t="s">
        <v>1</v>
      </c>
      <c r="J4" s="542"/>
      <c r="K4" s="542"/>
      <c r="L4" s="542"/>
    </row>
    <row r="5" spans="1:13" ht="20.399999999999999" customHeight="1" x14ac:dyDescent="0.3">
      <c r="A5" s="544" t="s">
        <v>6493</v>
      </c>
      <c r="B5" s="544"/>
      <c r="C5" s="544"/>
      <c r="D5" s="544"/>
      <c r="E5" s="544"/>
      <c r="F5" s="544"/>
      <c r="G5" s="544"/>
      <c r="H5" s="440" t="s">
        <v>40</v>
      </c>
      <c r="I5" s="440" t="s">
        <v>41</v>
      </c>
      <c r="J5" s="440"/>
      <c r="K5" s="440"/>
      <c r="L5" s="440"/>
    </row>
    <row r="6" spans="1:13" ht="20.399999999999999" customHeight="1" x14ac:dyDescent="0.3">
      <c r="A6" s="544"/>
      <c r="B6" s="544"/>
      <c r="C6" s="544"/>
      <c r="D6" s="544"/>
      <c r="E6" s="544"/>
      <c r="F6" s="544"/>
      <c r="G6" s="544"/>
      <c r="H6" s="440" t="s">
        <v>42</v>
      </c>
      <c r="I6" s="440" t="s">
        <v>43</v>
      </c>
      <c r="J6" s="440"/>
      <c r="K6" s="440"/>
      <c r="L6" s="440"/>
    </row>
    <row r="7" spans="1:13" ht="20.399999999999999" customHeight="1" x14ac:dyDescent="0.3">
      <c r="A7" s="544"/>
      <c r="B7" s="544"/>
      <c r="C7" s="544"/>
      <c r="D7" s="544"/>
      <c r="E7" s="544"/>
      <c r="F7" s="544"/>
      <c r="G7" s="544"/>
      <c r="H7" s="441" t="s">
        <v>44</v>
      </c>
      <c r="I7" s="440" t="s">
        <v>45</v>
      </c>
      <c r="J7" s="440"/>
      <c r="K7" s="440"/>
      <c r="L7" s="440"/>
    </row>
    <row r="8" spans="1:13" ht="20.399999999999999" customHeight="1" x14ac:dyDescent="0.3">
      <c r="A8" s="544"/>
      <c r="B8" s="544"/>
      <c r="C8" s="544"/>
      <c r="D8" s="544"/>
      <c r="E8" s="544"/>
      <c r="F8" s="544"/>
      <c r="G8" s="544"/>
      <c r="H8" s="440" t="s">
        <v>46</v>
      </c>
      <c r="I8" s="440" t="s">
        <v>47</v>
      </c>
      <c r="J8" s="440"/>
      <c r="K8" s="440"/>
      <c r="L8" s="440"/>
    </row>
    <row r="9" spans="1:13" ht="20.399999999999999" customHeight="1" x14ac:dyDescent="0.3">
      <c r="A9" s="544"/>
      <c r="B9" s="544"/>
      <c r="C9" s="544"/>
      <c r="D9" s="544"/>
      <c r="E9" s="544"/>
      <c r="F9" s="544"/>
      <c r="G9" s="544"/>
      <c r="H9" s="442" t="s">
        <v>49</v>
      </c>
      <c r="I9" s="442" t="s">
        <v>113</v>
      </c>
      <c r="J9" s="440"/>
      <c r="K9" s="440"/>
      <c r="L9" s="440"/>
    </row>
    <row r="10" spans="1:13" ht="20.399999999999999" customHeight="1" x14ac:dyDescent="0.3">
      <c r="A10" s="544"/>
      <c r="B10" s="544"/>
      <c r="C10" s="544"/>
      <c r="D10" s="544"/>
      <c r="E10" s="544"/>
      <c r="F10" s="544"/>
      <c r="G10" s="544"/>
      <c r="H10" s="440"/>
      <c r="I10" s="443" t="s">
        <v>168</v>
      </c>
      <c r="J10" s="444"/>
      <c r="K10" s="444"/>
      <c r="L10" s="444"/>
    </row>
    <row r="11" spans="1:13" ht="22.5" customHeight="1" x14ac:dyDescent="0.3">
      <c r="A11" s="543" t="s">
        <v>6424</v>
      </c>
      <c r="B11" s="543"/>
      <c r="C11" s="543"/>
      <c r="D11" s="543"/>
      <c r="E11" s="543"/>
      <c r="F11" s="543"/>
      <c r="G11" s="543"/>
      <c r="H11" s="543"/>
      <c r="I11" s="543"/>
      <c r="J11" s="543"/>
      <c r="K11" s="543"/>
      <c r="L11" s="543"/>
    </row>
    <row r="12" spans="1:13" ht="30.75" customHeight="1" x14ac:dyDescent="0.3">
      <c r="A12" s="543" t="s">
        <v>169</v>
      </c>
      <c r="B12" s="543"/>
      <c r="C12" s="543"/>
      <c r="D12" s="543"/>
      <c r="E12" s="543"/>
      <c r="F12" s="543"/>
      <c r="G12" s="543"/>
      <c r="H12" s="543"/>
      <c r="I12" s="543"/>
      <c r="J12" s="543"/>
      <c r="K12" s="543"/>
      <c r="L12" s="543"/>
      <c r="M12" s="76"/>
    </row>
    <row r="13" spans="1:13" ht="15" customHeight="1" x14ac:dyDescent="0.3">
      <c r="A13" s="76"/>
      <c r="B13" s="76"/>
      <c r="C13" s="76"/>
      <c r="D13" s="76"/>
      <c r="E13" s="76"/>
      <c r="F13" s="76"/>
      <c r="G13" s="76"/>
      <c r="H13" s="76"/>
      <c r="I13" s="76"/>
      <c r="J13" s="76"/>
      <c r="K13" s="76"/>
      <c r="L13" s="76"/>
      <c r="M13" s="76"/>
    </row>
    <row r="14" spans="1:13" ht="15" thickBot="1" x14ac:dyDescent="0.35"/>
    <row r="15" spans="1:13" ht="16.2" thickBot="1" x14ac:dyDescent="0.35">
      <c r="A15" s="538" t="s">
        <v>6425</v>
      </c>
      <c r="B15" s="539"/>
      <c r="C15" s="539"/>
      <c r="D15" s="539"/>
      <c r="E15" s="539"/>
      <c r="F15" s="539"/>
      <c r="G15" s="539"/>
      <c r="H15" s="540"/>
      <c r="J15" s="537" t="s">
        <v>52</v>
      </c>
      <c r="K15" s="537"/>
    </row>
    <row r="16" spans="1:13" ht="15" thickBot="1" x14ac:dyDescent="0.35">
      <c r="A16" s="67"/>
      <c r="B16" s="67"/>
      <c r="C16" s="67"/>
      <c r="D16" s="67"/>
      <c r="E16" s="67"/>
      <c r="F16" s="67"/>
      <c r="G16" s="67"/>
      <c r="H16" s="67"/>
    </row>
    <row r="17" spans="1:11" ht="16.2" thickBot="1" x14ac:dyDescent="0.35">
      <c r="A17" s="538" t="s">
        <v>6426</v>
      </c>
      <c r="B17" s="539"/>
      <c r="C17" s="539"/>
      <c r="D17" s="539"/>
      <c r="E17" s="539"/>
      <c r="F17" s="539"/>
      <c r="G17" s="539"/>
      <c r="H17" s="540"/>
      <c r="J17" s="537" t="s">
        <v>52</v>
      </c>
      <c r="K17" s="537"/>
    </row>
    <row r="18" spans="1:11" ht="16.2" thickBot="1" x14ac:dyDescent="0.35">
      <c r="A18" s="68"/>
      <c r="B18" s="68"/>
      <c r="C18" s="68"/>
      <c r="D18" s="68"/>
      <c r="E18" s="68"/>
      <c r="F18" s="68"/>
      <c r="G18" s="68"/>
      <c r="H18" s="68"/>
      <c r="J18" s="25"/>
      <c r="K18" s="25"/>
    </row>
    <row r="19" spans="1:11" ht="16.2" thickBot="1" x14ac:dyDescent="0.35">
      <c r="A19" s="538" t="s">
        <v>6427</v>
      </c>
      <c r="B19" s="539"/>
      <c r="C19" s="539"/>
      <c r="D19" s="539"/>
      <c r="E19" s="539"/>
      <c r="F19" s="539"/>
      <c r="G19" s="539"/>
      <c r="H19" s="540"/>
      <c r="J19" s="537" t="s">
        <v>52</v>
      </c>
      <c r="K19" s="537"/>
    </row>
    <row r="20" spans="1:11" ht="16.2" thickBot="1" x14ac:dyDescent="0.35">
      <c r="A20" s="68"/>
      <c r="B20" s="68"/>
      <c r="C20" s="68"/>
      <c r="D20" s="68"/>
      <c r="E20" s="68"/>
      <c r="F20" s="68"/>
      <c r="G20" s="68"/>
      <c r="H20" s="68"/>
      <c r="J20" s="25"/>
      <c r="K20" s="25"/>
    </row>
    <row r="21" spans="1:11" ht="16.2" thickBot="1" x14ac:dyDescent="0.35">
      <c r="A21" s="538" t="s">
        <v>6428</v>
      </c>
      <c r="B21" s="539"/>
      <c r="C21" s="539"/>
      <c r="D21" s="539"/>
      <c r="E21" s="539"/>
      <c r="F21" s="539"/>
      <c r="G21" s="539"/>
      <c r="H21" s="540"/>
      <c r="J21" s="537" t="s">
        <v>52</v>
      </c>
      <c r="K21" s="537"/>
    </row>
    <row r="22" spans="1:11" ht="16.2" thickBot="1" x14ac:dyDescent="0.35">
      <c r="A22" s="68"/>
      <c r="B22" s="68"/>
      <c r="C22" s="68"/>
      <c r="D22" s="68"/>
      <c r="E22" s="68"/>
      <c r="F22" s="68"/>
      <c r="G22" s="68"/>
      <c r="H22" s="68"/>
      <c r="J22" s="25"/>
      <c r="K22" s="25"/>
    </row>
    <row r="23" spans="1:11" ht="16.2" thickBot="1" x14ac:dyDescent="0.35">
      <c r="A23" s="538" t="s">
        <v>6429</v>
      </c>
      <c r="B23" s="539"/>
      <c r="C23" s="539"/>
      <c r="D23" s="539"/>
      <c r="E23" s="539"/>
      <c r="F23" s="539"/>
      <c r="G23" s="539"/>
      <c r="H23" s="540"/>
      <c r="J23" s="537" t="s">
        <v>52</v>
      </c>
      <c r="K23" s="537"/>
    </row>
    <row r="24" spans="1:11" ht="16.2" thickBot="1" x14ac:dyDescent="0.35">
      <c r="A24" s="68"/>
      <c r="B24" s="68"/>
      <c r="C24" s="68"/>
      <c r="D24" s="68"/>
      <c r="E24" s="68"/>
      <c r="F24" s="68"/>
      <c r="G24" s="68"/>
      <c r="H24" s="68"/>
      <c r="J24" s="25"/>
      <c r="K24" s="25"/>
    </row>
    <row r="25" spans="1:11" ht="16.2" thickBot="1" x14ac:dyDescent="0.35">
      <c r="A25" s="538" t="s">
        <v>6430</v>
      </c>
      <c r="B25" s="539"/>
      <c r="C25" s="539"/>
      <c r="D25" s="539"/>
      <c r="E25" s="539"/>
      <c r="F25" s="539"/>
      <c r="G25" s="539"/>
      <c r="H25" s="540"/>
      <c r="J25" s="537" t="s">
        <v>52</v>
      </c>
      <c r="K25" s="537"/>
    </row>
    <row r="26" spans="1:11" ht="16.2" thickBot="1" x14ac:dyDescent="0.35">
      <c r="A26" s="68"/>
      <c r="B26" s="68"/>
      <c r="C26" s="68"/>
      <c r="D26" s="68"/>
      <c r="E26" s="68"/>
      <c r="F26" s="68"/>
      <c r="G26" s="68"/>
      <c r="H26" s="68"/>
      <c r="J26" s="25"/>
      <c r="K26" s="25"/>
    </row>
    <row r="27" spans="1:11" ht="16.2" thickBot="1" x14ac:dyDescent="0.35">
      <c r="A27" s="538" t="s">
        <v>6431</v>
      </c>
      <c r="B27" s="539"/>
      <c r="C27" s="539"/>
      <c r="D27" s="539"/>
      <c r="E27" s="539"/>
      <c r="F27" s="539"/>
      <c r="G27" s="539"/>
      <c r="H27" s="540"/>
      <c r="J27" s="537" t="s">
        <v>52</v>
      </c>
      <c r="K27" s="537"/>
    </row>
    <row r="28" spans="1:11" ht="16.2" thickBot="1" x14ac:dyDescent="0.35">
      <c r="A28" s="68"/>
      <c r="B28" s="68"/>
      <c r="C28" s="68"/>
      <c r="D28" s="68"/>
      <c r="E28" s="68"/>
      <c r="F28" s="68"/>
      <c r="G28" s="68"/>
      <c r="H28" s="68"/>
      <c r="J28" s="25"/>
      <c r="K28" s="25"/>
    </row>
    <row r="29" spans="1:11" ht="16.2" thickBot="1" x14ac:dyDescent="0.35">
      <c r="A29" s="538" t="s">
        <v>6432</v>
      </c>
      <c r="B29" s="539"/>
      <c r="C29" s="539"/>
      <c r="D29" s="539"/>
      <c r="E29" s="539"/>
      <c r="F29" s="539"/>
      <c r="G29" s="539"/>
      <c r="H29" s="540"/>
      <c r="J29" s="537" t="s">
        <v>52</v>
      </c>
      <c r="K29" s="537"/>
    </row>
    <row r="30" spans="1:11" ht="16.2" thickBot="1" x14ac:dyDescent="0.35">
      <c r="A30" s="68"/>
      <c r="B30" s="68"/>
      <c r="C30" s="68"/>
      <c r="D30" s="68"/>
      <c r="E30" s="68"/>
      <c r="F30" s="68"/>
      <c r="G30" s="68"/>
      <c r="H30" s="68"/>
      <c r="J30" s="25"/>
      <c r="K30" s="25"/>
    </row>
    <row r="31" spans="1:11" ht="16.2" thickBot="1" x14ac:dyDescent="0.35">
      <c r="A31" s="538" t="s">
        <v>6433</v>
      </c>
      <c r="B31" s="539"/>
      <c r="C31" s="539"/>
      <c r="D31" s="539"/>
      <c r="E31" s="539"/>
      <c r="F31" s="539"/>
      <c r="G31" s="539"/>
      <c r="H31" s="540"/>
      <c r="J31" s="537" t="s">
        <v>52</v>
      </c>
      <c r="K31" s="537"/>
    </row>
    <row r="32" spans="1:11" ht="15" thickBot="1" x14ac:dyDescent="0.35">
      <c r="A32" s="67"/>
      <c r="B32" s="67"/>
      <c r="C32" s="67"/>
      <c r="D32" s="67"/>
      <c r="E32" s="67"/>
      <c r="F32" s="67"/>
      <c r="G32" s="67"/>
      <c r="H32" s="67"/>
    </row>
    <row r="33" spans="1:11" ht="16.2" thickBot="1" x14ac:dyDescent="0.35">
      <c r="A33" s="538" t="s">
        <v>6434</v>
      </c>
      <c r="B33" s="539"/>
      <c r="C33" s="539"/>
      <c r="D33" s="539"/>
      <c r="E33" s="539"/>
      <c r="F33" s="539"/>
      <c r="G33" s="539"/>
      <c r="H33" s="540"/>
      <c r="J33" s="537" t="s">
        <v>52</v>
      </c>
      <c r="K33" s="537"/>
    </row>
    <row r="34" spans="1:11" ht="16.2" thickBot="1" x14ac:dyDescent="0.35">
      <c r="A34" s="68"/>
      <c r="B34" s="68"/>
      <c r="C34" s="68"/>
      <c r="D34" s="68"/>
      <c r="E34" s="68"/>
      <c r="F34" s="68"/>
      <c r="G34" s="68"/>
      <c r="H34" s="68"/>
    </row>
    <row r="35" spans="1:11" ht="16.2" thickBot="1" x14ac:dyDescent="0.35">
      <c r="A35" s="538" t="s">
        <v>6435</v>
      </c>
      <c r="B35" s="539"/>
      <c r="C35" s="539"/>
      <c r="D35" s="539"/>
      <c r="E35" s="539"/>
      <c r="F35" s="539"/>
      <c r="G35" s="539"/>
      <c r="H35" s="540"/>
      <c r="J35" s="537" t="s">
        <v>52</v>
      </c>
      <c r="K35" s="537"/>
    </row>
    <row r="36" spans="1:11" ht="16.2" thickBot="1" x14ac:dyDescent="0.35">
      <c r="A36" s="68"/>
      <c r="B36" s="68"/>
      <c r="C36" s="68"/>
      <c r="D36" s="68"/>
      <c r="E36" s="68"/>
      <c r="F36" s="68"/>
      <c r="G36" s="68"/>
      <c r="H36" s="68"/>
    </row>
    <row r="37" spans="1:11" ht="16.2" thickBot="1" x14ac:dyDescent="0.35">
      <c r="A37" s="538" t="s">
        <v>6436</v>
      </c>
      <c r="B37" s="539"/>
      <c r="C37" s="539"/>
      <c r="D37" s="539"/>
      <c r="E37" s="539"/>
      <c r="F37" s="539"/>
      <c r="G37" s="539"/>
      <c r="H37" s="540"/>
      <c r="J37" s="537" t="s">
        <v>52</v>
      </c>
      <c r="K37" s="537"/>
    </row>
    <row r="38" spans="1:11" ht="16.2" thickBot="1" x14ac:dyDescent="0.35">
      <c r="A38" s="68"/>
      <c r="B38" s="68"/>
      <c r="C38" s="68"/>
      <c r="D38" s="68"/>
      <c r="E38" s="68"/>
      <c r="F38" s="68"/>
      <c r="G38" s="68"/>
      <c r="H38" s="68"/>
    </row>
    <row r="39" spans="1:11" ht="16.2" thickBot="1" x14ac:dyDescent="0.35">
      <c r="A39" s="538" t="s">
        <v>6437</v>
      </c>
      <c r="B39" s="539"/>
      <c r="C39" s="539"/>
      <c r="D39" s="539"/>
      <c r="E39" s="539"/>
      <c r="F39" s="539"/>
      <c r="G39" s="539"/>
      <c r="H39" s="540"/>
      <c r="J39" s="537" t="s">
        <v>52</v>
      </c>
      <c r="K39" s="537"/>
    </row>
    <row r="40" spans="1:11" ht="16.2" thickBot="1" x14ac:dyDescent="0.35">
      <c r="A40" s="68"/>
      <c r="B40" s="68"/>
      <c r="C40" s="68"/>
      <c r="D40" s="68"/>
      <c r="E40" s="68"/>
      <c r="F40" s="68"/>
      <c r="G40" s="68"/>
      <c r="H40" s="68"/>
    </row>
    <row r="41" spans="1:11" ht="16.2" thickBot="1" x14ac:dyDescent="0.35">
      <c r="A41" s="538" t="s">
        <v>6438</v>
      </c>
      <c r="B41" s="539"/>
      <c r="C41" s="539"/>
      <c r="D41" s="539"/>
      <c r="E41" s="539"/>
      <c r="F41" s="539"/>
      <c r="G41" s="539"/>
      <c r="H41" s="540"/>
      <c r="J41" s="537" t="s">
        <v>52</v>
      </c>
      <c r="K41" s="537"/>
    </row>
    <row r="42" spans="1:11" ht="16.2" thickBot="1" x14ac:dyDescent="0.35">
      <c r="A42" s="68"/>
      <c r="B42" s="68"/>
      <c r="C42" s="68"/>
      <c r="D42" s="68"/>
      <c r="E42" s="68"/>
      <c r="F42" s="68"/>
      <c r="G42" s="68"/>
      <c r="H42" s="68"/>
    </row>
    <row r="43" spans="1:11" ht="16.2" thickBot="1" x14ac:dyDescent="0.35">
      <c r="A43" s="538" t="s">
        <v>6439</v>
      </c>
      <c r="B43" s="539"/>
      <c r="C43" s="539"/>
      <c r="D43" s="539"/>
      <c r="E43" s="539"/>
      <c r="F43" s="539"/>
      <c r="G43" s="539"/>
      <c r="H43" s="540"/>
      <c r="J43" s="537" t="s">
        <v>52</v>
      </c>
      <c r="K43" s="537"/>
    </row>
    <row r="44" spans="1:11" ht="15" thickBot="1" x14ac:dyDescent="0.35">
      <c r="A44" s="67"/>
      <c r="B44" s="67"/>
      <c r="C44" s="67"/>
      <c r="D44" s="67"/>
      <c r="E44" s="67"/>
      <c r="F44" s="67"/>
      <c r="G44" s="67"/>
      <c r="H44" s="67"/>
    </row>
    <row r="45" spans="1:11" ht="16.2" thickBot="1" x14ac:dyDescent="0.35">
      <c r="A45" s="538" t="s">
        <v>6440</v>
      </c>
      <c r="B45" s="539"/>
      <c r="C45" s="539"/>
      <c r="D45" s="539"/>
      <c r="E45" s="539"/>
      <c r="F45" s="539"/>
      <c r="G45" s="539"/>
      <c r="H45" s="540"/>
      <c r="J45" s="537" t="s">
        <v>52</v>
      </c>
      <c r="K45" s="537"/>
    </row>
    <row r="46" spans="1:11" ht="15" thickBot="1" x14ac:dyDescent="0.35">
      <c r="A46" s="67"/>
      <c r="B46" s="67"/>
      <c r="C46" s="67"/>
      <c r="D46" s="67"/>
      <c r="E46" s="67"/>
      <c r="F46" s="67"/>
      <c r="G46" s="67"/>
      <c r="H46" s="67"/>
    </row>
    <row r="47" spans="1:11" ht="16.2" thickBot="1" x14ac:dyDescent="0.35">
      <c r="A47" s="538" t="s">
        <v>6441</v>
      </c>
      <c r="B47" s="539"/>
      <c r="C47" s="539"/>
      <c r="D47" s="539"/>
      <c r="E47" s="539"/>
      <c r="F47" s="539"/>
      <c r="G47" s="539"/>
      <c r="H47" s="540"/>
      <c r="J47" s="537" t="s">
        <v>52</v>
      </c>
      <c r="K47" s="537"/>
    </row>
    <row r="48" spans="1:11" ht="15" thickBot="1" x14ac:dyDescent="0.35">
      <c r="A48" s="67"/>
      <c r="B48" s="67"/>
      <c r="C48" s="67"/>
      <c r="D48" s="67"/>
      <c r="E48" s="67"/>
      <c r="F48" s="67"/>
      <c r="G48" s="67"/>
      <c r="H48" s="67"/>
    </row>
    <row r="49" spans="1:11" ht="16.2" thickBot="1" x14ac:dyDescent="0.35">
      <c r="A49" s="538" t="s">
        <v>6442</v>
      </c>
      <c r="B49" s="539"/>
      <c r="C49" s="539"/>
      <c r="D49" s="539"/>
      <c r="E49" s="539"/>
      <c r="F49" s="539"/>
      <c r="G49" s="539"/>
      <c r="H49" s="540"/>
      <c r="J49" s="537" t="s">
        <v>52</v>
      </c>
      <c r="K49" s="537"/>
    </row>
    <row r="50" spans="1:11" ht="15" thickBot="1" x14ac:dyDescent="0.35">
      <c r="A50" s="67"/>
      <c r="B50" s="67"/>
      <c r="C50" s="67"/>
      <c r="D50" s="67"/>
      <c r="E50" s="67"/>
      <c r="F50" s="67"/>
      <c r="G50" s="67"/>
      <c r="H50" s="67"/>
    </row>
    <row r="51" spans="1:11" ht="16.2" thickBot="1" x14ac:dyDescent="0.35">
      <c r="A51" s="538" t="s">
        <v>6443</v>
      </c>
      <c r="B51" s="539"/>
      <c r="C51" s="539"/>
      <c r="D51" s="539"/>
      <c r="E51" s="539"/>
      <c r="F51" s="539"/>
      <c r="G51" s="539"/>
      <c r="H51" s="540"/>
      <c r="J51" s="537" t="s">
        <v>52</v>
      </c>
      <c r="K51" s="537"/>
    </row>
    <row r="52" spans="1:11" ht="16.2" thickBot="1" x14ac:dyDescent="0.35">
      <c r="A52" s="68"/>
      <c r="B52" s="68"/>
      <c r="C52" s="68"/>
      <c r="D52" s="68"/>
      <c r="E52" s="68"/>
      <c r="F52" s="68"/>
      <c r="G52" s="68"/>
      <c r="H52" s="68"/>
      <c r="J52" s="26"/>
      <c r="K52" s="27"/>
    </row>
    <row r="53" spans="1:11" ht="16.2" thickBot="1" x14ac:dyDescent="0.35">
      <c r="A53" s="538" t="s">
        <v>6444</v>
      </c>
      <c r="B53" s="539"/>
      <c r="C53" s="539"/>
      <c r="D53" s="539"/>
      <c r="E53" s="539"/>
      <c r="F53" s="539"/>
      <c r="G53" s="539"/>
      <c r="H53" s="540"/>
      <c r="J53" s="537" t="s">
        <v>52</v>
      </c>
      <c r="K53" s="537"/>
    </row>
    <row r="54" spans="1:11" ht="16.2" thickBot="1" x14ac:dyDescent="0.35">
      <c r="A54" s="68"/>
      <c r="B54" s="68"/>
      <c r="C54" s="68"/>
      <c r="D54" s="68"/>
      <c r="E54" s="68"/>
      <c r="F54" s="68"/>
      <c r="G54" s="68"/>
      <c r="H54" s="68"/>
      <c r="J54" s="26"/>
      <c r="K54" s="27"/>
    </row>
    <row r="55" spans="1:11" ht="16.2" thickBot="1" x14ac:dyDescent="0.35">
      <c r="A55" s="538" t="s">
        <v>6445</v>
      </c>
      <c r="B55" s="539"/>
      <c r="C55" s="539"/>
      <c r="D55" s="539"/>
      <c r="E55" s="539"/>
      <c r="F55" s="539"/>
      <c r="G55" s="539"/>
      <c r="H55" s="540"/>
      <c r="J55" s="537" t="s">
        <v>52</v>
      </c>
      <c r="K55" s="537"/>
    </row>
    <row r="56" spans="1:11" ht="16.2" thickBot="1" x14ac:dyDescent="0.35">
      <c r="A56" s="68"/>
      <c r="B56" s="68"/>
      <c r="C56" s="68"/>
      <c r="D56" s="68"/>
      <c r="E56" s="68"/>
      <c r="F56" s="68"/>
      <c r="G56" s="68"/>
      <c r="H56" s="68"/>
      <c r="J56" s="26"/>
      <c r="K56" s="27"/>
    </row>
    <row r="57" spans="1:11" ht="16.2" thickBot="1" x14ac:dyDescent="0.35">
      <c r="A57" s="69" t="s">
        <v>6446</v>
      </c>
      <c r="B57" s="70"/>
      <c r="C57" s="70"/>
      <c r="D57" s="70"/>
      <c r="E57" s="70"/>
      <c r="F57" s="70"/>
      <c r="G57" s="70"/>
      <c r="H57" s="71"/>
      <c r="J57" s="537" t="s">
        <v>52</v>
      </c>
      <c r="K57" s="537"/>
    </row>
    <row r="58" spans="1:11" ht="16.2" thickBot="1" x14ac:dyDescent="0.35">
      <c r="A58" s="68"/>
      <c r="B58" s="68"/>
      <c r="C58" s="68"/>
      <c r="D58" s="68"/>
      <c r="E58" s="68"/>
      <c r="F58" s="68"/>
      <c r="G58" s="68"/>
      <c r="H58" s="68"/>
      <c r="J58" s="26"/>
      <c r="K58" s="27"/>
    </row>
    <row r="59" spans="1:11" ht="16.2" thickBot="1" x14ac:dyDescent="0.35">
      <c r="A59" s="538" t="s">
        <v>53</v>
      </c>
      <c r="B59" s="539"/>
      <c r="C59" s="539"/>
      <c r="D59" s="539"/>
      <c r="E59" s="539"/>
      <c r="F59" s="539"/>
      <c r="G59" s="539"/>
      <c r="H59" s="540"/>
      <c r="J59" s="537" t="s">
        <v>52</v>
      </c>
      <c r="K59" s="537"/>
    </row>
    <row r="60" spans="1:11" ht="16.2" thickBot="1" x14ac:dyDescent="0.35">
      <c r="A60" s="68"/>
      <c r="B60" s="68"/>
      <c r="C60" s="68"/>
      <c r="D60" s="68"/>
      <c r="E60" s="68"/>
      <c r="F60" s="68"/>
      <c r="G60" s="68"/>
      <c r="H60" s="68"/>
      <c r="J60" s="27"/>
      <c r="K60" s="27"/>
    </row>
    <row r="61" spans="1:11" ht="16.2" thickBot="1" x14ac:dyDescent="0.35">
      <c r="A61" s="538" t="s">
        <v>147</v>
      </c>
      <c r="B61" s="539"/>
      <c r="C61" s="539"/>
      <c r="D61" s="539"/>
      <c r="E61" s="539"/>
      <c r="F61" s="539"/>
      <c r="G61" s="539"/>
      <c r="H61" s="540"/>
      <c r="J61" s="537" t="s">
        <v>52</v>
      </c>
      <c r="K61" s="537"/>
    </row>
    <row r="62" spans="1:11" ht="16.2" thickBot="1" x14ac:dyDescent="0.35">
      <c r="A62" s="68"/>
      <c r="B62" s="68"/>
      <c r="C62" s="68"/>
      <c r="D62" s="68"/>
      <c r="E62" s="68"/>
      <c r="F62" s="68"/>
      <c r="G62" s="68"/>
      <c r="H62" s="68"/>
      <c r="J62" s="27"/>
      <c r="K62" s="27"/>
    </row>
    <row r="63" spans="1:11" ht="16.2" thickBot="1" x14ac:dyDescent="0.35">
      <c r="A63" s="538" t="s">
        <v>6447</v>
      </c>
      <c r="B63" s="539"/>
      <c r="C63" s="539"/>
      <c r="D63" s="539"/>
      <c r="E63" s="539"/>
      <c r="F63" s="539"/>
      <c r="G63" s="539"/>
      <c r="H63" s="540"/>
      <c r="J63" s="537" t="s">
        <v>52</v>
      </c>
      <c r="K63" s="537"/>
    </row>
    <row r="65" spans="1:1" ht="15.6" x14ac:dyDescent="0.3">
      <c r="A65" s="74"/>
    </row>
  </sheetData>
  <sheetProtection algorithmName="SHA-512" hashValue="6I5sjypwGQjmL0Byg+3QDQCfgQiRTS4CpqooFw8CAYYphSBVPYKKMvH8ysYiOM8uzahaySsLnRqN7PvW8XDn8g==" saltValue="fTC/24n6vlZ8kpyLNfugeg==" spinCount="100000" sheet="1" formatCells="0" formatColumns="0" formatRows="0" insertColumns="0" insertRows="0" insertHyperlinks="0" deleteColumns="0" deleteRows="0" sort="0" autoFilter="0" pivotTables="0"/>
  <mergeCells count="57">
    <mergeCell ref="A5:G10"/>
    <mergeCell ref="A1:G4"/>
    <mergeCell ref="J51:K51"/>
    <mergeCell ref="A63:H63"/>
    <mergeCell ref="J63:K63"/>
    <mergeCell ref="A61:H61"/>
    <mergeCell ref="J61:K61"/>
    <mergeCell ref="A59:H59"/>
    <mergeCell ref="J59:K59"/>
    <mergeCell ref="A25:H25"/>
    <mergeCell ref="A55:H55"/>
    <mergeCell ref="J55:K55"/>
    <mergeCell ref="J57:K57"/>
    <mergeCell ref="A29:H29"/>
    <mergeCell ref="J29:K29"/>
    <mergeCell ref="A31:H31"/>
    <mergeCell ref="J31:K31"/>
    <mergeCell ref="A53:H53"/>
    <mergeCell ref="J53:K53"/>
    <mergeCell ref="A49:H49"/>
    <mergeCell ref="J49:K49"/>
    <mergeCell ref="A47:H47"/>
    <mergeCell ref="J47:K47"/>
    <mergeCell ref="A43:H43"/>
    <mergeCell ref="A51:H51"/>
    <mergeCell ref="A19:H19"/>
    <mergeCell ref="A45:H45"/>
    <mergeCell ref="J45:K45"/>
    <mergeCell ref="J43:K43"/>
    <mergeCell ref="A21:H21"/>
    <mergeCell ref="J21:K21"/>
    <mergeCell ref="J33:K33"/>
    <mergeCell ref="J35:K35"/>
    <mergeCell ref="J41:K41"/>
    <mergeCell ref="A33:H33"/>
    <mergeCell ref="A35:H35"/>
    <mergeCell ref="A41:H41"/>
    <mergeCell ref="A39:H39"/>
    <mergeCell ref="J39:K39"/>
    <mergeCell ref="A37:H37"/>
    <mergeCell ref="J37:K37"/>
    <mergeCell ref="J19:K19"/>
    <mergeCell ref="J25:K25"/>
    <mergeCell ref="A27:H27"/>
    <mergeCell ref="J27:K27"/>
    <mergeCell ref="I1:L1"/>
    <mergeCell ref="I2:L2"/>
    <mergeCell ref="I3:L3"/>
    <mergeCell ref="I4:L4"/>
    <mergeCell ref="A12:L12"/>
    <mergeCell ref="A15:H15"/>
    <mergeCell ref="J15:K15"/>
    <mergeCell ref="A17:H17"/>
    <mergeCell ref="J17:K17"/>
    <mergeCell ref="A23:H23"/>
    <mergeCell ref="J23:K23"/>
    <mergeCell ref="A11:L11"/>
  </mergeCells>
  <hyperlinks>
    <hyperlink ref="J15:K15" location="'P30 V'!A1" display="перейти в прайс" xr:uid="{00000000-0004-0000-0000-000000000000}"/>
    <hyperlink ref="J17:K17" location="'P30 H'!A1" display="перейти в прайс" xr:uid="{00000000-0004-0000-0000-000001000000}"/>
    <hyperlink ref="J21:K21" location="'P60 V'!A1" display="перейти в прайс" xr:uid="{00000000-0004-0000-0000-000002000000}"/>
    <hyperlink ref="J23:K23" location="'P60 H'!A1" display="перейти в прайс" xr:uid="{00000000-0004-0000-0000-000003000000}"/>
    <hyperlink ref="J25:K25" location="'S V'!A1" display="перейти в прайс" xr:uid="{00000000-0004-0000-0000-000004000000}"/>
    <hyperlink ref="J27:K27" location="'S H'!A1" display="перейти в прайс" xr:uid="{00000000-0004-0000-0000-000005000000}"/>
    <hyperlink ref="J29:K29" location="'SP V'!A1" display="перейти в прайс" xr:uid="{00000000-0004-0000-0000-000006000000}"/>
    <hyperlink ref="J31:K31" location="'SP H'!A1" display="перейти в прайс" xr:uid="{00000000-0004-0000-0000-000007000000}"/>
    <hyperlink ref="J33:K33" location="'Q40 V'!A1" display="перейти в прайс" xr:uid="{00000000-0004-0000-0000-000008000000}"/>
    <hyperlink ref="J35:K35" location="'Q40 H'!A1" display="перейти в прайс" xr:uid="{00000000-0004-0000-0000-000009000000}"/>
    <hyperlink ref="J41:K41" location="'Q80 V'!A1" display="перейти в прайс" xr:uid="{00000000-0004-0000-0000-00000A000000}"/>
    <hyperlink ref="J43:K43" location="'Q80 H'!A1" display="перейти в прайс" xr:uid="{00000000-0004-0000-0000-00000B000000}"/>
    <hyperlink ref="J45:K45" location="'R32 V'!A1" display="перейти в прайс" xr:uid="{00000000-0004-0000-0000-00000C000000}"/>
    <hyperlink ref="J47:K47" location="'R32 H'!A1" display="перейти в прайс" xr:uid="{00000000-0004-0000-0000-00000D000000}"/>
    <hyperlink ref="J49:K49" location="'R89 V'!A1" display="перейти в прайс" xr:uid="{00000000-0004-0000-0000-00000E000000}"/>
    <hyperlink ref="J51:K51" location="'R89 H'!A1" display="перейти в прайс" xr:uid="{00000000-0004-0000-0000-00000F000000}"/>
    <hyperlink ref="J53:K53" location="'RT1,RT2'!A1" display="перейти в прайс" xr:uid="{00000000-0004-0000-0000-000010000000}"/>
    <hyperlink ref="J55:K55" location="'RT1W,RT2W'!A1" display="перейти в прайс" xr:uid="{00000000-0004-0000-0000-000011000000}"/>
    <hyperlink ref="J59:K59" location="Напольные!A1" display="перейти в прайс" xr:uid="{00000000-0004-0000-0000-000012000000}"/>
    <hyperlink ref="J57:K57" location="'QT1,QT2'!A1" display="перейти в прайс" xr:uid="{00000000-0004-0000-0000-000013000000}"/>
    <hyperlink ref="J37:K37" location="'Q60 V'!A1" display="перейти в прайс" xr:uid="{00000000-0004-0000-0000-000014000000}"/>
    <hyperlink ref="J39:K39" location="'Q60 H'!A1" display="перейти в прайс" xr:uid="{00000000-0004-0000-0000-000015000000}"/>
    <hyperlink ref="J63:K63" location="Колеровка!A1" display="перейти в прайс" xr:uid="{00000000-0004-0000-0000-000016000000}"/>
    <hyperlink ref="J61:K61" location="Аксессуары!A1" display="перейти в прайс" xr:uid="{00000000-0004-0000-0000-000017000000}"/>
    <hyperlink ref="J19:K19" location="'P60-30'!A1" display="перейти в прайс" xr:uid="{00000000-0004-0000-0000-000018000000}"/>
  </hyperlinks>
  <pageMargins left="0.7" right="0.7" top="0.75" bottom="0.75" header="0.3" footer="0.3"/>
  <pageSetup paperSize="9" orientation="portrait" horizontalDpi="0" verticalDpi="0" r:id="rId1"/>
  <ignoredErrors>
    <ignoredError sqref="H7" numberStoredAsText="1"/>
  </ignoredErrors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BC736"/>
  <sheetViews>
    <sheetView showGridLines="0" showRowColHeaders="0" workbookViewId="0">
      <pane ySplit="3" topLeftCell="A29" activePane="bottomLeft" state="frozen"/>
      <selection pane="bottomLeft" activeCell="K4" sqref="K4:L44"/>
    </sheetView>
  </sheetViews>
  <sheetFormatPr defaultRowHeight="14.4" x14ac:dyDescent="0.3"/>
  <cols>
    <col min="1" max="1" width="3.44140625" customWidth="1"/>
    <col min="3" max="3" width="8.88671875" customWidth="1"/>
    <col min="4" max="4" width="10" customWidth="1"/>
    <col min="5" max="5" width="7.44140625" customWidth="1"/>
    <col min="6" max="6" width="12.6640625" customWidth="1"/>
    <col min="7" max="7" width="14.88671875" customWidth="1"/>
    <col min="8" max="8" width="7.5546875" customWidth="1"/>
    <col min="9" max="9" width="12.5546875" customWidth="1"/>
    <col min="10" max="10" width="70.88671875" customWidth="1"/>
    <col min="12" max="12" width="11.109375" customWidth="1"/>
    <col min="13" max="16" width="9.109375" hidden="1" customWidth="1"/>
    <col min="17" max="17" width="9.88671875" hidden="1" customWidth="1"/>
    <col min="18" max="32" width="9.109375" hidden="1" customWidth="1"/>
    <col min="33" max="33" width="9.109375" customWidth="1"/>
    <col min="34" max="34" width="10.33203125" customWidth="1"/>
    <col min="35" max="56" width="9.109375" customWidth="1"/>
  </cols>
  <sheetData>
    <row r="1" spans="1:55" ht="67.5" customHeight="1" x14ac:dyDescent="0.3">
      <c r="K1" s="389"/>
      <c r="L1" s="389"/>
    </row>
    <row r="2" spans="1:55" x14ac:dyDescent="0.3">
      <c r="B2" s="546" t="s">
        <v>6123</v>
      </c>
      <c r="C2" s="546"/>
      <c r="D2" s="546"/>
      <c r="E2" s="546"/>
      <c r="F2" s="546"/>
      <c r="G2" s="546"/>
      <c r="H2" s="546"/>
      <c r="I2" s="546"/>
      <c r="J2" s="546"/>
      <c r="L2" s="390" t="s">
        <v>6137</v>
      </c>
    </row>
    <row r="3" spans="1:55" ht="41.4" x14ac:dyDescent="0.3">
      <c r="A3" s="72"/>
      <c r="B3" s="385" t="s">
        <v>292</v>
      </c>
      <c r="C3" s="386" t="s">
        <v>291</v>
      </c>
      <c r="D3" s="386" t="s">
        <v>290</v>
      </c>
      <c r="E3" s="385" t="s">
        <v>1</v>
      </c>
      <c r="F3" s="384" t="s">
        <v>289</v>
      </c>
      <c r="G3" s="386" t="s">
        <v>288</v>
      </c>
      <c r="H3" s="386" t="s">
        <v>287</v>
      </c>
      <c r="I3" s="384" t="s">
        <v>286</v>
      </c>
      <c r="J3" s="384" t="s">
        <v>162</v>
      </c>
      <c r="K3" s="384" t="s">
        <v>285</v>
      </c>
      <c r="L3" s="380" t="s">
        <v>5963</v>
      </c>
      <c r="M3" s="363"/>
      <c r="N3" s="364" t="s">
        <v>163</v>
      </c>
      <c r="O3" s="364" t="s">
        <v>284</v>
      </c>
      <c r="P3" s="365"/>
      <c r="Q3" s="365"/>
      <c r="R3" s="365"/>
      <c r="S3" s="365"/>
      <c r="T3" s="365"/>
      <c r="U3" s="80"/>
      <c r="V3" s="80"/>
      <c r="W3" s="80"/>
      <c r="X3" s="80"/>
      <c r="Y3" s="80"/>
      <c r="Z3" s="366" t="s">
        <v>48</v>
      </c>
      <c r="AA3" s="366" t="s">
        <v>55</v>
      </c>
      <c r="AB3" s="366"/>
      <c r="AC3" s="80"/>
      <c r="AD3" s="80"/>
      <c r="AE3" s="80"/>
      <c r="AF3" s="80"/>
      <c r="AG3" s="80"/>
      <c r="AH3" s="80"/>
      <c r="AI3" s="80"/>
      <c r="AJ3" s="80"/>
      <c r="AK3" s="80"/>
      <c r="AY3" s="72"/>
      <c r="AZ3" s="72"/>
      <c r="BA3" s="72"/>
      <c r="BB3" s="72"/>
      <c r="BC3" s="72"/>
    </row>
    <row r="4" spans="1:55" x14ac:dyDescent="0.3">
      <c r="A4" s="72"/>
      <c r="B4" s="387" t="s">
        <v>276</v>
      </c>
      <c r="C4" s="387" t="s">
        <v>48</v>
      </c>
      <c r="D4" s="387">
        <v>1250</v>
      </c>
      <c r="E4" s="387">
        <v>14</v>
      </c>
      <c r="F4" s="381" t="str">
        <f>IFERROR(CONCATENATE(VLOOKUP(I4,Основа!$A$4:K3456,5,FALSE),"x",VLOOKUP(I4,Основа!$A$4:K30462,6,FALSE)),"")</f>
        <v>680x1250</v>
      </c>
      <c r="G4" s="387" t="s">
        <v>42</v>
      </c>
      <c r="H4" s="391" t="s">
        <v>622</v>
      </c>
      <c r="I4" s="381" t="str">
        <f>IF(OR(B4="",C4="",D4="",E4=""),"",IF(K4="","нет модели",CONCATENATE(B4," ",D4," ",C4,E4)))</f>
        <v>S 1250 V14</v>
      </c>
      <c r="J4" s="382" t="str">
        <f>IFERROR(IF(Q4="нет","",CONCATENATE("WABEH ",VLOOKUP(I4,Основа!$A$4:P3623,2,FALSE)," ",G4," ",N4)),"")</f>
        <v>WABEH Радиатор стальной трубчатый S 1250 V -14 секц.  Л50 WHMA0040</v>
      </c>
      <c r="K4" s="502">
        <f>IFERROR(ROUND(VLOOKUP((CONCATENATE(B4," ",D4," ",C4,E4)),Основа!$A$4:Q3623,15,FALSE),0),"")</f>
        <v>67480</v>
      </c>
      <c r="L4" s="502">
        <f>IFERROR(ROUND(IF($L$3=$AC$4,1,IF($L$3=$AC$5,0.818,0.646))*VLOOKUP((CONCATENATE(B4," ",D4," ",C4,E4)),Основа!$A$4:R3623,8,FALSE),0),"")</f>
        <v>2204</v>
      </c>
      <c r="N4" s="80" t="str">
        <f>VLOOKUP(H4,Основа!$T$3:V297,3,FALSE)</f>
        <v>WHMA0040</v>
      </c>
      <c r="O4" s="80">
        <f>VLOOKUP(H4,Основа!$T$4:V214,2,FALSE)</f>
        <v>1</v>
      </c>
      <c r="P4" s="80"/>
      <c r="Q4" s="368" t="str">
        <f>IF(OR(G4=R4,G4=S4,G4=T4,G4=U4,G4=V4,G4=""),G4,"нет")</f>
        <v>Л50</v>
      </c>
      <c r="R4" s="80" t="str">
        <f>IF(OR(CONCATENATE($B4,$C4)="R89V",CONCATENATE($B4,$C4)="R32V"),"-","Боковое")</f>
        <v>Боковое</v>
      </c>
      <c r="S4" s="80" t="str">
        <f t="shared" ref="S4:S19" si="0">IF(OR(CONCATENATE($B4,$C4)="R89H",CONCATENATE($B4,$C4)="R32H"),"-",IF((CONCATENATE($B4,$C4)="R89V"),"Л109",IF(CONCATENATE($B4,$C4)="Q80V","Л100","Л50")))</f>
        <v>Л50</v>
      </c>
      <c r="T4" s="80" t="str">
        <f>IF(OR(CONCATENATE($B4,$C4)="R89H",CONCATENATE($B4,$C4)="R32H"),"-",IF((CONCATENATE($B4,$C4)="R89V"),"П109",IF(CONCATENATE($B4,$C4)="Q80V","П100","П50")))</f>
        <v>П50</v>
      </c>
      <c r="U4" s="80" t="str">
        <f>IF(OR(CONCATENATE($B4,$C4)="R89H",CONCATENATE($B4,$C4)="R32H"),"-",IF((CONCATENATE($B4,$C4)="R89V"),"0109",IF(CONCATENATE($B4,$C4)="Q80V","0100","050")))</f>
        <v>050</v>
      </c>
      <c r="V4" s="80" t="str">
        <f>IF(OR(CONCATENATE($B4,$C4)="R89H",CONCATENATE($B4,$C4)="R32H"),"-","ЛП")</f>
        <v>ЛП</v>
      </c>
      <c r="W4" s="80">
        <f>IF(AND(OR(B4="P30",B4="Q40"),C4="V",OR(D4=270,D4=420,D4=500,D4=550,D4=570)),1,0)</f>
        <v>0</v>
      </c>
      <c r="X4" s="366" t="s">
        <v>283</v>
      </c>
      <c r="Y4" s="366"/>
      <c r="Z4" s="80">
        <v>270</v>
      </c>
      <c r="AA4" s="367">
        <v>500</v>
      </c>
      <c r="AB4" s="80">
        <v>1750</v>
      </c>
      <c r="AC4" s="80" t="s">
        <v>5963</v>
      </c>
      <c r="AD4" s="80"/>
      <c r="AE4" s="80"/>
      <c r="AF4" s="366"/>
      <c r="AG4" s="366"/>
      <c r="AH4" s="383"/>
      <c r="AI4" s="366"/>
      <c r="AJ4" s="80"/>
      <c r="AK4" s="80"/>
      <c r="AL4" s="80"/>
      <c r="AM4" s="80"/>
      <c r="AN4" s="80"/>
      <c r="AO4" s="80"/>
      <c r="AP4" s="80"/>
      <c r="AQ4" s="80"/>
      <c r="AR4" s="80"/>
      <c r="AS4" s="80"/>
      <c r="AT4" s="80"/>
    </row>
    <row r="5" spans="1:55" x14ac:dyDescent="0.3">
      <c r="A5" s="72"/>
      <c r="B5" s="387"/>
      <c r="C5" s="387"/>
      <c r="D5" s="387"/>
      <c r="E5" s="387">
        <v>35</v>
      </c>
      <c r="F5" s="381" t="str">
        <f>IFERROR(CONCATENATE(VLOOKUP(I5,Основа!$A$4:K3457,5,FALSE),"x",VLOOKUP(I5,Основа!$A$4:K30463,6,FALSE)),"")</f>
        <v/>
      </c>
      <c r="G5" s="387"/>
      <c r="H5" s="391"/>
      <c r="I5" s="381" t="str">
        <f>IF(OR(B5="",C5="",D5="",E5=""),"",IF(K5="","нет модели",CONCATENATE(B5," ",D5," ",C5,E5)))</f>
        <v/>
      </c>
      <c r="J5" s="382" t="str">
        <f>IFERROR(IF(Q5="нет","",CONCATENATE("WABEH ",VLOOKUP(I5,Основа!$A$4:P3624,2,FALSE)," ",G5," ",N5)),"")</f>
        <v/>
      </c>
      <c r="K5" s="502" t="str">
        <f>IFERROR(ROUND(VLOOKUP((CONCATENATE(B5," ",D5," ",C5,E5)),Основа!$A$4:Q3624,15,FALSE),0),"")</f>
        <v/>
      </c>
      <c r="L5" s="502" t="str">
        <f>IFERROR(ROUND(IF($L$3=$AC$4,1,IF($L$3=$AC$5,0.818,0.646))*VLOOKUP((CONCATENATE(B5," ",D5," ",C5,E5)),Основа!$A$4:R3624,8,FALSE),0),"")</f>
        <v/>
      </c>
      <c r="N5" s="80" t="e">
        <f>VLOOKUP(H5,Основа!$T$4:V298,3,FALSE)</f>
        <v>#N/A</v>
      </c>
      <c r="O5" s="80" t="e">
        <f>VLOOKUP(H5,Основа!$T$4:V215,2,FALSE)</f>
        <v>#N/A</v>
      </c>
      <c r="P5" s="80"/>
      <c r="Q5" s="368">
        <f>IF(OR(G5=R5,G5=S5,G5=T5,G5=U5,G5=V5,G5=""),G5,"нет")</f>
        <v>0</v>
      </c>
      <c r="R5" s="80" t="str">
        <f t="shared" ref="R5:R44" si="1">IF(OR(CONCATENATE($B5,$C5)="R89V",CONCATENATE($B5,$C5)="R32V"),"-","Боковое")</f>
        <v>Боковое</v>
      </c>
      <c r="S5" s="80" t="str">
        <f t="shared" si="0"/>
        <v>Л50</v>
      </c>
      <c r="T5" s="80" t="str">
        <f t="shared" ref="T5:T44" si="2">IF(OR(CONCATENATE($B5,$C5)="R89H",CONCATENATE($B5,$C5)="R32H"),"-",IF((CONCATENATE($B5,$C5)="R89V"),"П109",IF(CONCATENATE($B5,$C5)="Q80V","П100","П50")))</f>
        <v>П50</v>
      </c>
      <c r="U5" s="80" t="str">
        <f t="shared" ref="U5:U44" si="3">IF(OR(CONCATENATE($B5,$C5)="R89H",CONCATENATE($B5,$C5)="R32H"),"-",IF((CONCATENATE($B5,$C5)="R89V"),"0109",IF(CONCATENATE($B5,$C5)="Q80V","0100","050")))</f>
        <v>050</v>
      </c>
      <c r="V5" s="80" t="str">
        <f t="shared" ref="V5:V44" si="4">IF(OR(CONCATENATE($B5,$C5)="R89H",CONCATENATE($B5,$C5)="R32H"),"-","ЛП")</f>
        <v>ЛП</v>
      </c>
      <c r="W5" s="80">
        <f t="shared" ref="W5:W44" si="5">IF(AND(OR(B5="P30",B5="Q40"),C5="V",OR(D5=270,D5=420,D5=500,D5=550,D5=570)),1,0)</f>
        <v>0</v>
      </c>
      <c r="X5" s="366" t="s">
        <v>282</v>
      </c>
      <c r="Y5" s="366"/>
      <c r="Z5" s="80">
        <v>420</v>
      </c>
      <c r="AA5" s="367">
        <v>550</v>
      </c>
      <c r="AB5" s="80">
        <v>2000</v>
      </c>
      <c r="AC5" s="80" t="s">
        <v>5964</v>
      </c>
      <c r="AD5" s="80"/>
      <c r="AE5" s="80"/>
      <c r="AF5" s="80"/>
      <c r="AG5" s="80"/>
      <c r="AH5" s="80"/>
      <c r="AI5" s="80"/>
      <c r="AJ5" s="367"/>
      <c r="AK5" s="80"/>
      <c r="AL5" s="80"/>
      <c r="AM5" s="367"/>
      <c r="AN5" s="367"/>
      <c r="AO5" s="80"/>
      <c r="AP5" s="80"/>
      <c r="AQ5" s="80"/>
      <c r="AR5" s="80"/>
      <c r="AS5" s="80"/>
      <c r="AT5" s="80"/>
    </row>
    <row r="6" spans="1:55" x14ac:dyDescent="0.3">
      <c r="A6" s="72"/>
      <c r="B6" s="387"/>
      <c r="C6" s="387"/>
      <c r="D6" s="387"/>
      <c r="E6" s="387">
        <v>32</v>
      </c>
      <c r="F6" s="381" t="str">
        <f>IFERROR(CONCATENATE(VLOOKUP(I6,Основа!$A$4:K3458,5,FALSE),"x",VLOOKUP(I6,Основа!$A$4:K30464,6,FALSE)),"")</f>
        <v/>
      </c>
      <c r="G6" s="387"/>
      <c r="H6" s="391"/>
      <c r="I6" s="381" t="str">
        <f t="shared" ref="I6:I44" si="6">IF(OR(B6="",C6="",D6="",E6=""),"",IF(K6="","нет модели",CONCATENATE(B6," ",D6," ",C6,E6)))</f>
        <v/>
      </c>
      <c r="J6" s="382" t="str">
        <f>IFERROR(IF(Q6="нет","",CONCATENATE("WABEH ",VLOOKUP(I6,Основа!$A$4:P3625,2,FALSE)," ",G6," ",N6)),"")</f>
        <v/>
      </c>
      <c r="K6" s="502" t="str">
        <f>IFERROR(ROUND(VLOOKUP((CONCATENATE(B6," ",D6," ",C6,E6)),Основа!$A$4:Q3625,15,FALSE),0),"")</f>
        <v/>
      </c>
      <c r="L6" s="502" t="str">
        <f>IFERROR(ROUND(IF($L$3=$AC$4,1,IF($L$3=$AC$5,0.818,0.646))*VLOOKUP((CONCATENATE(B6," ",D6," ",C6,E6)),Основа!$A$4:R3625,8,FALSE),0),"")</f>
        <v/>
      </c>
      <c r="N6" s="80" t="e">
        <f>VLOOKUP(H6,Основа!$T$4:V299,3,FALSE)</f>
        <v>#N/A</v>
      </c>
      <c r="O6" s="80" t="e">
        <f>VLOOKUP(H6,Основа!$T$4:V216,2,FALSE)</f>
        <v>#N/A</v>
      </c>
      <c r="P6" s="80"/>
      <c r="Q6" s="368">
        <f t="shared" ref="Q6:Q44" si="7">IF(OR(G6=R6,G6=S6,G6=T6,G6=U6,G6=V6,G6=""),G6,"нет")</f>
        <v>0</v>
      </c>
      <c r="R6" s="80" t="str">
        <f t="shared" si="1"/>
        <v>Боковое</v>
      </c>
      <c r="S6" s="80" t="str">
        <f t="shared" si="0"/>
        <v>Л50</v>
      </c>
      <c r="T6" s="80" t="str">
        <f t="shared" si="2"/>
        <v>П50</v>
      </c>
      <c r="U6" s="80" t="str">
        <f t="shared" si="3"/>
        <v>050</v>
      </c>
      <c r="V6" s="80" t="str">
        <f t="shared" si="4"/>
        <v>ЛП</v>
      </c>
      <c r="W6" s="80">
        <f t="shared" si="5"/>
        <v>0</v>
      </c>
      <c r="X6" s="80" t="s">
        <v>281</v>
      </c>
      <c r="Y6" s="366"/>
      <c r="Z6" s="80">
        <v>500</v>
      </c>
      <c r="AA6" s="367">
        <v>750</v>
      </c>
      <c r="AB6" s="80">
        <v>2250</v>
      </c>
      <c r="AC6" s="80" t="s">
        <v>5965</v>
      </c>
      <c r="AD6" s="80"/>
      <c r="AE6" s="80"/>
      <c r="AF6" s="80"/>
      <c r="AG6" s="80"/>
      <c r="AH6" s="80"/>
      <c r="AI6" s="80"/>
      <c r="AJ6" s="367"/>
      <c r="AK6" s="80"/>
      <c r="AL6" s="80"/>
      <c r="AM6" s="367"/>
      <c r="AN6" s="367"/>
      <c r="AO6" s="80"/>
      <c r="AP6" s="80"/>
      <c r="AQ6" s="80"/>
      <c r="AR6" s="80"/>
      <c r="AS6" s="80"/>
      <c r="AT6" s="80"/>
    </row>
    <row r="7" spans="1:55" x14ac:dyDescent="0.3">
      <c r="A7" s="72"/>
      <c r="B7" s="387"/>
      <c r="C7" s="387"/>
      <c r="D7" s="387"/>
      <c r="E7" s="387">
        <v>38</v>
      </c>
      <c r="F7" s="381" t="str">
        <f>IFERROR(CONCATENATE(VLOOKUP(I7,Основа!$A$4:K3459,5,FALSE),"x",VLOOKUP(I7,Основа!$A$4:K30465,6,FALSE)),"")</f>
        <v/>
      </c>
      <c r="G7" s="387"/>
      <c r="H7" s="391"/>
      <c r="I7" s="381" t="str">
        <f t="shared" si="6"/>
        <v/>
      </c>
      <c r="J7" s="382" t="str">
        <f>IFERROR(IF(Q7="нет","",CONCATENATE("WABEH ",VLOOKUP(I7,Основа!$A$4:P3626,2,FALSE)," ",G7," ",N7)),"")</f>
        <v/>
      </c>
      <c r="K7" s="502" t="str">
        <f>IFERROR(ROUND(VLOOKUP((CONCATENATE(B7," ",D7," ",C7,E7)),Основа!$A$4:Q3626,15,FALSE),0),"")</f>
        <v/>
      </c>
      <c r="L7" s="502" t="str">
        <f>IFERROR(ROUND(IF($L$3=$AC$4,1,IF($L$3=$AC$5,0.818,0.646))*VLOOKUP((CONCATENATE(B7," ",D7," ",C7,E7)),Основа!$A$4:R3626,8,FALSE),0),"")</f>
        <v/>
      </c>
      <c r="N7" s="80" t="e">
        <f>VLOOKUP(H7,Основа!$T$4:V300,3,FALSE)</f>
        <v>#N/A</v>
      </c>
      <c r="O7" s="80" t="e">
        <f>VLOOKUP(H7,Основа!$T$4:V217,2,FALSE)</f>
        <v>#N/A</v>
      </c>
      <c r="P7" s="80"/>
      <c r="Q7" s="368">
        <f t="shared" si="7"/>
        <v>0</v>
      </c>
      <c r="R7" s="80" t="str">
        <f t="shared" si="1"/>
        <v>Боковое</v>
      </c>
      <c r="S7" s="80" t="str">
        <f t="shared" si="0"/>
        <v>Л50</v>
      </c>
      <c r="T7" s="80" t="str">
        <f t="shared" si="2"/>
        <v>П50</v>
      </c>
      <c r="U7" s="80" t="str">
        <f t="shared" si="3"/>
        <v>050</v>
      </c>
      <c r="V7" s="80" t="str">
        <f t="shared" si="4"/>
        <v>ЛП</v>
      </c>
      <c r="W7" s="80">
        <f t="shared" si="5"/>
        <v>0</v>
      </c>
      <c r="X7" s="366" t="s">
        <v>280</v>
      </c>
      <c r="Y7" s="366"/>
      <c r="Z7" s="80">
        <v>550</v>
      </c>
      <c r="AA7" s="367">
        <v>1000</v>
      </c>
      <c r="AB7" s="80">
        <v>2500</v>
      </c>
      <c r="AC7" s="80"/>
      <c r="AD7" s="80"/>
      <c r="AE7" s="80"/>
      <c r="AF7" s="80"/>
      <c r="AG7" s="80"/>
      <c r="AH7" s="80"/>
      <c r="AI7" s="80"/>
      <c r="AJ7" s="80"/>
      <c r="AK7" s="80"/>
      <c r="AL7" s="80"/>
      <c r="AM7" s="80"/>
      <c r="AN7" s="80"/>
      <c r="AO7" s="367"/>
      <c r="AP7" s="367"/>
      <c r="AQ7" s="80"/>
      <c r="AR7" s="80"/>
      <c r="AS7" s="80"/>
      <c r="AT7" s="80"/>
      <c r="AU7" s="80"/>
      <c r="AV7" s="80"/>
    </row>
    <row r="8" spans="1:55" x14ac:dyDescent="0.3">
      <c r="A8" s="72"/>
      <c r="B8" s="387"/>
      <c r="C8" s="387"/>
      <c r="D8" s="387"/>
      <c r="E8" s="387">
        <v>38</v>
      </c>
      <c r="F8" s="381" t="str">
        <f>IFERROR(CONCATENATE(VLOOKUP(I8,Основа!$A$4:K3460,5,FALSE),"x",VLOOKUP(I8,Основа!$A$4:K30466,6,FALSE)),"")</f>
        <v/>
      </c>
      <c r="G8" s="387"/>
      <c r="H8" s="391"/>
      <c r="I8" s="381" t="str">
        <f t="shared" si="6"/>
        <v/>
      </c>
      <c r="J8" s="382" t="str">
        <f>IFERROR(IF(Q8="нет","",CONCATENATE("WABEH ",VLOOKUP(I8,Основа!$A$4:P3627,2,FALSE)," ",G8," ",N8)),"")</f>
        <v/>
      </c>
      <c r="K8" s="502" t="str">
        <f>IFERROR(ROUND(VLOOKUP((CONCATENATE(B8," ",D8," ",C8,E8)),Основа!$A$4:Q3627,15,FALSE),0),"")</f>
        <v/>
      </c>
      <c r="L8" s="502" t="str">
        <f>IFERROR(ROUND(IF($L$3=$AC$4,1,IF($L$3=$AC$5,0.818,0.646))*VLOOKUP((CONCATENATE(B8," ",D8," ",C8,E8)),Основа!$A$4:R3627,8,FALSE),0),"")</f>
        <v/>
      </c>
      <c r="N8" s="80" t="e">
        <f>VLOOKUP(H8,Основа!$T$4:V301,3,FALSE)</f>
        <v>#N/A</v>
      </c>
      <c r="O8" s="80" t="e">
        <f>VLOOKUP(H8,Основа!$T$4:V218,2,FALSE)</f>
        <v>#N/A</v>
      </c>
      <c r="P8" s="80"/>
      <c r="Q8" s="368">
        <f t="shared" si="7"/>
        <v>0</v>
      </c>
      <c r="R8" s="80" t="str">
        <f t="shared" si="1"/>
        <v>Боковое</v>
      </c>
      <c r="S8" s="80" t="str">
        <f t="shared" si="0"/>
        <v>Л50</v>
      </c>
      <c r="T8" s="80" t="str">
        <f t="shared" si="2"/>
        <v>П50</v>
      </c>
      <c r="U8" s="80" t="str">
        <f t="shared" si="3"/>
        <v>050</v>
      </c>
      <c r="V8" s="80" t="str">
        <f t="shared" si="4"/>
        <v>ЛП</v>
      </c>
      <c r="W8" s="80">
        <f t="shared" si="5"/>
        <v>0</v>
      </c>
      <c r="X8" s="80" t="s">
        <v>275</v>
      </c>
      <c r="Y8" s="366"/>
      <c r="Z8" s="80">
        <v>570</v>
      </c>
      <c r="AA8" s="367">
        <v>1250</v>
      </c>
      <c r="AB8" s="367"/>
      <c r="AC8" s="80"/>
      <c r="AD8" s="80"/>
      <c r="AE8" s="80"/>
      <c r="AF8" s="80"/>
      <c r="AG8" s="80"/>
      <c r="AH8" s="80"/>
      <c r="AI8" s="80"/>
      <c r="AJ8" s="80"/>
      <c r="AK8" s="80"/>
      <c r="AL8" s="80"/>
      <c r="AM8" s="80"/>
      <c r="AN8" s="80"/>
      <c r="AO8" s="367"/>
      <c r="AP8" s="367"/>
      <c r="AQ8" s="80"/>
      <c r="AR8" s="80"/>
      <c r="AS8" s="80"/>
      <c r="AT8" s="80"/>
      <c r="AU8" s="80"/>
      <c r="AV8" s="80"/>
    </row>
    <row r="9" spans="1:55" x14ac:dyDescent="0.3">
      <c r="B9" s="387"/>
      <c r="C9" s="387"/>
      <c r="D9" s="387"/>
      <c r="E9" s="387">
        <v>38</v>
      </c>
      <c r="F9" s="381" t="str">
        <f>IFERROR(CONCATENATE(VLOOKUP(I9,Основа!$A$4:K3461,5,FALSE),"x",VLOOKUP(I9,Основа!$A$4:K30467,6,FALSE)),"")</f>
        <v/>
      </c>
      <c r="G9" s="387"/>
      <c r="H9" s="391"/>
      <c r="I9" s="381" t="str">
        <f t="shared" si="6"/>
        <v/>
      </c>
      <c r="J9" s="382" t="str">
        <f>IFERROR(IF(Q9="нет","",CONCATENATE("WABEH ",VLOOKUP(I9,Основа!$A$4:P3628,2,FALSE)," ",G9," ",N9)),"")</f>
        <v/>
      </c>
      <c r="K9" s="502" t="str">
        <f>IFERROR(ROUND(VLOOKUP((CONCATENATE(B9," ",D9," ",C9,E9)),Основа!$A$4:Q3628,15,FALSE),0),"")</f>
        <v/>
      </c>
      <c r="L9" s="502" t="str">
        <f>IFERROR(ROUND(IF($L$3=$AC$4,1,IF($L$3=$AC$5,0.818,0.646))*VLOOKUP((CONCATENATE(B9," ",D9," ",C9,E9)),Основа!$A$4:R3628,8,FALSE),0),"")</f>
        <v/>
      </c>
      <c r="N9" s="80" t="e">
        <f>VLOOKUP(H9,Основа!$T$4:V302,3,FALSE)</f>
        <v>#N/A</v>
      </c>
      <c r="O9" s="80" t="e">
        <f>VLOOKUP(H9,Основа!$T$4:V219,2,FALSE)</f>
        <v>#N/A</v>
      </c>
      <c r="P9" s="80"/>
      <c r="Q9" s="368">
        <f t="shared" si="7"/>
        <v>0</v>
      </c>
      <c r="R9" s="80" t="str">
        <f t="shared" si="1"/>
        <v>Боковое</v>
      </c>
      <c r="S9" s="80" t="str">
        <f t="shared" si="0"/>
        <v>Л50</v>
      </c>
      <c r="T9" s="80" t="str">
        <f t="shared" si="2"/>
        <v>П50</v>
      </c>
      <c r="U9" s="80" t="str">
        <f t="shared" si="3"/>
        <v>050</v>
      </c>
      <c r="V9" s="80" t="str">
        <f t="shared" si="4"/>
        <v>ЛП</v>
      </c>
      <c r="W9" s="80">
        <f t="shared" si="5"/>
        <v>0</v>
      </c>
      <c r="X9" s="80" t="s">
        <v>276</v>
      </c>
      <c r="Y9" s="366"/>
      <c r="Z9" s="80">
        <v>750</v>
      </c>
      <c r="AA9" s="367">
        <v>1500</v>
      </c>
      <c r="AB9" s="367"/>
      <c r="AC9" s="80"/>
      <c r="AD9" s="80"/>
      <c r="AE9" s="80"/>
      <c r="AF9" s="80"/>
      <c r="AG9" s="80"/>
      <c r="AH9" s="80"/>
      <c r="AI9" s="80"/>
      <c r="AJ9" s="80"/>
      <c r="AK9" s="80"/>
      <c r="AL9" s="80"/>
      <c r="AM9" s="80"/>
      <c r="AN9" s="80"/>
      <c r="AO9" s="367"/>
      <c r="AP9" s="367"/>
    </row>
    <row r="10" spans="1:55" x14ac:dyDescent="0.3">
      <c r="B10" s="387"/>
      <c r="C10" s="387"/>
      <c r="D10" s="387"/>
      <c r="E10" s="387">
        <v>38</v>
      </c>
      <c r="F10" s="381" t="str">
        <f>IFERROR(CONCATENATE(VLOOKUP(I10,Основа!$A$4:K3462,5,FALSE),"x",VLOOKUP(I10,Основа!$A$4:K30468,6,FALSE)),"")</f>
        <v/>
      </c>
      <c r="G10" s="387"/>
      <c r="H10" s="391"/>
      <c r="I10" s="381" t="str">
        <f t="shared" si="6"/>
        <v/>
      </c>
      <c r="J10" s="382" t="str">
        <f>IFERROR(IF(Q10="нет","",CONCATENATE("WABEH ",VLOOKUP(I10,Основа!$A$4:P3629,2,FALSE)," ",G10," ",N10)),"")</f>
        <v/>
      </c>
      <c r="K10" s="502" t="str">
        <f>IFERROR(ROUND(VLOOKUP((CONCATENATE(B10," ",D10," ",C10,E10)),Основа!$A$4:Q3629,15,FALSE),0),"")</f>
        <v/>
      </c>
      <c r="L10" s="502" t="str">
        <f>IFERROR(ROUND(IF($L$3=$AC$4,1,IF($L$3=$AC$5,0.818,0.646))*VLOOKUP((CONCATENATE(B10," ",D10," ",C10,E10)),Основа!$A$4:R3629,8,FALSE),0),"")</f>
        <v/>
      </c>
      <c r="N10" s="80" t="e">
        <f>VLOOKUP(H10,Основа!$T$4:V303,3,FALSE)</f>
        <v>#N/A</v>
      </c>
      <c r="O10" s="80" t="e">
        <f>VLOOKUP(H10,Основа!$T$4:V220,2,FALSE)</f>
        <v>#N/A</v>
      </c>
      <c r="P10" s="80"/>
      <c r="Q10" s="368">
        <f t="shared" si="7"/>
        <v>0</v>
      </c>
      <c r="R10" s="80" t="str">
        <f t="shared" si="1"/>
        <v>Боковое</v>
      </c>
      <c r="S10" s="80" t="str">
        <f t="shared" si="0"/>
        <v>Л50</v>
      </c>
      <c r="T10" s="80" t="str">
        <f t="shared" si="2"/>
        <v>П50</v>
      </c>
      <c r="U10" s="80" t="str">
        <f t="shared" si="3"/>
        <v>050</v>
      </c>
      <c r="V10" s="80" t="str">
        <f t="shared" si="4"/>
        <v>ЛП</v>
      </c>
      <c r="W10" s="80">
        <f t="shared" si="5"/>
        <v>0</v>
      </c>
      <c r="X10" s="80" t="s">
        <v>279</v>
      </c>
      <c r="Y10" s="366"/>
      <c r="Z10" s="80">
        <v>1000</v>
      </c>
      <c r="AA10" s="367">
        <v>1750</v>
      </c>
      <c r="AB10" s="367"/>
      <c r="AC10" s="80"/>
      <c r="AD10" s="80"/>
      <c r="AE10" s="80"/>
      <c r="AF10" s="80"/>
      <c r="AG10" s="80"/>
      <c r="AH10" s="80"/>
      <c r="AI10" s="80"/>
      <c r="AJ10" s="80"/>
      <c r="AK10" s="80"/>
      <c r="AL10" s="80"/>
      <c r="AM10" s="80"/>
      <c r="AN10" s="80"/>
      <c r="AO10" s="367"/>
      <c r="AP10" s="367"/>
    </row>
    <row r="11" spans="1:55" x14ac:dyDescent="0.3">
      <c r="B11" s="387"/>
      <c r="C11" s="387"/>
      <c r="D11" s="387"/>
      <c r="E11" s="387">
        <v>38</v>
      </c>
      <c r="F11" s="381" t="str">
        <f>IFERROR(CONCATENATE(VLOOKUP(I11,Основа!$A$4:K3463,5,FALSE),"x",VLOOKUP(I11,Основа!$A$4:K30469,6,FALSE)),"")</f>
        <v/>
      </c>
      <c r="G11" s="387"/>
      <c r="H11" s="391"/>
      <c r="I11" s="381" t="str">
        <f t="shared" si="6"/>
        <v/>
      </c>
      <c r="J11" s="382" t="str">
        <f>IFERROR(IF(Q11="нет","",CONCATENATE("WABEH ",VLOOKUP(I11,Основа!$A$4:P3630,2,FALSE)," ",G11," ",N11)),"")</f>
        <v/>
      </c>
      <c r="K11" s="502" t="str">
        <f>IFERROR(ROUND(VLOOKUP((CONCATENATE(B11," ",D11," ",C11,E11)),Основа!$A$4:Q3630,15,FALSE),0),"")</f>
        <v/>
      </c>
      <c r="L11" s="502" t="str">
        <f>IFERROR(ROUND(IF($L$3=$AC$4,1,IF($L$3=$AC$5,0.818,0.646))*VLOOKUP((CONCATENATE(B11," ",D11," ",C11,E11)),Основа!$A$4:R3630,8,FALSE),0),"")</f>
        <v/>
      </c>
      <c r="N11" s="80" t="e">
        <f>VLOOKUP(H11,Основа!$T$4:V304,3,FALSE)</f>
        <v>#N/A</v>
      </c>
      <c r="O11" s="80" t="e">
        <f>VLOOKUP(H11,Основа!$T$4:V221,2,FALSE)</f>
        <v>#N/A</v>
      </c>
      <c r="P11" s="80"/>
      <c r="Q11" s="368">
        <f t="shared" si="7"/>
        <v>0</v>
      </c>
      <c r="R11" s="80" t="str">
        <f t="shared" si="1"/>
        <v>Боковое</v>
      </c>
      <c r="S11" s="80" t="str">
        <f t="shared" si="0"/>
        <v>Л50</v>
      </c>
      <c r="T11" s="80" t="str">
        <f t="shared" si="2"/>
        <v>П50</v>
      </c>
      <c r="U11" s="80" t="str">
        <f t="shared" si="3"/>
        <v>050</v>
      </c>
      <c r="V11" s="80" t="str">
        <f t="shared" si="4"/>
        <v>ЛП</v>
      </c>
      <c r="W11" s="80">
        <f t="shared" si="5"/>
        <v>0</v>
      </c>
      <c r="X11" s="80" t="s">
        <v>278</v>
      </c>
      <c r="Y11" s="366"/>
      <c r="Z11" s="80">
        <v>1250</v>
      </c>
      <c r="AA11" s="367">
        <v>2000</v>
      </c>
      <c r="AB11" s="367"/>
      <c r="AC11" s="80"/>
      <c r="AD11" s="80"/>
      <c r="AE11" s="80"/>
      <c r="AF11" s="80"/>
      <c r="AG11" s="80"/>
      <c r="AH11" s="80"/>
      <c r="AI11" s="80"/>
      <c r="AJ11" s="80"/>
      <c r="AK11" s="80"/>
      <c r="AL11" s="80"/>
      <c r="AM11" s="80"/>
      <c r="AN11" s="80"/>
      <c r="AO11" s="367"/>
      <c r="AP11" s="367"/>
    </row>
    <row r="12" spans="1:55" x14ac:dyDescent="0.3">
      <c r="B12" s="387"/>
      <c r="C12" s="387"/>
      <c r="D12" s="387"/>
      <c r="E12" s="387">
        <v>38</v>
      </c>
      <c r="F12" s="381" t="str">
        <f>IFERROR(CONCATENATE(VLOOKUP(I12,Основа!$A$4:K3464,5,FALSE),"x",VLOOKUP(I12,Основа!$A$4:K30470,6,FALSE)),"")</f>
        <v/>
      </c>
      <c r="G12" s="387"/>
      <c r="H12" s="391"/>
      <c r="I12" s="381" t="str">
        <f t="shared" si="6"/>
        <v/>
      </c>
      <c r="J12" s="382" t="str">
        <f>IFERROR(IF(Q12="нет","",CONCATENATE("WABEH ",VLOOKUP(I12,Основа!$A$4:P3631,2,FALSE)," ",G12," ",N12)),"")</f>
        <v/>
      </c>
      <c r="K12" s="502" t="str">
        <f>IFERROR(ROUND(VLOOKUP((CONCATENATE(B12," ",D12," ",C12,E12)),Основа!$A$4:Q3631,15,FALSE),0),"")</f>
        <v/>
      </c>
      <c r="L12" s="502" t="str">
        <f>IFERROR(ROUND(IF($L$3=$AC$4,1,IF($L$3=$AC$5,0.818,0.646))*VLOOKUP((CONCATENATE(B12," ",D12," ",C12,E12)),Основа!$A$4:R3631,8,FALSE),0),"")</f>
        <v/>
      </c>
      <c r="N12" s="80" t="e">
        <f>VLOOKUP(H12,Основа!$T$4:V305,3,FALSE)</f>
        <v>#N/A</v>
      </c>
      <c r="O12" s="80" t="e">
        <f>VLOOKUP(H12,Основа!$T$4:V222,2,FALSE)</f>
        <v>#N/A</v>
      </c>
      <c r="P12" s="80"/>
      <c r="Q12" s="368">
        <f t="shared" si="7"/>
        <v>0</v>
      </c>
      <c r="R12" s="80" t="str">
        <f t="shared" si="1"/>
        <v>Боковое</v>
      </c>
      <c r="S12" s="80" t="str">
        <f t="shared" si="0"/>
        <v>Л50</v>
      </c>
      <c r="T12" s="80" t="str">
        <f t="shared" si="2"/>
        <v>П50</v>
      </c>
      <c r="U12" s="80" t="str">
        <f t="shared" si="3"/>
        <v>050</v>
      </c>
      <c r="V12" s="80" t="str">
        <f t="shared" si="4"/>
        <v>ЛП</v>
      </c>
      <c r="W12" s="80">
        <f t="shared" si="5"/>
        <v>0</v>
      </c>
      <c r="X12" s="80" t="s">
        <v>277</v>
      </c>
      <c r="Y12" s="366"/>
      <c r="Z12" s="80">
        <v>1500</v>
      </c>
      <c r="AA12" s="367">
        <v>2200</v>
      </c>
      <c r="AB12" s="367"/>
      <c r="AC12" s="80"/>
      <c r="AD12" s="80"/>
      <c r="AE12" s="80"/>
      <c r="AF12" s="80"/>
      <c r="AG12" s="80"/>
      <c r="AH12" s="80"/>
      <c r="AI12" s="80"/>
      <c r="AJ12" s="80"/>
      <c r="AK12" s="80"/>
      <c r="AL12" s="80"/>
      <c r="AM12" s="80"/>
      <c r="AN12" s="80"/>
      <c r="AO12" s="367"/>
      <c r="AP12" s="367"/>
    </row>
    <row r="13" spans="1:55" x14ac:dyDescent="0.3">
      <c r="B13" s="387"/>
      <c r="C13" s="387"/>
      <c r="D13" s="387"/>
      <c r="E13" s="387">
        <v>38</v>
      </c>
      <c r="F13" s="381" t="str">
        <f>IFERROR(CONCATENATE(VLOOKUP(I13,Основа!$A$4:K3465,5,FALSE),"x",VLOOKUP(I13,Основа!$A$4:K30471,6,FALSE)),"")</f>
        <v/>
      </c>
      <c r="G13" s="387"/>
      <c r="H13" s="391"/>
      <c r="I13" s="381" t="str">
        <f t="shared" si="6"/>
        <v/>
      </c>
      <c r="J13" s="382" t="str">
        <f>IFERROR(IF(Q13="нет","",CONCATENATE("WABEH ",VLOOKUP(I13,Основа!$A$4:P3632,2,FALSE)," ",G13," ",N13)),"")</f>
        <v/>
      </c>
      <c r="K13" s="502" t="str">
        <f>IFERROR(ROUND(VLOOKUP((CONCATENATE(B13," ",D13," ",C13,E13)),Основа!$A$4:Q3632,15,FALSE),0),"")</f>
        <v/>
      </c>
      <c r="L13" s="502" t="str">
        <f>IFERROR(ROUND(IF($L$3=$AC$4,1,IF($L$3=$AC$5,0.818,0.646))*VLOOKUP((CONCATENATE(B13," ",D13," ",C13,E13)),Основа!$A$4:R3632,8,FALSE),0),"")</f>
        <v/>
      </c>
      <c r="N13" s="80" t="e">
        <f>VLOOKUP(H13,Основа!$T$4:V306,3,FALSE)</f>
        <v>#N/A</v>
      </c>
      <c r="O13" s="80" t="e">
        <f>VLOOKUP(H13,Основа!$T$4:V223,2,FALSE)</f>
        <v>#N/A</v>
      </c>
      <c r="P13" s="80"/>
      <c r="Q13" s="368">
        <f t="shared" si="7"/>
        <v>0</v>
      </c>
      <c r="R13" s="80" t="str">
        <f t="shared" si="1"/>
        <v>Боковое</v>
      </c>
      <c r="S13" s="80" t="str">
        <f t="shared" si="0"/>
        <v>Л50</v>
      </c>
      <c r="T13" s="80" t="str">
        <f t="shared" si="2"/>
        <v>П50</v>
      </c>
      <c r="U13" s="80" t="str">
        <f t="shared" si="3"/>
        <v>050</v>
      </c>
      <c r="V13" s="80" t="str">
        <f t="shared" si="4"/>
        <v>ЛП</v>
      </c>
      <c r="W13" s="80">
        <f t="shared" si="5"/>
        <v>0</v>
      </c>
      <c r="X13" s="80" t="s">
        <v>69</v>
      </c>
      <c r="Y13" s="366"/>
      <c r="Z13" s="80">
        <v>1750</v>
      </c>
      <c r="AA13" s="367">
        <v>2250</v>
      </c>
      <c r="AB13" s="367"/>
      <c r="AC13" s="80"/>
      <c r="AD13" s="80"/>
      <c r="AE13" s="80"/>
      <c r="AF13" s="80"/>
      <c r="AG13" s="80"/>
      <c r="AH13" s="80"/>
      <c r="AI13" s="80"/>
      <c r="AJ13" s="80"/>
      <c r="AK13" s="80"/>
      <c r="AL13" s="367"/>
      <c r="AM13" s="80"/>
      <c r="AN13" s="80"/>
      <c r="AO13" s="367"/>
      <c r="AP13" s="367"/>
    </row>
    <row r="14" spans="1:55" x14ac:dyDescent="0.3">
      <c r="B14" s="387"/>
      <c r="C14" s="387"/>
      <c r="D14" s="387"/>
      <c r="E14" s="387">
        <v>38</v>
      </c>
      <c r="F14" s="381" t="str">
        <f>IFERROR(CONCATENATE(VLOOKUP(I14,Основа!$A$4:K3466,5,FALSE),"x",VLOOKUP(I14,Основа!$A$4:K30472,6,FALSE)),"")</f>
        <v/>
      </c>
      <c r="G14" s="387"/>
      <c r="H14" s="391"/>
      <c r="I14" s="381" t="str">
        <f t="shared" si="6"/>
        <v/>
      </c>
      <c r="J14" s="382" t="str">
        <f>IFERROR(IF(Q14="нет","",CONCATENATE("WABEH ",VLOOKUP(I14,Основа!$A$4:P3633,2,FALSE)," ",G14," ",N14)),"")</f>
        <v/>
      </c>
      <c r="K14" s="502" t="str">
        <f>IFERROR(ROUND(VLOOKUP((CONCATENATE(B14," ",D14," ",C14,E14)),Основа!$A$4:Q3633,15,FALSE),0),"")</f>
        <v/>
      </c>
      <c r="L14" s="502" t="str">
        <f>IFERROR(ROUND(IF($L$3=$AC$4,1,IF($L$3=$AC$5,0.818,0.646))*VLOOKUP((CONCATENATE(B14," ",D14," ",C14,E14)),Основа!$A$4:R3633,8,FALSE),0),"")</f>
        <v/>
      </c>
      <c r="N14" s="80" t="e">
        <f>VLOOKUP(H14,Основа!$T$4:V307,3,FALSE)</f>
        <v>#N/A</v>
      </c>
      <c r="O14" s="80" t="e">
        <f>VLOOKUP(H14,Основа!$T$4:V223,2,FALSE)</f>
        <v>#N/A</v>
      </c>
      <c r="P14" s="80"/>
      <c r="Q14" s="368">
        <f t="shared" si="7"/>
        <v>0</v>
      </c>
      <c r="R14" s="80" t="str">
        <f t="shared" si="1"/>
        <v>Боковое</v>
      </c>
      <c r="S14" s="80" t="str">
        <f t="shared" si="0"/>
        <v>Л50</v>
      </c>
      <c r="T14" s="80" t="str">
        <f t="shared" si="2"/>
        <v>П50</v>
      </c>
      <c r="U14" s="80" t="str">
        <f t="shared" si="3"/>
        <v>050</v>
      </c>
      <c r="V14" s="80" t="str">
        <f t="shared" si="4"/>
        <v>ЛП</v>
      </c>
      <c r="W14" s="80">
        <f t="shared" si="5"/>
        <v>0</v>
      </c>
      <c r="X14" s="80" t="s">
        <v>70</v>
      </c>
      <c r="Y14" s="366"/>
      <c r="Z14" s="80">
        <v>2000</v>
      </c>
      <c r="AA14" s="367">
        <v>2500</v>
      </c>
      <c r="AB14" s="80"/>
      <c r="AC14" s="80"/>
      <c r="AD14" s="80"/>
      <c r="AE14" s="80"/>
      <c r="AF14" s="80"/>
      <c r="AG14" s="80"/>
      <c r="AH14" s="80"/>
      <c r="AI14" s="80"/>
      <c r="AJ14" s="80"/>
      <c r="AK14" s="80"/>
      <c r="AL14" s="367"/>
      <c r="AM14" s="80"/>
      <c r="AN14" s="80"/>
      <c r="AO14" s="367"/>
      <c r="AP14" s="367"/>
    </row>
    <row r="15" spans="1:55" x14ac:dyDescent="0.3">
      <c r="B15" s="387" t="s">
        <v>275</v>
      </c>
      <c r="C15" s="387" t="s">
        <v>55</v>
      </c>
      <c r="D15" s="387">
        <v>750</v>
      </c>
      <c r="E15" s="387">
        <v>5</v>
      </c>
      <c r="F15" s="381" t="str">
        <f>IFERROR(CONCATENATE(VLOOKUP(I15,Основа!$A$4:K3467,5,FALSE),"x",VLOOKUP(I15,Основа!$A$4:K30473,6,FALSE)),"")</f>
        <v>750x480</v>
      </c>
      <c r="G15" s="387" t="s">
        <v>44</v>
      </c>
      <c r="H15" s="391" t="s">
        <v>516</v>
      </c>
      <c r="I15" s="381" t="str">
        <f t="shared" si="6"/>
        <v>Q80 750 H5</v>
      </c>
      <c r="J15" s="382" t="str">
        <f>IFERROR(IF(Q15="нет","",CONCATENATE("WABEH ",VLOOKUP(I15,Основа!$A$4:P3634,2,FALSE)," ",G15," ",N15)),"")</f>
        <v>WABEH Радиатор стальной трубчатый Q80 750 H -5 секц.  050 WHR111</v>
      </c>
      <c r="K15" s="502">
        <f>IFERROR(ROUND(VLOOKUP((CONCATENATE(B15," ",D15," ",C15,E15)),Основа!$A$4:Q3634,15,FALSE),0),"")</f>
        <v>43130</v>
      </c>
      <c r="L15" s="502">
        <f>IFERROR(ROUND(IF($L$3=$AC$4,1,IF($L$3=$AC$5,0.818,0.646))*VLOOKUP((CONCATENATE(B15," ",D15," ",C15,E15)),Основа!$A$4:R3634,8,FALSE),0),"")</f>
        <v>790</v>
      </c>
      <c r="N15" s="80" t="str">
        <f>VLOOKUP(H15,Основа!$T$4:V308,3,FALSE)</f>
        <v>WHR111</v>
      </c>
      <c r="O15" s="80">
        <f>VLOOKUP(H15,Основа!$T$4:V224,2,FALSE)</f>
        <v>1</v>
      </c>
      <c r="P15" s="80"/>
      <c r="Q15" s="368" t="str">
        <f t="shared" si="7"/>
        <v>050</v>
      </c>
      <c r="R15" s="80" t="str">
        <f t="shared" si="1"/>
        <v>Боковое</v>
      </c>
      <c r="S15" s="80" t="str">
        <f t="shared" si="0"/>
        <v>Л50</v>
      </c>
      <c r="T15" s="80" t="str">
        <f t="shared" si="2"/>
        <v>П50</v>
      </c>
      <c r="U15" s="80" t="str">
        <f t="shared" si="3"/>
        <v>050</v>
      </c>
      <c r="V15" s="80" t="str">
        <f t="shared" si="4"/>
        <v>ЛП</v>
      </c>
      <c r="W15" s="80">
        <f t="shared" si="5"/>
        <v>0</v>
      </c>
      <c r="X15" s="80" t="s">
        <v>72</v>
      </c>
      <c r="Y15" s="366"/>
      <c r="Z15" s="80">
        <v>2200</v>
      </c>
      <c r="AA15" s="367">
        <v>3000</v>
      </c>
      <c r="AB15" s="80"/>
      <c r="AC15" s="80"/>
      <c r="AD15" s="80"/>
      <c r="AE15" s="80"/>
      <c r="AF15" s="80"/>
      <c r="AG15" s="80"/>
      <c r="AH15" s="80"/>
      <c r="AI15" s="80"/>
      <c r="AJ15" s="80"/>
      <c r="AK15" s="80"/>
      <c r="AL15" s="367"/>
      <c r="AM15" s="80"/>
      <c r="AN15" s="80"/>
      <c r="AO15" s="367"/>
      <c r="AP15" s="367"/>
    </row>
    <row r="16" spans="1:55" ht="15" customHeight="1" x14ac:dyDescent="0.3">
      <c r="B16" s="387"/>
      <c r="C16" s="387"/>
      <c r="D16" s="387"/>
      <c r="E16" s="387">
        <v>38</v>
      </c>
      <c r="F16" s="381" t="str">
        <f>IFERROR(CONCATENATE(VLOOKUP(I16,Основа!$A$4:K3468,5,FALSE),"x",VLOOKUP(I16,Основа!$A$4:K30474,6,FALSE)),"")</f>
        <v/>
      </c>
      <c r="G16" s="387"/>
      <c r="H16" s="391"/>
      <c r="I16" s="381" t="str">
        <f t="shared" si="6"/>
        <v/>
      </c>
      <c r="J16" s="382" t="str">
        <f>IFERROR(IF(Q16="нет","",CONCATENATE("WABEH ",VLOOKUP(I16,Основа!$A$4:P3635,2,FALSE)," ",G16," ",N16)),"")</f>
        <v/>
      </c>
      <c r="K16" s="502" t="str">
        <f>IFERROR(ROUND(VLOOKUP((CONCATENATE(B16," ",D16," ",C16,E16)),Основа!$A$4:Q3635,15,FALSE),0),"")</f>
        <v/>
      </c>
      <c r="L16" s="502" t="str">
        <f>IFERROR(ROUND(IF($L$3=$AC$4,1,IF($L$3=$AC$5,0.818,0.646))*VLOOKUP((CONCATENATE(B16," ",D16," ",C16,E16)),Основа!$A$4:R3635,8,FALSE),0),"")</f>
        <v/>
      </c>
      <c r="N16" s="80" t="e">
        <f>VLOOKUP(H16,Основа!$T$4:V309,3,FALSE)</f>
        <v>#N/A</v>
      </c>
      <c r="O16" s="80" t="e">
        <f>VLOOKUP(H16,Основа!$T$4:V225,2,FALSE)</f>
        <v>#N/A</v>
      </c>
      <c r="P16" s="80"/>
      <c r="Q16" s="368">
        <f t="shared" si="7"/>
        <v>0</v>
      </c>
      <c r="R16" s="80" t="str">
        <f t="shared" si="1"/>
        <v>Боковое</v>
      </c>
      <c r="S16" s="80" t="str">
        <f t="shared" si="0"/>
        <v>Л50</v>
      </c>
      <c r="T16" s="80" t="str">
        <f t="shared" si="2"/>
        <v>П50</v>
      </c>
      <c r="U16" s="80" t="str">
        <f t="shared" si="3"/>
        <v>050</v>
      </c>
      <c r="V16" s="80" t="str">
        <f t="shared" si="4"/>
        <v>ЛП</v>
      </c>
      <c r="W16" s="80">
        <f t="shared" si="5"/>
        <v>0</v>
      </c>
      <c r="X16" s="80" t="s">
        <v>73</v>
      </c>
      <c r="Y16" s="366"/>
      <c r="Z16" s="80">
        <v>2250</v>
      </c>
      <c r="AA16" s="80"/>
      <c r="AB16" s="80"/>
      <c r="AC16" s="80"/>
      <c r="AD16" s="80"/>
      <c r="AE16" s="388"/>
      <c r="AF16" s="388"/>
      <c r="AG16" s="388"/>
      <c r="AH16" s="388"/>
      <c r="AI16" s="388"/>
      <c r="AJ16" s="388"/>
      <c r="AK16" s="388"/>
      <c r="AL16" s="388"/>
      <c r="AM16" s="388"/>
      <c r="AN16" s="388"/>
      <c r="AO16" s="388"/>
      <c r="AP16" s="367"/>
    </row>
    <row r="17" spans="2:40" x14ac:dyDescent="0.3">
      <c r="B17" s="387"/>
      <c r="C17" s="387"/>
      <c r="D17" s="387"/>
      <c r="E17" s="387">
        <v>38</v>
      </c>
      <c r="F17" s="381" t="str">
        <f>IFERROR(CONCATENATE(VLOOKUP(I17,Основа!$A$4:K3469,5,FALSE),"x",VLOOKUP(I17,Основа!$A$4:K30475,6,FALSE)),"")</f>
        <v/>
      </c>
      <c r="G17" s="387"/>
      <c r="H17" s="391"/>
      <c r="I17" s="381" t="str">
        <f t="shared" si="6"/>
        <v/>
      </c>
      <c r="J17" s="382" t="str">
        <f>IFERROR(IF(Q17="нет","",CONCATENATE("WABEH ",VLOOKUP(I17,Основа!$A$4:P3636,2,FALSE)," ",G17," ",N17)),"")</f>
        <v/>
      </c>
      <c r="K17" s="502" t="str">
        <f>IFERROR(ROUND(VLOOKUP((CONCATENATE(B17," ",D17," ",C17,E17)),Основа!$A$4:Q3636,15,FALSE),0),"")</f>
        <v/>
      </c>
      <c r="L17" s="502" t="str">
        <f>IFERROR(ROUND(IF($L$3=$AC$4,1,IF($L$3=$AC$5,0.818,0.646))*VLOOKUP((CONCATENATE(B17," ",D17," ",C17,E17)),Основа!$A$4:R3636,8,FALSE),0),"")</f>
        <v/>
      </c>
      <c r="N17" s="80" t="e">
        <f>VLOOKUP(H17,Основа!$T$4:V310,3,FALSE)</f>
        <v>#N/A</v>
      </c>
      <c r="O17" s="80" t="e">
        <f>VLOOKUP(H17,Основа!$T$4:V226,2,FALSE)</f>
        <v>#N/A</v>
      </c>
      <c r="P17" s="80"/>
      <c r="Q17" s="368">
        <f t="shared" si="7"/>
        <v>0</v>
      </c>
      <c r="R17" s="80" t="str">
        <f t="shared" si="1"/>
        <v>Боковое</v>
      </c>
      <c r="S17" s="80" t="str">
        <f t="shared" si="0"/>
        <v>Л50</v>
      </c>
      <c r="T17" s="80" t="str">
        <f t="shared" si="2"/>
        <v>П50</v>
      </c>
      <c r="U17" s="80" t="str">
        <f t="shared" si="3"/>
        <v>050</v>
      </c>
      <c r="V17" s="80" t="str">
        <f t="shared" si="4"/>
        <v>ЛП</v>
      </c>
      <c r="W17" s="80">
        <f t="shared" si="5"/>
        <v>0</v>
      </c>
      <c r="X17" s="80" t="s">
        <v>74</v>
      </c>
      <c r="Y17" s="366"/>
      <c r="Z17" s="80">
        <v>2500</v>
      </c>
      <c r="AA17" s="80"/>
      <c r="AB17" s="80"/>
      <c r="AC17" s="80"/>
      <c r="AD17" s="80"/>
      <c r="AE17" s="80"/>
      <c r="AF17" s="80"/>
      <c r="AG17" s="80"/>
      <c r="AH17" s="80"/>
      <c r="AI17" s="80"/>
      <c r="AJ17" s="80"/>
      <c r="AK17" s="80"/>
      <c r="AL17" s="80"/>
      <c r="AM17" s="80"/>
      <c r="AN17" s="80"/>
    </row>
    <row r="18" spans="2:40" x14ac:dyDescent="0.3">
      <c r="B18" s="387"/>
      <c r="C18" s="387"/>
      <c r="D18" s="387"/>
      <c r="E18" s="387">
        <v>38</v>
      </c>
      <c r="F18" s="381" t="str">
        <f>IFERROR(CONCATENATE(VLOOKUP(I18,Основа!$A$4:K3470,5,FALSE),"x",VLOOKUP(I18,Основа!$A$4:K30476,6,FALSE)),"")</f>
        <v/>
      </c>
      <c r="G18" s="387"/>
      <c r="H18" s="391"/>
      <c r="I18" s="381" t="str">
        <f t="shared" si="6"/>
        <v/>
      </c>
      <c r="J18" s="382" t="str">
        <f>IFERROR(IF(Q18="нет","",CONCATENATE("WABEH ",VLOOKUP(I18,Основа!$A$4:P3637,2,FALSE)," ",G18," ",N18)),"")</f>
        <v/>
      </c>
      <c r="K18" s="502" t="str">
        <f>IFERROR(ROUND(VLOOKUP((CONCATENATE(B18," ",D18," ",C18,E18)),Основа!$A$4:Q3637,15,FALSE),0),"")</f>
        <v/>
      </c>
      <c r="L18" s="502" t="str">
        <f>IFERROR(ROUND(IF($L$3=$AC$4,1,IF($L$3=$AC$5,0.818,0.646))*VLOOKUP((CONCATENATE(B18," ",D18," ",C18,E18)),Основа!$A$4:R3637,8,FALSE),0),"")</f>
        <v/>
      </c>
      <c r="N18" s="80" t="e">
        <f>VLOOKUP(H18,Основа!$T$4:V311,3,FALSE)</f>
        <v>#N/A</v>
      </c>
      <c r="O18" s="80" t="e">
        <f>VLOOKUP(H18,Основа!$T$4:V227,2,FALSE)</f>
        <v>#N/A</v>
      </c>
      <c r="P18" s="80"/>
      <c r="Q18" s="368">
        <f t="shared" si="7"/>
        <v>0</v>
      </c>
      <c r="R18" s="80" t="str">
        <f t="shared" si="1"/>
        <v>Боковое</v>
      </c>
      <c r="S18" s="80" t="str">
        <f t="shared" si="0"/>
        <v>Л50</v>
      </c>
      <c r="T18" s="80" t="str">
        <f t="shared" si="2"/>
        <v>П50</v>
      </c>
      <c r="U18" s="80" t="str">
        <f t="shared" si="3"/>
        <v>050</v>
      </c>
      <c r="V18" s="80" t="str">
        <f t="shared" si="4"/>
        <v>ЛП</v>
      </c>
      <c r="W18" s="80">
        <f t="shared" si="5"/>
        <v>0</v>
      </c>
      <c r="X18" s="80" t="s">
        <v>75</v>
      </c>
      <c r="Y18" s="366"/>
      <c r="Z18" s="80">
        <v>3000</v>
      </c>
      <c r="AA18" s="80"/>
      <c r="AB18" s="80"/>
      <c r="AC18" s="80"/>
      <c r="AD18" s="80"/>
      <c r="AE18" s="80"/>
      <c r="AF18" s="80"/>
      <c r="AG18" s="80"/>
      <c r="AH18" s="80"/>
      <c r="AI18" s="80"/>
      <c r="AJ18" s="80"/>
      <c r="AK18" s="80"/>
      <c r="AL18" s="80"/>
      <c r="AM18" s="80"/>
      <c r="AN18" s="80"/>
    </row>
    <row r="19" spans="2:40" x14ac:dyDescent="0.3">
      <c r="B19" s="387"/>
      <c r="C19" s="387"/>
      <c r="D19" s="387"/>
      <c r="E19" s="387">
        <v>38</v>
      </c>
      <c r="F19" s="381" t="str">
        <f>IFERROR(CONCATENATE(VLOOKUP(I19,Основа!$A$4:K3471,5,FALSE),"x",VLOOKUP(I19,Основа!$A$4:K30477,6,FALSE)),"")</f>
        <v/>
      </c>
      <c r="G19" s="387"/>
      <c r="H19" s="391"/>
      <c r="I19" s="381" t="str">
        <f t="shared" si="6"/>
        <v/>
      </c>
      <c r="J19" s="382" t="str">
        <f>IFERROR(IF(Q19="нет","",CONCATENATE("WABEH ",VLOOKUP(I19,Основа!$A$4:P3638,2,FALSE)," ",G19," ",N19)),"")</f>
        <v/>
      </c>
      <c r="K19" s="502" t="str">
        <f>IFERROR(ROUND(VLOOKUP((CONCATENATE(B19," ",D19," ",C19,E19)),Основа!$A$4:Q3638,15,FALSE),0),"")</f>
        <v/>
      </c>
      <c r="L19" s="502" t="str">
        <f>IFERROR(ROUND(IF($L$3=$AC$4,1,IF($L$3=$AC$5,0.818,0.646))*VLOOKUP((CONCATENATE(B19," ",D19," ",C19,E19)),Основа!$A$4:R3638,8,FALSE),0),"")</f>
        <v/>
      </c>
      <c r="N19" s="80" t="e">
        <f>VLOOKUP(H19,Основа!$T$4:V312,3,FALSE)</f>
        <v>#N/A</v>
      </c>
      <c r="O19" s="80" t="e">
        <f>VLOOKUP(H19,Основа!$T$4:V228,2,FALSE)</f>
        <v>#N/A</v>
      </c>
      <c r="P19" s="80"/>
      <c r="Q19" s="368">
        <f t="shared" si="7"/>
        <v>0</v>
      </c>
      <c r="R19" s="80" t="str">
        <f t="shared" si="1"/>
        <v>Боковое</v>
      </c>
      <c r="S19" s="80" t="str">
        <f t="shared" si="0"/>
        <v>Л50</v>
      </c>
      <c r="T19" s="80" t="str">
        <f t="shared" si="2"/>
        <v>П50</v>
      </c>
      <c r="U19" s="80" t="str">
        <f t="shared" si="3"/>
        <v>050</v>
      </c>
      <c r="V19" s="80" t="str">
        <f t="shared" si="4"/>
        <v>ЛП</v>
      </c>
      <c r="W19" s="80">
        <f t="shared" si="5"/>
        <v>0</v>
      </c>
      <c r="X19" s="80"/>
      <c r="Y19" s="366"/>
      <c r="Z19" s="80"/>
      <c r="AA19" s="80"/>
      <c r="AB19" s="80"/>
      <c r="AC19" s="80"/>
      <c r="AD19" s="80"/>
      <c r="AE19" s="80"/>
      <c r="AF19" s="80"/>
      <c r="AG19" s="80"/>
      <c r="AH19" s="80"/>
      <c r="AI19" s="80"/>
      <c r="AJ19" s="80"/>
      <c r="AK19" s="80"/>
      <c r="AL19" s="80"/>
      <c r="AM19" s="80"/>
      <c r="AN19" s="80"/>
    </row>
    <row r="20" spans="2:40" x14ac:dyDescent="0.3">
      <c r="B20" s="387"/>
      <c r="C20" s="387"/>
      <c r="D20" s="387"/>
      <c r="E20" s="387">
        <v>38</v>
      </c>
      <c r="F20" s="381" t="str">
        <f>IFERROR(CONCATENATE(VLOOKUP(I20,Основа!$A$4:K3472,5,FALSE),"x",VLOOKUP(I20,Основа!$A$4:K30478,6,FALSE)),"")</f>
        <v/>
      </c>
      <c r="G20" s="387"/>
      <c r="H20" s="391"/>
      <c r="I20" s="381" t="str">
        <f t="shared" si="6"/>
        <v/>
      </c>
      <c r="J20" s="382" t="str">
        <f>IFERROR(IF(Q20="нет","",CONCATENATE("WABEH ",VLOOKUP(I20,Основа!$A$4:P3639,2,FALSE)," ",G20," ",N20)),"")</f>
        <v/>
      </c>
      <c r="K20" s="502" t="str">
        <f>IFERROR(ROUND(VLOOKUP((CONCATENATE(B20," ",D20," ",C20,E20)),Основа!$A$4:Q3639,15,FALSE),0),"")</f>
        <v/>
      </c>
      <c r="L20" s="502" t="str">
        <f>IFERROR(ROUND(IF($L$3=$AC$4,1,IF($L$3=$AC$5,0.818,0.646))*VLOOKUP((CONCATENATE(B20," ",D20," ",C20,E20)),Основа!$A$4:R3639,8,FALSE),0),"")</f>
        <v/>
      </c>
      <c r="N20" s="80" t="e">
        <f>VLOOKUP(H20,Основа!$T$4:V313,3,FALSE)</f>
        <v>#N/A</v>
      </c>
      <c r="O20" s="80" t="e">
        <f>VLOOKUP(H20,Основа!$T$4:V229,2,FALSE)</f>
        <v>#N/A</v>
      </c>
      <c r="P20" s="80"/>
      <c r="Q20" s="368">
        <f t="shared" si="7"/>
        <v>0</v>
      </c>
      <c r="R20" s="80" t="str">
        <f t="shared" si="1"/>
        <v>Боковое</v>
      </c>
      <c r="S20" s="80" t="str">
        <f t="shared" ref="S20:S44" si="8">IF(OR(CONCATENATE($B20,$C20)="R89H",CONCATENATE($B20,$C20)="R32H"),"-",IF((CONCATENATE($B20,$C20)="R89V"),"Л109",IF(CONCATENATE($B20,$C20)="Q80V","Л100","Л50")))</f>
        <v>Л50</v>
      </c>
      <c r="T20" s="80" t="str">
        <f t="shared" si="2"/>
        <v>П50</v>
      </c>
      <c r="U20" s="80" t="str">
        <f t="shared" si="3"/>
        <v>050</v>
      </c>
      <c r="V20" s="80" t="str">
        <f t="shared" si="4"/>
        <v>ЛП</v>
      </c>
      <c r="W20" s="80">
        <f t="shared" si="5"/>
        <v>0</v>
      </c>
      <c r="X20" s="80" t="s">
        <v>505</v>
      </c>
      <c r="Y20" s="80"/>
      <c r="Z20" s="80"/>
      <c r="AA20" s="80"/>
    </row>
    <row r="21" spans="2:40" x14ac:dyDescent="0.3">
      <c r="B21" s="387"/>
      <c r="C21" s="387"/>
      <c r="D21" s="387"/>
      <c r="E21" s="387">
        <v>38</v>
      </c>
      <c r="F21" s="381" t="str">
        <f>IFERROR(CONCATENATE(VLOOKUP(I21,Основа!$A$4:K3473,5,FALSE),"x",VLOOKUP(I21,Основа!$A$4:K30479,6,FALSE)),"")</f>
        <v/>
      </c>
      <c r="G21" s="387"/>
      <c r="H21" s="391"/>
      <c r="I21" s="381" t="str">
        <f t="shared" si="6"/>
        <v/>
      </c>
      <c r="J21" s="382" t="str">
        <f>IFERROR(IF(Q21="нет","",CONCATENATE("WABEH ",VLOOKUP(I21,Основа!$A$4:P3640,2,FALSE)," ",G21," ",N21)),"")</f>
        <v/>
      </c>
      <c r="K21" s="502" t="str">
        <f>IFERROR(ROUND(VLOOKUP((CONCATENATE(B21," ",D21," ",C21,E21)),Основа!$A$4:Q3640,15,FALSE),0),"")</f>
        <v/>
      </c>
      <c r="L21" s="502" t="str">
        <f>IFERROR(ROUND(IF($L$3=$AC$4,1,IF($L$3=$AC$5,0.818,0.646))*VLOOKUP((CONCATENATE(B21," ",D21," ",C21,E21)),Основа!$A$4:R3640,8,FALSE),0),"")</f>
        <v/>
      </c>
      <c r="N21" s="80" t="e">
        <f>VLOOKUP(H21,Основа!$T$4:V314,3,FALSE)</f>
        <v>#N/A</v>
      </c>
      <c r="O21" s="80" t="e">
        <f>VLOOKUP(H21,Основа!$T$4:V230,2,FALSE)</f>
        <v>#N/A</v>
      </c>
      <c r="P21" s="80"/>
      <c r="Q21" s="368">
        <f t="shared" si="7"/>
        <v>0</v>
      </c>
      <c r="R21" s="80" t="str">
        <f t="shared" si="1"/>
        <v>Боковое</v>
      </c>
      <c r="S21" s="80" t="str">
        <f t="shared" si="8"/>
        <v>Л50</v>
      </c>
      <c r="T21" s="80" t="str">
        <f t="shared" si="2"/>
        <v>П50</v>
      </c>
      <c r="U21" s="80" t="str">
        <f t="shared" si="3"/>
        <v>050</v>
      </c>
      <c r="V21" s="80" t="str">
        <f t="shared" si="4"/>
        <v>ЛП</v>
      </c>
      <c r="W21" s="80">
        <f t="shared" si="5"/>
        <v>0</v>
      </c>
      <c r="X21" s="80">
        <v>2</v>
      </c>
      <c r="Y21" s="80">
        <v>2</v>
      </c>
      <c r="Z21" s="80">
        <v>4</v>
      </c>
      <c r="AA21">
        <v>4</v>
      </c>
      <c r="AB21" s="80">
        <v>2</v>
      </c>
    </row>
    <row r="22" spans="2:40" x14ac:dyDescent="0.3">
      <c r="B22" s="387"/>
      <c r="C22" s="387"/>
      <c r="D22" s="387"/>
      <c r="E22" s="387">
        <v>38</v>
      </c>
      <c r="F22" s="381" t="str">
        <f>IFERROR(CONCATENATE(VLOOKUP(I22,Основа!$A$4:K3474,5,FALSE),"x",VLOOKUP(I22,Основа!$A$4:K30480,6,FALSE)),"")</f>
        <v/>
      </c>
      <c r="G22" s="387"/>
      <c r="H22" s="391"/>
      <c r="I22" s="381" t="str">
        <f t="shared" si="6"/>
        <v/>
      </c>
      <c r="J22" s="382" t="str">
        <f>IFERROR(IF(Q22="нет","",CONCATENATE("WABEH ",VLOOKUP(I22,Основа!$A$4:P3641,2,FALSE)," ",G22," ",N22)),"")</f>
        <v/>
      </c>
      <c r="K22" s="502" t="str">
        <f>IFERROR(ROUND(VLOOKUP((CONCATENATE(B22," ",D22," ",C22,E22)),Основа!$A$4:Q3641,15,FALSE),0),"")</f>
        <v/>
      </c>
      <c r="L22" s="502" t="str">
        <f>IFERROR(ROUND(IF($L$3=$AC$4,1,IF($L$3=$AC$5,0.818,0.646))*VLOOKUP((CONCATENATE(B22," ",D22," ",C22,E22)),Основа!$A$4:R3641,8,FALSE),0),"")</f>
        <v/>
      </c>
      <c r="N22" s="80" t="e">
        <f>VLOOKUP(H22,Основа!$T$4:V315,3,FALSE)</f>
        <v>#N/A</v>
      </c>
      <c r="O22" s="80" t="e">
        <f>VLOOKUP(H22,Основа!$T$4:V231,2,FALSE)</f>
        <v>#N/A</v>
      </c>
      <c r="P22" s="80"/>
      <c r="Q22" s="368">
        <f t="shared" si="7"/>
        <v>0</v>
      </c>
      <c r="R22" s="80" t="str">
        <f t="shared" si="1"/>
        <v>Боковое</v>
      </c>
      <c r="S22" s="80" t="str">
        <f t="shared" si="8"/>
        <v>Л50</v>
      </c>
      <c r="T22" s="80" t="str">
        <f t="shared" si="2"/>
        <v>П50</v>
      </c>
      <c r="U22" s="80" t="str">
        <f t="shared" si="3"/>
        <v>050</v>
      </c>
      <c r="V22" s="80" t="str">
        <f t="shared" si="4"/>
        <v>ЛП</v>
      </c>
      <c r="W22" s="80">
        <f t="shared" si="5"/>
        <v>0</v>
      </c>
      <c r="X22" s="80">
        <v>3</v>
      </c>
      <c r="Y22" s="80">
        <v>3</v>
      </c>
      <c r="Z22" s="80">
        <v>6</v>
      </c>
      <c r="AA22">
        <v>6</v>
      </c>
      <c r="AB22" s="80">
        <v>3</v>
      </c>
    </row>
    <row r="23" spans="2:40" x14ac:dyDescent="0.3">
      <c r="B23" s="387"/>
      <c r="C23" s="387"/>
      <c r="D23" s="387"/>
      <c r="E23" s="387">
        <v>38</v>
      </c>
      <c r="F23" s="381" t="str">
        <f>IFERROR(CONCATENATE(VLOOKUP(I23,Основа!$A$4:K3475,5,FALSE),"x",VLOOKUP(I23,Основа!$A$4:K30481,6,FALSE)),"")</f>
        <v/>
      </c>
      <c r="G23" s="387"/>
      <c r="H23" s="391"/>
      <c r="I23" s="381" t="str">
        <f t="shared" si="6"/>
        <v/>
      </c>
      <c r="J23" s="382" t="str">
        <f>IFERROR(IF(Q23="нет","",CONCATENATE("WABEH ",VLOOKUP(I23,Основа!$A$4:P3642,2,FALSE)," ",G23," ",N23)),"")</f>
        <v/>
      </c>
      <c r="K23" s="502" t="str">
        <f>IFERROR(ROUND(VLOOKUP((CONCATENATE(B23," ",D23," ",C23,E23)),Основа!$A$4:Q3642,15,FALSE),0),"")</f>
        <v/>
      </c>
      <c r="L23" s="502" t="str">
        <f>IFERROR(ROUND(IF($L$3=$AC$4,1,IF($L$3=$AC$5,0.818,0.646))*VLOOKUP((CONCATENATE(B23," ",D23," ",C23,E23)),Основа!$A$4:R3642,8,FALSE),0),"")</f>
        <v/>
      </c>
      <c r="N23" s="80" t="e">
        <f>VLOOKUP(H23,Основа!$T$4:V316,3,FALSE)</f>
        <v>#N/A</v>
      </c>
      <c r="O23" s="80" t="e">
        <f>VLOOKUP(H23,Основа!$T$4:V232,2,FALSE)</f>
        <v>#N/A</v>
      </c>
      <c r="P23" s="80"/>
      <c r="Q23" s="368">
        <f t="shared" si="7"/>
        <v>0</v>
      </c>
      <c r="R23" s="80" t="str">
        <f t="shared" si="1"/>
        <v>Боковое</v>
      </c>
      <c r="S23" s="80" t="str">
        <f t="shared" si="8"/>
        <v>Л50</v>
      </c>
      <c r="T23" s="80" t="str">
        <f t="shared" si="2"/>
        <v>П50</v>
      </c>
      <c r="U23" s="80" t="str">
        <f t="shared" si="3"/>
        <v>050</v>
      </c>
      <c r="V23" s="80" t="str">
        <f t="shared" si="4"/>
        <v>ЛП</v>
      </c>
      <c r="W23" s="80">
        <f t="shared" si="5"/>
        <v>0</v>
      </c>
      <c r="X23" s="80">
        <v>4</v>
      </c>
      <c r="Y23" s="80">
        <v>4</v>
      </c>
      <c r="Z23" s="80">
        <v>8</v>
      </c>
      <c r="AA23">
        <v>8</v>
      </c>
      <c r="AB23" s="80">
        <v>4</v>
      </c>
    </row>
    <row r="24" spans="2:40" x14ac:dyDescent="0.3">
      <c r="B24" s="387"/>
      <c r="C24" s="387"/>
      <c r="D24" s="387"/>
      <c r="E24" s="387">
        <v>38</v>
      </c>
      <c r="F24" s="381" t="str">
        <f>IFERROR(CONCATENATE(VLOOKUP(I24,Основа!$A$4:K3476,5,FALSE),"x",VLOOKUP(I24,Основа!$A$4:K30482,6,FALSE)),"")</f>
        <v/>
      </c>
      <c r="G24" s="387"/>
      <c r="H24" s="391"/>
      <c r="I24" s="381" t="str">
        <f t="shared" si="6"/>
        <v/>
      </c>
      <c r="J24" s="382" t="str">
        <f>IFERROR(IF(Q24="нет","",CONCATENATE("WABEH ",VLOOKUP(I24,Основа!$A$4:P3643,2,FALSE)," ",G24," ",N24)),"")</f>
        <v/>
      </c>
      <c r="K24" s="502" t="str">
        <f>IFERROR(ROUND(VLOOKUP((CONCATENATE(B24," ",D24," ",C24,E24)),Основа!$A$4:Q3643,15,FALSE),0),"")</f>
        <v/>
      </c>
      <c r="L24" s="502" t="str">
        <f>IFERROR(ROUND(IF($L$3=$AC$4,1,IF($L$3=$AC$5,0.818,0.646))*VLOOKUP((CONCATENATE(B24," ",D24," ",C24,E24)),Основа!$A$4:R3643,8,FALSE),0),"")</f>
        <v/>
      </c>
      <c r="N24" s="80" t="e">
        <f>VLOOKUP(H24,Основа!$T$4:V317,3,FALSE)</f>
        <v>#N/A</v>
      </c>
      <c r="O24" s="80" t="e">
        <f>VLOOKUP(H24,Основа!$T$4:V233,2,FALSE)</f>
        <v>#N/A</v>
      </c>
      <c r="P24" s="80"/>
      <c r="Q24" s="368">
        <f t="shared" si="7"/>
        <v>0</v>
      </c>
      <c r="R24" s="80" t="str">
        <f t="shared" si="1"/>
        <v>Боковое</v>
      </c>
      <c r="S24" s="80" t="str">
        <f t="shared" si="8"/>
        <v>Л50</v>
      </c>
      <c r="T24" s="80" t="str">
        <f t="shared" si="2"/>
        <v>П50</v>
      </c>
      <c r="U24" s="80" t="str">
        <f t="shared" si="3"/>
        <v>050</v>
      </c>
      <c r="V24" s="80" t="str">
        <f t="shared" si="4"/>
        <v>ЛП</v>
      </c>
      <c r="W24" s="80">
        <f t="shared" si="5"/>
        <v>0</v>
      </c>
      <c r="X24" s="80">
        <v>5</v>
      </c>
      <c r="Y24" s="80">
        <v>5</v>
      </c>
      <c r="Z24" s="80">
        <v>10</v>
      </c>
      <c r="AA24">
        <v>10</v>
      </c>
      <c r="AB24" s="80">
        <v>5</v>
      </c>
    </row>
    <row r="25" spans="2:40" x14ac:dyDescent="0.3">
      <c r="B25" s="387"/>
      <c r="C25" s="387"/>
      <c r="D25" s="387"/>
      <c r="E25" s="387">
        <v>38</v>
      </c>
      <c r="F25" s="381" t="str">
        <f>IFERROR(CONCATENATE(VLOOKUP(I25,Основа!$A$4:K3477,5,FALSE),"x",VLOOKUP(I25,Основа!$A$4:K30483,6,FALSE)),"")</f>
        <v/>
      </c>
      <c r="G25" s="387"/>
      <c r="H25" s="391"/>
      <c r="I25" s="381" t="str">
        <f t="shared" si="6"/>
        <v/>
      </c>
      <c r="J25" s="382" t="str">
        <f>IFERROR(IF(Q25="нет","",CONCATENATE("WABEH ",VLOOKUP(I25,Основа!$A$4:P3644,2,FALSE)," ",G25," ",N25)),"")</f>
        <v/>
      </c>
      <c r="K25" s="502" t="str">
        <f>IFERROR(ROUND(VLOOKUP((CONCATENATE(B25," ",D25," ",C25,E25)),Основа!$A$4:Q3644,15,FALSE),0),"")</f>
        <v/>
      </c>
      <c r="L25" s="502" t="str">
        <f>IFERROR(ROUND(IF($L$3=$AC$4,1,IF($L$3=$AC$5,0.818,0.646))*VLOOKUP((CONCATENATE(B25," ",D25," ",C25,E25)),Основа!$A$4:R3644,8,FALSE),0),"")</f>
        <v/>
      </c>
      <c r="N25" s="80" t="e">
        <f>VLOOKUP(H25,Основа!$T$4:V318,3,FALSE)</f>
        <v>#N/A</v>
      </c>
      <c r="O25" s="80" t="e">
        <f>VLOOKUP(H25,Основа!$T$4:V234,2,FALSE)</f>
        <v>#N/A</v>
      </c>
      <c r="P25" s="80"/>
      <c r="Q25" s="368">
        <f t="shared" si="7"/>
        <v>0</v>
      </c>
      <c r="R25" s="80" t="str">
        <f t="shared" si="1"/>
        <v>Боковое</v>
      </c>
      <c r="S25" s="80" t="str">
        <f t="shared" si="8"/>
        <v>Л50</v>
      </c>
      <c r="T25" s="80" t="str">
        <f t="shared" si="2"/>
        <v>П50</v>
      </c>
      <c r="U25" s="80" t="str">
        <f t="shared" si="3"/>
        <v>050</v>
      </c>
      <c r="V25" s="80" t="str">
        <f t="shared" si="4"/>
        <v>ЛП</v>
      </c>
      <c r="W25" s="80">
        <f t="shared" si="5"/>
        <v>0</v>
      </c>
      <c r="X25" s="80">
        <v>6</v>
      </c>
      <c r="Y25" s="80">
        <v>6</v>
      </c>
      <c r="Z25" s="80">
        <v>12</v>
      </c>
      <c r="AB25" s="80">
        <v>6</v>
      </c>
    </row>
    <row r="26" spans="2:40" x14ac:dyDescent="0.3">
      <c r="B26" s="387"/>
      <c r="C26" s="387"/>
      <c r="D26" s="387"/>
      <c r="E26" s="387">
        <v>38</v>
      </c>
      <c r="F26" s="381" t="str">
        <f>IFERROR(CONCATENATE(VLOOKUP(I26,Основа!$A$4:K3478,5,FALSE),"x",VLOOKUP(I26,Основа!$A$4:K30484,6,FALSE)),"")</f>
        <v/>
      </c>
      <c r="G26" s="387"/>
      <c r="H26" s="391"/>
      <c r="I26" s="381" t="str">
        <f t="shared" si="6"/>
        <v/>
      </c>
      <c r="J26" s="382" t="str">
        <f>IFERROR(IF(Q26="нет","",CONCATENATE("WABEH ",VLOOKUP(I26,Основа!$A$4:P3645,2,FALSE)," ",G26," ",N26)),"")</f>
        <v/>
      </c>
      <c r="K26" s="502" t="str">
        <f>IFERROR(ROUND(VLOOKUP((CONCATENATE(B26," ",D26," ",C26,E26)),Основа!$A$4:Q3645,15,FALSE),0),"")</f>
        <v/>
      </c>
      <c r="L26" s="502" t="str">
        <f>IFERROR(ROUND(IF($L$3=$AC$4,1,IF($L$3=$AC$5,0.818,0.646))*VLOOKUP((CONCATENATE(B26," ",D26," ",C26,E26)),Основа!$A$4:R3645,8,FALSE),0),"")</f>
        <v/>
      </c>
      <c r="N26" s="80" t="e">
        <f>VLOOKUP(H26,Основа!$T$4:V319,3,FALSE)</f>
        <v>#N/A</v>
      </c>
      <c r="O26" s="80" t="e">
        <f>VLOOKUP(H26,Основа!$T$4:V235,2,FALSE)</f>
        <v>#N/A</v>
      </c>
      <c r="P26" s="80"/>
      <c r="Q26" s="368">
        <f t="shared" si="7"/>
        <v>0</v>
      </c>
      <c r="R26" s="80" t="str">
        <f t="shared" si="1"/>
        <v>Боковое</v>
      </c>
      <c r="S26" s="80" t="str">
        <f t="shared" si="8"/>
        <v>Л50</v>
      </c>
      <c r="T26" s="80" t="str">
        <f t="shared" si="2"/>
        <v>П50</v>
      </c>
      <c r="U26" s="80" t="str">
        <f t="shared" si="3"/>
        <v>050</v>
      </c>
      <c r="V26" s="80" t="str">
        <f t="shared" si="4"/>
        <v>ЛП</v>
      </c>
      <c r="W26" s="80">
        <f t="shared" si="5"/>
        <v>0</v>
      </c>
      <c r="X26" s="80">
        <v>7</v>
      </c>
      <c r="Y26" s="80">
        <v>7</v>
      </c>
      <c r="Z26" s="80">
        <v>14</v>
      </c>
      <c r="AB26" s="80">
        <v>7</v>
      </c>
    </row>
    <row r="27" spans="2:40" x14ac:dyDescent="0.3">
      <c r="B27" s="387"/>
      <c r="C27" s="387"/>
      <c r="D27" s="387"/>
      <c r="E27" s="387">
        <v>38</v>
      </c>
      <c r="F27" s="381" t="str">
        <f>IFERROR(CONCATENATE(VLOOKUP(I27,Основа!$A$4:K3479,5,FALSE),"x",VLOOKUP(I27,Основа!$A$4:K30485,6,FALSE)),"")</f>
        <v/>
      </c>
      <c r="G27" s="387"/>
      <c r="H27" s="391"/>
      <c r="I27" s="381" t="str">
        <f t="shared" si="6"/>
        <v/>
      </c>
      <c r="J27" s="382" t="str">
        <f>IFERROR(IF(Q27="нет","",CONCATENATE("WABEH ",VLOOKUP(I27,Основа!$A$4:P3646,2,FALSE)," ",G27," ",N27)),"")</f>
        <v/>
      </c>
      <c r="K27" s="502" t="str">
        <f>IFERROR(ROUND(VLOOKUP((CONCATENATE(B27," ",D27," ",C27,E27)),Основа!$A$4:Q3646,15,FALSE),0),"")</f>
        <v/>
      </c>
      <c r="L27" s="502" t="str">
        <f>IFERROR(ROUND(IF($L$3=$AC$4,1,IF($L$3=$AC$5,0.818,0.646))*VLOOKUP((CONCATENATE(B27," ",D27," ",C27,E27)),Основа!$A$4:R3646,8,FALSE),0),"")</f>
        <v/>
      </c>
      <c r="N27" s="80" t="e">
        <f>VLOOKUP(H27,Основа!$T$4:V320,3,FALSE)</f>
        <v>#N/A</v>
      </c>
      <c r="O27" s="80" t="e">
        <f>VLOOKUP(H27,Основа!$T$4:V236,2,FALSE)</f>
        <v>#N/A</v>
      </c>
      <c r="P27" s="80"/>
      <c r="Q27" s="368">
        <f t="shared" si="7"/>
        <v>0</v>
      </c>
      <c r="R27" s="80" t="str">
        <f t="shared" si="1"/>
        <v>Боковое</v>
      </c>
      <c r="S27" s="80" t="str">
        <f t="shared" si="8"/>
        <v>Л50</v>
      </c>
      <c r="T27" s="80" t="str">
        <f t="shared" si="2"/>
        <v>П50</v>
      </c>
      <c r="U27" s="80" t="str">
        <f t="shared" si="3"/>
        <v>050</v>
      </c>
      <c r="V27" s="80" t="str">
        <f t="shared" si="4"/>
        <v>ЛП</v>
      </c>
      <c r="W27" s="80">
        <f t="shared" si="5"/>
        <v>0</v>
      </c>
      <c r="X27" s="80">
        <v>8</v>
      </c>
      <c r="Y27" s="80">
        <v>8</v>
      </c>
      <c r="Z27" s="80"/>
      <c r="AB27" s="80">
        <v>8</v>
      </c>
    </row>
    <row r="28" spans="2:40" x14ac:dyDescent="0.3">
      <c r="B28" s="387"/>
      <c r="C28" s="387"/>
      <c r="D28" s="387"/>
      <c r="E28" s="387">
        <v>38</v>
      </c>
      <c r="F28" s="381" t="str">
        <f>IFERROR(CONCATENATE(VLOOKUP(I28,Основа!$A$4:K3480,5,FALSE),"x",VLOOKUP(I28,Основа!$A$4:K30486,6,FALSE)),"")</f>
        <v/>
      </c>
      <c r="G28" s="387"/>
      <c r="H28" s="391"/>
      <c r="I28" s="381" t="str">
        <f t="shared" si="6"/>
        <v/>
      </c>
      <c r="J28" s="382" t="str">
        <f>IFERROR(IF(Q28="нет","",CONCATENATE("WABEH ",VLOOKUP(I28,Основа!$A$4:P3647,2,FALSE)," ",G28," ",N28)),"")</f>
        <v/>
      </c>
      <c r="K28" s="502" t="str">
        <f>IFERROR(ROUND(VLOOKUP((CONCATENATE(B28," ",D28," ",C28,E28)),Основа!$A$4:Q3647,15,FALSE),0),"")</f>
        <v/>
      </c>
      <c r="L28" s="502" t="str">
        <f>IFERROR(ROUND(IF($L$3=$AC$4,1,IF($L$3=$AC$5,0.818,0.646))*VLOOKUP((CONCATENATE(B28," ",D28," ",C28,E28)),Основа!$A$4:R3647,8,FALSE),0),"")</f>
        <v/>
      </c>
      <c r="N28" s="80" t="e">
        <f>VLOOKUP(H28,Основа!$T$4:V321,3,FALSE)</f>
        <v>#N/A</v>
      </c>
      <c r="O28" s="80" t="e">
        <f>VLOOKUP(H28,Основа!$T$4:V237,2,FALSE)</f>
        <v>#N/A</v>
      </c>
      <c r="P28" s="80"/>
      <c r="Q28" s="368">
        <f t="shared" si="7"/>
        <v>0</v>
      </c>
      <c r="R28" s="80" t="str">
        <f t="shared" si="1"/>
        <v>Боковое</v>
      </c>
      <c r="S28" s="80" t="str">
        <f t="shared" si="8"/>
        <v>Л50</v>
      </c>
      <c r="T28" s="80" t="str">
        <f t="shared" si="2"/>
        <v>П50</v>
      </c>
      <c r="U28" s="80" t="str">
        <f t="shared" si="3"/>
        <v>050</v>
      </c>
      <c r="V28" s="80" t="str">
        <f t="shared" si="4"/>
        <v>ЛП</v>
      </c>
      <c r="W28" s="80">
        <f t="shared" si="5"/>
        <v>0</v>
      </c>
      <c r="X28" s="80">
        <v>9</v>
      </c>
      <c r="Y28" s="80"/>
      <c r="Z28" s="80"/>
      <c r="AB28" s="80">
        <v>9</v>
      </c>
    </row>
    <row r="29" spans="2:40" x14ac:dyDescent="0.3">
      <c r="B29" s="387"/>
      <c r="C29" s="387"/>
      <c r="D29" s="387"/>
      <c r="E29" s="387">
        <v>38</v>
      </c>
      <c r="F29" s="381" t="str">
        <f>IFERROR(CONCATENATE(VLOOKUP(I29,Основа!$A$4:K3481,5,FALSE),"x",VLOOKUP(I29,Основа!$A$4:K30487,6,FALSE)),"")</f>
        <v/>
      </c>
      <c r="G29" s="387"/>
      <c r="H29" s="391"/>
      <c r="I29" s="381" t="str">
        <f t="shared" si="6"/>
        <v/>
      </c>
      <c r="J29" s="382" t="str">
        <f>IFERROR(IF(Q29="нет","",CONCATENATE("WABEH ",VLOOKUP(I29,Основа!$A$4:P3648,2,FALSE)," ",G29," ",N29)),"")</f>
        <v/>
      </c>
      <c r="K29" s="502" t="str">
        <f>IFERROR(ROUND(VLOOKUP((CONCATENATE(B29," ",D29," ",C29,E29)),Основа!$A$4:Q3648,15,FALSE),0),"")</f>
        <v/>
      </c>
      <c r="L29" s="502" t="str">
        <f>IFERROR(ROUND(IF($L$3=$AC$4,1,IF($L$3=$AC$5,0.818,0.646))*VLOOKUP((CONCATENATE(B29," ",D29," ",C29,E29)),Основа!$A$4:R3648,8,FALSE),0),"")</f>
        <v/>
      </c>
      <c r="N29" s="80" t="e">
        <f>VLOOKUP(H29,Основа!$T$4:V322,3,FALSE)</f>
        <v>#N/A</v>
      </c>
      <c r="O29" s="80" t="e">
        <f>VLOOKUP(H29,Основа!$T$4:V238,2,FALSE)</f>
        <v>#N/A</v>
      </c>
      <c r="P29" s="80"/>
      <c r="Q29" s="368">
        <f t="shared" si="7"/>
        <v>0</v>
      </c>
      <c r="R29" s="80" t="str">
        <f t="shared" si="1"/>
        <v>Боковое</v>
      </c>
      <c r="S29" s="80" t="str">
        <f t="shared" si="8"/>
        <v>Л50</v>
      </c>
      <c r="T29" s="80" t="str">
        <f t="shared" si="2"/>
        <v>П50</v>
      </c>
      <c r="U29" s="80" t="str">
        <f t="shared" si="3"/>
        <v>050</v>
      </c>
      <c r="V29" s="80" t="str">
        <f t="shared" si="4"/>
        <v>ЛП</v>
      </c>
      <c r="W29" s="80">
        <f t="shared" si="5"/>
        <v>0</v>
      </c>
      <c r="X29" s="80">
        <v>10</v>
      </c>
      <c r="Y29" s="80"/>
      <c r="Z29" s="80"/>
      <c r="AB29" s="80">
        <v>10</v>
      </c>
    </row>
    <row r="30" spans="2:40" x14ac:dyDescent="0.3">
      <c r="B30" s="387"/>
      <c r="C30" s="387"/>
      <c r="D30" s="387"/>
      <c r="E30" s="387">
        <v>38</v>
      </c>
      <c r="F30" s="381" t="str">
        <f>IFERROR(CONCATENATE(VLOOKUP(I30,Основа!$A$4:K3482,5,FALSE),"x",VLOOKUP(I30,Основа!$A$4:K30488,6,FALSE)),"")</f>
        <v/>
      </c>
      <c r="G30" s="387"/>
      <c r="H30" s="391"/>
      <c r="I30" s="381" t="str">
        <f t="shared" si="6"/>
        <v/>
      </c>
      <c r="J30" s="382" t="str">
        <f>IFERROR(IF(Q30="нет","",CONCATENATE("WABEH ",VLOOKUP(I30,Основа!$A$4:P3649,2,FALSE)," ",G30," ",N30)),"")</f>
        <v/>
      </c>
      <c r="K30" s="502" t="str">
        <f>IFERROR(ROUND(VLOOKUP((CONCATENATE(B30," ",D30," ",C30,E30)),Основа!$A$4:Q3649,15,FALSE),0),"")</f>
        <v/>
      </c>
      <c r="L30" s="502" t="str">
        <f>IFERROR(ROUND(IF($L$3=$AC$4,1,IF($L$3=$AC$5,0.818,0.646))*VLOOKUP((CONCATENATE(B30," ",D30," ",C30,E30)),Основа!$A$4:R3649,8,FALSE),0),"")</f>
        <v/>
      </c>
      <c r="N30" s="80" t="e">
        <f>VLOOKUP(H30,Основа!$T$4:V323,3,FALSE)</f>
        <v>#N/A</v>
      </c>
      <c r="O30" s="80" t="e">
        <f>VLOOKUP(H30,Основа!$T$4:V239,2,FALSE)</f>
        <v>#N/A</v>
      </c>
      <c r="P30" s="80"/>
      <c r="Q30" s="368">
        <f t="shared" si="7"/>
        <v>0</v>
      </c>
      <c r="R30" s="80" t="str">
        <f t="shared" si="1"/>
        <v>Боковое</v>
      </c>
      <c r="S30" s="80" t="str">
        <f t="shared" si="8"/>
        <v>Л50</v>
      </c>
      <c r="T30" s="80" t="str">
        <f t="shared" si="2"/>
        <v>П50</v>
      </c>
      <c r="U30" s="80" t="str">
        <f t="shared" si="3"/>
        <v>050</v>
      </c>
      <c r="V30" s="80" t="str">
        <f t="shared" si="4"/>
        <v>ЛП</v>
      </c>
      <c r="W30" s="80">
        <f t="shared" si="5"/>
        <v>0</v>
      </c>
      <c r="X30" s="80">
        <v>11</v>
      </c>
      <c r="Y30" s="80"/>
      <c r="Z30" s="80"/>
      <c r="AB30" s="80">
        <v>11</v>
      </c>
    </row>
    <row r="31" spans="2:40" x14ac:dyDescent="0.3">
      <c r="B31" s="387"/>
      <c r="C31" s="387"/>
      <c r="D31" s="387"/>
      <c r="E31" s="387">
        <v>38</v>
      </c>
      <c r="F31" s="381" t="str">
        <f>IFERROR(CONCATENATE(VLOOKUP(I31,Основа!$A$4:K3483,5,FALSE),"x",VLOOKUP(I31,Основа!$A$4:K30489,6,FALSE)),"")</f>
        <v/>
      </c>
      <c r="G31" s="387"/>
      <c r="H31" s="391"/>
      <c r="I31" s="381" t="str">
        <f t="shared" si="6"/>
        <v/>
      </c>
      <c r="J31" s="382" t="str">
        <f>IFERROR(IF(Q31="нет","",CONCATENATE("WABEH ",VLOOKUP(I31,Основа!$A$4:P3650,2,FALSE)," ",G31," ",N31)),"")</f>
        <v/>
      </c>
      <c r="K31" s="502" t="str">
        <f>IFERROR(ROUND(VLOOKUP((CONCATENATE(B31," ",D31," ",C31,E31)),Основа!$A$4:Q3650,15,FALSE),0),"")</f>
        <v/>
      </c>
      <c r="L31" s="502" t="str">
        <f>IFERROR(ROUND(IF($L$3=$AC$4,1,IF($L$3=$AC$5,0.818,0.646))*VLOOKUP((CONCATENATE(B31," ",D31," ",C31,E31)),Основа!$A$4:R3650,8,FALSE),0),"")</f>
        <v/>
      </c>
      <c r="N31" s="80" t="e">
        <f>VLOOKUP(H31,Основа!$T$4:V324,3,FALSE)</f>
        <v>#N/A</v>
      </c>
      <c r="O31" s="80" t="e">
        <f>VLOOKUP(H31,Основа!$T$4:V240,2,FALSE)</f>
        <v>#N/A</v>
      </c>
      <c r="P31" s="80"/>
      <c r="Q31" s="368">
        <f t="shared" si="7"/>
        <v>0</v>
      </c>
      <c r="R31" s="80" t="str">
        <f t="shared" si="1"/>
        <v>Боковое</v>
      </c>
      <c r="S31" s="80" t="str">
        <f t="shared" si="8"/>
        <v>Л50</v>
      </c>
      <c r="T31" s="80" t="str">
        <f t="shared" si="2"/>
        <v>П50</v>
      </c>
      <c r="U31" s="80" t="str">
        <f t="shared" si="3"/>
        <v>050</v>
      </c>
      <c r="V31" s="80" t="str">
        <f t="shared" si="4"/>
        <v>ЛП</v>
      </c>
      <c r="W31" s="80">
        <f t="shared" si="5"/>
        <v>0</v>
      </c>
      <c r="X31" s="80">
        <v>12</v>
      </c>
      <c r="Y31" s="80"/>
      <c r="Z31" s="80"/>
      <c r="AB31" s="80">
        <v>12</v>
      </c>
    </row>
    <row r="32" spans="2:40" x14ac:dyDescent="0.3">
      <c r="B32" s="387"/>
      <c r="C32" s="387"/>
      <c r="D32" s="387"/>
      <c r="E32" s="387">
        <v>38</v>
      </c>
      <c r="F32" s="381" t="str">
        <f>IFERROR(CONCATENATE(VLOOKUP(I32,Основа!$A$4:K3484,5,FALSE),"x",VLOOKUP(I32,Основа!$A$4:K30490,6,FALSE)),"")</f>
        <v/>
      </c>
      <c r="G32" s="387"/>
      <c r="H32" s="391"/>
      <c r="I32" s="381" t="str">
        <f t="shared" si="6"/>
        <v/>
      </c>
      <c r="J32" s="382" t="str">
        <f>IFERROR(IF(Q32="нет","",CONCATENATE("WABEH ",VLOOKUP(I32,Основа!$A$4:P3651,2,FALSE)," ",G32," ",N32)),"")</f>
        <v/>
      </c>
      <c r="K32" s="502" t="str">
        <f>IFERROR(ROUND(VLOOKUP((CONCATENATE(B32," ",D32," ",C32,E32)),Основа!$A$4:Q3651,15,FALSE),0),"")</f>
        <v/>
      </c>
      <c r="L32" s="502" t="str">
        <f>IFERROR(ROUND(IF($L$3=$AC$4,1,IF($L$3=$AC$5,0.818,0.646))*VLOOKUP((CONCATENATE(B32," ",D32," ",C32,E32)),Основа!$A$4:R3651,8,FALSE),0),"")</f>
        <v/>
      </c>
      <c r="N32" s="80" t="e">
        <f>VLOOKUP(H32,Основа!$T$4:V325,3,FALSE)</f>
        <v>#N/A</v>
      </c>
      <c r="O32" s="80" t="e">
        <f>VLOOKUP(H32,Основа!$T$4:V241,2,FALSE)</f>
        <v>#N/A</v>
      </c>
      <c r="P32" s="80"/>
      <c r="Q32" s="368">
        <f t="shared" si="7"/>
        <v>0</v>
      </c>
      <c r="R32" s="80" t="str">
        <f t="shared" si="1"/>
        <v>Боковое</v>
      </c>
      <c r="S32" s="80" t="str">
        <f t="shared" si="8"/>
        <v>Л50</v>
      </c>
      <c r="T32" s="80" t="str">
        <f t="shared" si="2"/>
        <v>П50</v>
      </c>
      <c r="U32" s="80" t="str">
        <f t="shared" si="3"/>
        <v>050</v>
      </c>
      <c r="V32" s="80" t="str">
        <f t="shared" si="4"/>
        <v>ЛП</v>
      </c>
      <c r="W32" s="80">
        <f t="shared" si="5"/>
        <v>0</v>
      </c>
      <c r="X32" s="80">
        <v>13</v>
      </c>
      <c r="Y32" s="80"/>
      <c r="Z32" s="80"/>
      <c r="AB32" s="80">
        <v>13</v>
      </c>
    </row>
    <row r="33" spans="2:41" x14ac:dyDescent="0.3">
      <c r="B33" s="387"/>
      <c r="C33" s="387"/>
      <c r="D33" s="387"/>
      <c r="E33" s="387">
        <v>38</v>
      </c>
      <c r="F33" s="381" t="str">
        <f>IFERROR(CONCATENATE(VLOOKUP(I33,Основа!$A$4:K3485,5,FALSE),"x",VLOOKUP(I33,Основа!$A$4:K30491,6,FALSE)),"")</f>
        <v/>
      </c>
      <c r="G33" s="387"/>
      <c r="H33" s="391"/>
      <c r="I33" s="381" t="str">
        <f t="shared" si="6"/>
        <v/>
      </c>
      <c r="J33" s="382" t="str">
        <f>IFERROR(IF(Q33="нет","",CONCATENATE("WABEH ",VLOOKUP(I33,Основа!$A$4:P3652,2,FALSE)," ",G33," ",N33)),"")</f>
        <v/>
      </c>
      <c r="K33" s="502" t="str">
        <f>IFERROR(ROUND(VLOOKUP((CONCATENATE(B33," ",D33," ",C33,E33)),Основа!$A$4:Q3652,15,FALSE),0),"")</f>
        <v/>
      </c>
      <c r="L33" s="502" t="str">
        <f>IFERROR(ROUND(IF($L$3=$AC$4,1,IF($L$3=$AC$5,0.818,0.646))*VLOOKUP((CONCATENATE(B33," ",D33," ",C33,E33)),Основа!$A$4:R3652,8,FALSE),0),"")</f>
        <v/>
      </c>
      <c r="N33" s="80" t="e">
        <f>VLOOKUP(H33,Основа!$T$4:V326,3,FALSE)</f>
        <v>#N/A</v>
      </c>
      <c r="O33" s="80" t="e">
        <f>VLOOKUP(H33,Основа!$T$4:V242,2,FALSE)</f>
        <v>#N/A</v>
      </c>
      <c r="P33" s="80"/>
      <c r="Q33" s="368">
        <f t="shared" si="7"/>
        <v>0</v>
      </c>
      <c r="R33" s="80" t="str">
        <f t="shared" si="1"/>
        <v>Боковое</v>
      </c>
      <c r="S33" s="80" t="str">
        <f t="shared" si="8"/>
        <v>Л50</v>
      </c>
      <c r="T33" s="80" t="str">
        <f t="shared" si="2"/>
        <v>П50</v>
      </c>
      <c r="U33" s="80" t="str">
        <f t="shared" si="3"/>
        <v>050</v>
      </c>
      <c r="V33" s="80" t="str">
        <f t="shared" si="4"/>
        <v>ЛП</v>
      </c>
      <c r="W33" s="80">
        <f t="shared" si="5"/>
        <v>0</v>
      </c>
      <c r="X33" s="80">
        <v>14</v>
      </c>
      <c r="Y33" s="80"/>
      <c r="Z33" s="80"/>
      <c r="AB33" s="80">
        <v>14</v>
      </c>
    </row>
    <row r="34" spans="2:41" x14ac:dyDescent="0.3">
      <c r="B34" s="387"/>
      <c r="C34" s="387"/>
      <c r="D34" s="387"/>
      <c r="E34" s="387">
        <v>38</v>
      </c>
      <c r="F34" s="381" t="str">
        <f>IFERROR(CONCATENATE(VLOOKUP(I34,Основа!$A$4:K3486,5,FALSE),"x",VLOOKUP(I34,Основа!$A$4:K30492,6,FALSE)),"")</f>
        <v/>
      </c>
      <c r="G34" s="387"/>
      <c r="H34" s="391"/>
      <c r="I34" s="381" t="str">
        <f t="shared" si="6"/>
        <v/>
      </c>
      <c r="J34" s="382" t="str">
        <f>IFERROR(IF(Q34="нет","",CONCATENATE("WABEH ",VLOOKUP(I34,Основа!$A$4:P3653,2,FALSE)," ",G34," ",N34)),"")</f>
        <v/>
      </c>
      <c r="K34" s="502" t="str">
        <f>IFERROR(ROUND(VLOOKUP((CONCATENATE(B34," ",D34," ",C34,E34)),Основа!$A$4:Q3653,15,FALSE),0),"")</f>
        <v/>
      </c>
      <c r="L34" s="502" t="str">
        <f>IFERROR(ROUND(IF($L$3=$AC$4,1,IF($L$3=$AC$5,0.818,0.646))*VLOOKUP((CONCATENATE(B34," ",D34," ",C34,E34)),Основа!$A$4:R3653,8,FALSE),0),"")</f>
        <v/>
      </c>
      <c r="N34" s="80" t="e">
        <f>VLOOKUP(H34,Основа!$T$4:V327,3,FALSE)</f>
        <v>#N/A</v>
      </c>
      <c r="O34" s="80" t="e">
        <f>VLOOKUP(H34,Основа!$T$4:V243,2,FALSE)</f>
        <v>#N/A</v>
      </c>
      <c r="P34" s="80"/>
      <c r="Q34" s="368">
        <f t="shared" si="7"/>
        <v>0</v>
      </c>
      <c r="R34" s="80" t="str">
        <f t="shared" si="1"/>
        <v>Боковое</v>
      </c>
      <c r="S34" s="80" t="str">
        <f t="shared" si="8"/>
        <v>Л50</v>
      </c>
      <c r="T34" s="80" t="str">
        <f t="shared" si="2"/>
        <v>П50</v>
      </c>
      <c r="U34" s="80" t="str">
        <f t="shared" si="3"/>
        <v>050</v>
      </c>
      <c r="V34" s="80" t="str">
        <f t="shared" si="4"/>
        <v>ЛП</v>
      </c>
      <c r="W34" s="80">
        <f t="shared" si="5"/>
        <v>0</v>
      </c>
      <c r="X34" s="80">
        <v>15</v>
      </c>
      <c r="Y34" s="366"/>
      <c r="Z34" s="80" t="str">
        <f t="shared" ref="Z34:Z44" si="9">IFERROR(IF(MATCH(D34,H,0)&gt;0,"H"),"")</f>
        <v/>
      </c>
      <c r="AA34" s="80"/>
      <c r="AB34" s="80">
        <v>15</v>
      </c>
      <c r="AC34" s="80"/>
      <c r="AD34" s="80"/>
      <c r="AE34" s="80"/>
      <c r="AF34" s="80"/>
      <c r="AG34" s="80"/>
      <c r="AH34" s="80"/>
      <c r="AI34" s="80"/>
      <c r="AJ34" s="80"/>
      <c r="AK34" s="80"/>
      <c r="AM34" s="80"/>
      <c r="AN34" s="80"/>
      <c r="AO34" s="80"/>
    </row>
    <row r="35" spans="2:41" x14ac:dyDescent="0.3">
      <c r="B35" s="387"/>
      <c r="C35" s="387"/>
      <c r="D35" s="387"/>
      <c r="E35" s="387">
        <v>38</v>
      </c>
      <c r="F35" s="381" t="str">
        <f>IFERROR(CONCATENATE(VLOOKUP(I35,Основа!$A$4:K3487,5,FALSE),"x",VLOOKUP(I35,Основа!$A$4:K30493,6,FALSE)),"")</f>
        <v/>
      </c>
      <c r="G35" s="387"/>
      <c r="H35" s="391"/>
      <c r="I35" s="381" t="str">
        <f t="shared" si="6"/>
        <v/>
      </c>
      <c r="J35" s="382" t="str">
        <f>IFERROR(IF(Q35="нет","",CONCATENATE("WABEH ",VLOOKUP(I35,Основа!$A$4:P3654,2,FALSE)," ",G35," ",N35)),"")</f>
        <v/>
      </c>
      <c r="K35" s="502" t="str">
        <f>IFERROR(ROUND(VLOOKUP((CONCATENATE(B35," ",D35," ",C35,E35)),Основа!$A$4:Q3654,15,FALSE),0),"")</f>
        <v/>
      </c>
      <c r="L35" s="502" t="str">
        <f>IFERROR(ROUND(IF($L$3=$AC$4,1,IF($L$3=$AC$5,0.818,0.646))*VLOOKUP((CONCATENATE(B35," ",D35," ",C35,E35)),Основа!$A$4:R3654,8,FALSE),0),"")</f>
        <v/>
      </c>
      <c r="N35" s="80" t="e">
        <f>VLOOKUP(H35,Основа!$T$4:V328,3,FALSE)</f>
        <v>#N/A</v>
      </c>
      <c r="O35" s="80" t="e">
        <f>VLOOKUP(H35,Основа!$T$4:V244,2,FALSE)</f>
        <v>#N/A</v>
      </c>
      <c r="P35" s="80"/>
      <c r="Q35" s="368">
        <f t="shared" si="7"/>
        <v>0</v>
      </c>
      <c r="R35" s="80" t="str">
        <f t="shared" si="1"/>
        <v>Боковое</v>
      </c>
      <c r="S35" s="80" t="str">
        <f t="shared" si="8"/>
        <v>Л50</v>
      </c>
      <c r="T35" s="80" t="str">
        <f t="shared" si="2"/>
        <v>П50</v>
      </c>
      <c r="U35" s="80" t="str">
        <f t="shared" si="3"/>
        <v>050</v>
      </c>
      <c r="V35" s="80" t="str">
        <f t="shared" si="4"/>
        <v>ЛП</v>
      </c>
      <c r="W35" s="80">
        <f t="shared" si="5"/>
        <v>0</v>
      </c>
      <c r="X35" s="80">
        <v>16</v>
      </c>
      <c r="Y35" s="366"/>
      <c r="Z35" s="80" t="str">
        <f t="shared" si="9"/>
        <v/>
      </c>
      <c r="AA35" s="80"/>
      <c r="AB35" s="80">
        <v>16</v>
      </c>
      <c r="AC35" s="80"/>
      <c r="AD35" s="80"/>
      <c r="AE35" s="80"/>
      <c r="AF35" s="80"/>
      <c r="AG35" s="80"/>
      <c r="AH35" s="80"/>
      <c r="AI35" s="80"/>
      <c r="AJ35" s="80"/>
      <c r="AK35" s="80"/>
    </row>
    <row r="36" spans="2:41" x14ac:dyDescent="0.3">
      <c r="B36" s="387"/>
      <c r="C36" s="387"/>
      <c r="D36" s="387"/>
      <c r="E36" s="387">
        <v>38</v>
      </c>
      <c r="F36" s="381" t="str">
        <f>IFERROR(CONCATENATE(VLOOKUP(I36,Основа!$A$4:K3488,5,FALSE),"x",VLOOKUP(I36,Основа!$A$4:K30494,6,FALSE)),"")</f>
        <v/>
      </c>
      <c r="G36" s="387"/>
      <c r="H36" s="391"/>
      <c r="I36" s="381" t="str">
        <f t="shared" si="6"/>
        <v/>
      </c>
      <c r="J36" s="382" t="str">
        <f>IFERROR(IF(Q36="нет","",CONCATENATE("WABEH ",VLOOKUP(I36,Основа!$A$4:P3655,2,FALSE)," ",G36," ",N36)),"")</f>
        <v/>
      </c>
      <c r="K36" s="502" t="str">
        <f>IFERROR(ROUND(VLOOKUP((CONCATENATE(B36," ",D36," ",C36,E36)),Основа!$A$4:Q3655,15,FALSE),0),"")</f>
        <v/>
      </c>
      <c r="L36" s="502" t="str">
        <f>IFERROR(ROUND(IF($L$3=$AC$4,1,IF($L$3=$AC$5,0.818,0.646))*VLOOKUP((CONCATENATE(B36," ",D36," ",C36,E36)),Основа!$A$4:R3655,8,FALSE),0),"")</f>
        <v/>
      </c>
      <c r="N36" s="80" t="e">
        <f>VLOOKUP(H36,Основа!$T$4:V329,3,FALSE)</f>
        <v>#N/A</v>
      </c>
      <c r="O36" s="80" t="e">
        <f>VLOOKUP(H36,Основа!$T$4:V245,2,FALSE)</f>
        <v>#N/A</v>
      </c>
      <c r="P36" s="80"/>
      <c r="Q36" s="368">
        <f t="shared" si="7"/>
        <v>0</v>
      </c>
      <c r="R36" s="80" t="str">
        <f t="shared" si="1"/>
        <v>Боковое</v>
      </c>
      <c r="S36" s="80" t="str">
        <f t="shared" si="8"/>
        <v>Л50</v>
      </c>
      <c r="T36" s="80" t="str">
        <f t="shared" si="2"/>
        <v>П50</v>
      </c>
      <c r="U36" s="80" t="str">
        <f t="shared" si="3"/>
        <v>050</v>
      </c>
      <c r="V36" s="80" t="str">
        <f t="shared" si="4"/>
        <v>ЛП</v>
      </c>
      <c r="W36" s="80">
        <f t="shared" si="5"/>
        <v>0</v>
      </c>
      <c r="X36" s="80">
        <v>17</v>
      </c>
      <c r="Y36" s="366"/>
      <c r="Z36" s="80" t="str">
        <f t="shared" si="9"/>
        <v/>
      </c>
      <c r="AA36" s="80"/>
      <c r="AB36" s="80">
        <v>17</v>
      </c>
      <c r="AC36" s="80"/>
      <c r="AD36" s="80"/>
      <c r="AE36" s="80"/>
      <c r="AF36" s="80"/>
      <c r="AG36" s="80"/>
      <c r="AH36" s="80"/>
      <c r="AI36" s="80"/>
      <c r="AJ36" s="80"/>
      <c r="AK36" s="80"/>
    </row>
    <row r="37" spans="2:41" x14ac:dyDescent="0.3">
      <c r="B37" s="387"/>
      <c r="C37" s="387"/>
      <c r="D37" s="387"/>
      <c r="E37" s="387">
        <v>38</v>
      </c>
      <c r="F37" s="381" t="str">
        <f>IFERROR(CONCATENATE(VLOOKUP(I37,Основа!$A$4:K3489,5,FALSE),"x",VLOOKUP(I37,Основа!$A$4:K30495,6,FALSE)),"")</f>
        <v/>
      </c>
      <c r="G37" s="387"/>
      <c r="H37" s="391"/>
      <c r="I37" s="381" t="str">
        <f t="shared" si="6"/>
        <v/>
      </c>
      <c r="J37" s="382" t="str">
        <f>IFERROR(IF(Q37="нет","",CONCATENATE("WABEH ",VLOOKUP(I37,Основа!$A$4:P3656,2,FALSE)," ",G37," ",N37)),"")</f>
        <v/>
      </c>
      <c r="K37" s="502" t="str">
        <f>IFERROR(ROUND(VLOOKUP((CONCATENATE(B37," ",D37," ",C37,E37)),Основа!$A$4:Q3656,15,FALSE),0),"")</f>
        <v/>
      </c>
      <c r="L37" s="502" t="str">
        <f>IFERROR(ROUND(IF($L$3=$AC$4,1,IF($L$3=$AC$5,0.818,0.646))*VLOOKUP((CONCATENATE(B37," ",D37," ",C37,E37)),Основа!$A$4:R3656,8,FALSE),0),"")</f>
        <v/>
      </c>
      <c r="N37" s="80" t="e">
        <f>VLOOKUP(H37,Основа!$T$4:V330,3,FALSE)</f>
        <v>#N/A</v>
      </c>
      <c r="O37" s="80" t="e">
        <f>VLOOKUP(H37,Основа!$T$4:V246,2,FALSE)</f>
        <v>#N/A</v>
      </c>
      <c r="P37" s="80"/>
      <c r="Q37" s="368">
        <f t="shared" si="7"/>
        <v>0</v>
      </c>
      <c r="R37" s="80" t="str">
        <f t="shared" si="1"/>
        <v>Боковое</v>
      </c>
      <c r="S37" s="80" t="str">
        <f t="shared" si="8"/>
        <v>Л50</v>
      </c>
      <c r="T37" s="80" t="str">
        <f t="shared" si="2"/>
        <v>П50</v>
      </c>
      <c r="U37" s="80" t="str">
        <f t="shared" si="3"/>
        <v>050</v>
      </c>
      <c r="V37" s="80" t="str">
        <f t="shared" si="4"/>
        <v>ЛП</v>
      </c>
      <c r="W37" s="80">
        <f t="shared" si="5"/>
        <v>0</v>
      </c>
      <c r="X37" s="80">
        <v>18</v>
      </c>
      <c r="Y37" s="366"/>
      <c r="Z37" s="80" t="str">
        <f t="shared" si="9"/>
        <v/>
      </c>
      <c r="AA37" s="80"/>
      <c r="AB37" s="80">
        <v>18</v>
      </c>
      <c r="AC37" s="80"/>
      <c r="AD37" s="80"/>
      <c r="AE37" s="80"/>
      <c r="AF37" s="80"/>
      <c r="AG37" s="80"/>
      <c r="AH37" s="80"/>
      <c r="AI37" s="80"/>
      <c r="AJ37" s="80"/>
      <c r="AK37" s="80"/>
    </row>
    <row r="38" spans="2:41" x14ac:dyDescent="0.3">
      <c r="B38" s="387"/>
      <c r="C38" s="387"/>
      <c r="D38" s="387"/>
      <c r="E38" s="387">
        <v>38</v>
      </c>
      <c r="F38" s="381" t="str">
        <f>IFERROR(CONCATENATE(VLOOKUP(I38,Основа!$A$4:K3490,5,FALSE),"x",VLOOKUP(I38,Основа!$A$4:K30496,6,FALSE)),"")</f>
        <v/>
      </c>
      <c r="G38" s="387"/>
      <c r="H38" s="391"/>
      <c r="I38" s="381" t="str">
        <f t="shared" si="6"/>
        <v/>
      </c>
      <c r="J38" s="382" t="str">
        <f>IFERROR(IF(Q38="нет","",CONCATENATE("WABEH ",VLOOKUP(I38,Основа!$A$4:P3657,2,FALSE)," ",G38," ",N38)),"")</f>
        <v/>
      </c>
      <c r="K38" s="502" t="str">
        <f>IFERROR(ROUND(VLOOKUP((CONCATENATE(B38," ",D38," ",C38,E38)),Основа!$A$4:Q3657,15,FALSE),0),"")</f>
        <v/>
      </c>
      <c r="L38" s="502" t="str">
        <f>IFERROR(ROUND(IF($L$3=$AC$4,1,IF($L$3=$AC$5,0.818,0.646))*VLOOKUP((CONCATENATE(B38," ",D38," ",C38,E38)),Основа!$A$4:R3657,8,FALSE),0),"")</f>
        <v/>
      </c>
      <c r="N38" s="80" t="e">
        <f>VLOOKUP(H38,Основа!$T$4:V331,3,FALSE)</f>
        <v>#N/A</v>
      </c>
      <c r="O38" s="80" t="e">
        <f>VLOOKUP(H38,Основа!$T$4:V247,2,FALSE)</f>
        <v>#N/A</v>
      </c>
      <c r="P38" s="80"/>
      <c r="Q38" s="368">
        <f t="shared" si="7"/>
        <v>0</v>
      </c>
      <c r="R38" s="80" t="str">
        <f t="shared" si="1"/>
        <v>Боковое</v>
      </c>
      <c r="S38" s="80" t="str">
        <f t="shared" si="8"/>
        <v>Л50</v>
      </c>
      <c r="T38" s="80" t="str">
        <f t="shared" si="2"/>
        <v>П50</v>
      </c>
      <c r="U38" s="80" t="str">
        <f t="shared" si="3"/>
        <v>050</v>
      </c>
      <c r="V38" s="80" t="str">
        <f t="shared" si="4"/>
        <v>ЛП</v>
      </c>
      <c r="W38" s="80">
        <f t="shared" si="5"/>
        <v>0</v>
      </c>
      <c r="X38" s="80">
        <v>19</v>
      </c>
      <c r="Y38" s="366"/>
      <c r="Z38" s="80" t="str">
        <f t="shared" si="9"/>
        <v/>
      </c>
      <c r="AA38" s="80"/>
      <c r="AB38" s="80">
        <v>19</v>
      </c>
      <c r="AC38" s="80"/>
      <c r="AD38" s="80"/>
      <c r="AE38" s="80"/>
      <c r="AF38" s="80"/>
      <c r="AG38" s="80"/>
      <c r="AH38" s="80"/>
      <c r="AI38" s="80"/>
      <c r="AJ38" s="80"/>
      <c r="AK38" s="80"/>
    </row>
    <row r="39" spans="2:41" x14ac:dyDescent="0.3">
      <c r="B39" s="387"/>
      <c r="C39" s="387"/>
      <c r="D39" s="387"/>
      <c r="E39" s="387">
        <v>38</v>
      </c>
      <c r="F39" s="381" t="str">
        <f>IFERROR(CONCATENATE(VLOOKUP(I39,Основа!$A$4:K3491,5,FALSE),"x",VLOOKUP(I39,Основа!$A$4:K30497,6,FALSE)),"")</f>
        <v/>
      </c>
      <c r="G39" s="387"/>
      <c r="H39" s="391"/>
      <c r="I39" s="381" t="str">
        <f t="shared" si="6"/>
        <v/>
      </c>
      <c r="J39" s="382" t="str">
        <f>IFERROR(IF(Q39="нет","",CONCATENATE("WABEH ",VLOOKUP(I39,Основа!$A$4:P3658,2,FALSE)," ",G39," ",N39)),"")</f>
        <v/>
      </c>
      <c r="K39" s="502" t="str">
        <f>IFERROR(ROUND(VLOOKUP((CONCATENATE(B39," ",D39," ",C39,E39)),Основа!$A$4:Q3658,15,FALSE),0),"")</f>
        <v/>
      </c>
      <c r="L39" s="502" t="str">
        <f>IFERROR(ROUND(IF($L$3=$AC$4,1,IF($L$3=$AC$5,0.818,0.646))*VLOOKUP((CONCATENATE(B39," ",D39," ",C39,E39)),Основа!$A$4:R3658,8,FALSE),0),"")</f>
        <v/>
      </c>
      <c r="N39" s="80" t="e">
        <f>VLOOKUP(H39,Основа!$T$4:V332,3,FALSE)</f>
        <v>#N/A</v>
      </c>
      <c r="O39" s="80" t="e">
        <f>VLOOKUP(H39,Основа!$T$4:V248,2,FALSE)</f>
        <v>#N/A</v>
      </c>
      <c r="P39" s="80"/>
      <c r="Q39" s="368">
        <f t="shared" si="7"/>
        <v>0</v>
      </c>
      <c r="R39" s="80" t="str">
        <f t="shared" si="1"/>
        <v>Боковое</v>
      </c>
      <c r="S39" s="80" t="str">
        <f t="shared" si="8"/>
        <v>Л50</v>
      </c>
      <c r="T39" s="80" t="str">
        <f t="shared" si="2"/>
        <v>П50</v>
      </c>
      <c r="U39" s="80" t="str">
        <f t="shared" si="3"/>
        <v>050</v>
      </c>
      <c r="V39" s="80" t="str">
        <f t="shared" si="4"/>
        <v>ЛП</v>
      </c>
      <c r="W39" s="80">
        <f t="shared" si="5"/>
        <v>0</v>
      </c>
      <c r="X39" s="80">
        <v>20</v>
      </c>
      <c r="Y39" s="366"/>
      <c r="Z39" s="80" t="str">
        <f t="shared" si="9"/>
        <v/>
      </c>
      <c r="AA39" s="80"/>
      <c r="AB39" s="80">
        <v>20</v>
      </c>
      <c r="AC39" s="80"/>
      <c r="AD39" s="80"/>
      <c r="AE39" s="80"/>
      <c r="AF39" s="80"/>
      <c r="AG39" s="80"/>
      <c r="AH39" s="80"/>
      <c r="AI39" s="80"/>
      <c r="AJ39" s="80"/>
      <c r="AK39" s="80"/>
    </row>
    <row r="40" spans="2:41" x14ac:dyDescent="0.3">
      <c r="B40" s="387"/>
      <c r="C40" s="387"/>
      <c r="D40" s="387"/>
      <c r="E40" s="387">
        <v>38</v>
      </c>
      <c r="F40" s="381" t="str">
        <f>IFERROR(CONCATENATE(VLOOKUP(I40,Основа!$A$4:K3492,5,FALSE),"x",VLOOKUP(I40,Основа!$A$4:K30498,6,FALSE)),"")</f>
        <v/>
      </c>
      <c r="G40" s="387"/>
      <c r="H40" s="391"/>
      <c r="I40" s="381" t="str">
        <f t="shared" si="6"/>
        <v/>
      </c>
      <c r="J40" s="382" t="str">
        <f>IFERROR(IF(Q40="нет","",CONCATENATE("WABEH ",VLOOKUP(I40,Основа!$A$4:P3659,2,FALSE)," ",G40," ",N40)),"")</f>
        <v/>
      </c>
      <c r="K40" s="502" t="str">
        <f>IFERROR(ROUND(VLOOKUP((CONCATENATE(B40," ",D40," ",C40,E40)),Основа!$A$4:Q3659,15,FALSE),0),"")</f>
        <v/>
      </c>
      <c r="L40" s="502" t="str">
        <f>IFERROR(ROUND(IF($L$3=$AC$4,1,IF($L$3=$AC$5,0.818,0.646))*VLOOKUP((CONCATENATE(B40," ",D40," ",C40,E40)),Основа!$A$4:R3659,8,FALSE),0),"")</f>
        <v/>
      </c>
      <c r="N40" s="80" t="e">
        <f>VLOOKUP(H40,Основа!$T$4:V333,3,FALSE)</f>
        <v>#N/A</v>
      </c>
      <c r="O40" s="80" t="e">
        <f>VLOOKUP(H40,Основа!$T$4:V249,2,FALSE)</f>
        <v>#N/A</v>
      </c>
      <c r="P40" s="80"/>
      <c r="Q40" s="368">
        <f t="shared" si="7"/>
        <v>0</v>
      </c>
      <c r="R40" s="80" t="str">
        <f t="shared" si="1"/>
        <v>Боковое</v>
      </c>
      <c r="S40" s="80" t="str">
        <f t="shared" si="8"/>
        <v>Л50</v>
      </c>
      <c r="T40" s="80" t="str">
        <f t="shared" si="2"/>
        <v>П50</v>
      </c>
      <c r="U40" s="80" t="str">
        <f t="shared" si="3"/>
        <v>050</v>
      </c>
      <c r="V40" s="80" t="str">
        <f t="shared" si="4"/>
        <v>ЛП</v>
      </c>
      <c r="W40" s="80">
        <f t="shared" si="5"/>
        <v>0</v>
      </c>
      <c r="X40" s="80">
        <v>21</v>
      </c>
      <c r="Y40" s="366"/>
      <c r="Z40" s="80" t="str">
        <f t="shared" si="9"/>
        <v/>
      </c>
      <c r="AA40" s="80"/>
      <c r="AB40" s="80">
        <v>21</v>
      </c>
      <c r="AC40" s="80"/>
      <c r="AD40" s="80"/>
      <c r="AE40" s="80"/>
      <c r="AF40" s="80"/>
      <c r="AG40" s="80"/>
      <c r="AH40" s="80"/>
      <c r="AI40" s="80"/>
      <c r="AJ40" s="80"/>
      <c r="AK40" s="80"/>
    </row>
    <row r="41" spans="2:41" x14ac:dyDescent="0.3">
      <c r="B41" s="387"/>
      <c r="C41" s="387"/>
      <c r="D41" s="387"/>
      <c r="E41" s="387">
        <v>38</v>
      </c>
      <c r="F41" s="381" t="str">
        <f>IFERROR(CONCATENATE(VLOOKUP(I41,Основа!$A$4:K3493,5,FALSE),"x",VLOOKUP(I41,Основа!$A$4:K30499,6,FALSE)),"")</f>
        <v/>
      </c>
      <c r="G41" s="387"/>
      <c r="H41" s="391"/>
      <c r="I41" s="381" t="str">
        <f t="shared" si="6"/>
        <v/>
      </c>
      <c r="J41" s="382" t="str">
        <f>IFERROR(IF(Q41="нет","",CONCATENATE("WABEH ",VLOOKUP(I41,Основа!$A$4:P3660,2,FALSE)," ",G41," ",N41)),"")</f>
        <v/>
      </c>
      <c r="K41" s="502" t="str">
        <f>IFERROR(ROUND(VLOOKUP((CONCATENATE(B41," ",D41," ",C41,E41)),Основа!$A$4:Q3660,15,FALSE),0),"")</f>
        <v/>
      </c>
      <c r="L41" s="502" t="str">
        <f>IFERROR(ROUND(IF($L$3=$AC$4,1,IF($L$3=$AC$5,0.818,0.646))*VLOOKUP((CONCATENATE(B41," ",D41," ",C41,E41)),Основа!$A$4:R3660,8,FALSE),0),"")</f>
        <v/>
      </c>
      <c r="N41" s="80" t="e">
        <f>VLOOKUP(H41,Основа!$T$4:V334,3,FALSE)</f>
        <v>#N/A</v>
      </c>
      <c r="O41" s="80" t="e">
        <f>VLOOKUP(H41,Основа!$T$4:V250,2,FALSE)</f>
        <v>#N/A</v>
      </c>
      <c r="P41" s="80"/>
      <c r="Q41" s="368">
        <f t="shared" si="7"/>
        <v>0</v>
      </c>
      <c r="R41" s="80" t="str">
        <f t="shared" si="1"/>
        <v>Боковое</v>
      </c>
      <c r="S41" s="80" t="str">
        <f t="shared" si="8"/>
        <v>Л50</v>
      </c>
      <c r="T41" s="80" t="str">
        <f t="shared" si="2"/>
        <v>П50</v>
      </c>
      <c r="U41" s="80" t="str">
        <f t="shared" si="3"/>
        <v>050</v>
      </c>
      <c r="V41" s="80" t="str">
        <f t="shared" si="4"/>
        <v>ЛП</v>
      </c>
      <c r="W41" s="80">
        <f t="shared" si="5"/>
        <v>0</v>
      </c>
      <c r="X41" s="80">
        <v>22</v>
      </c>
      <c r="Y41" s="366"/>
      <c r="Z41" s="80" t="str">
        <f t="shared" si="9"/>
        <v/>
      </c>
      <c r="AA41" s="80"/>
      <c r="AB41" s="80">
        <v>22</v>
      </c>
      <c r="AC41" s="80"/>
      <c r="AD41" s="80"/>
      <c r="AE41" s="80"/>
      <c r="AF41" s="80"/>
      <c r="AG41" s="80"/>
      <c r="AH41" s="80"/>
      <c r="AI41" s="80"/>
      <c r="AJ41" s="80"/>
      <c r="AK41" s="80"/>
    </row>
    <row r="42" spans="2:41" x14ac:dyDescent="0.3">
      <c r="B42" s="387"/>
      <c r="C42" s="387"/>
      <c r="D42" s="387"/>
      <c r="E42" s="387">
        <v>38</v>
      </c>
      <c r="F42" s="381" t="str">
        <f>IFERROR(CONCATENATE(VLOOKUP(I42,Основа!$A$4:K3494,5,FALSE),"x",VLOOKUP(I42,Основа!$A$4:K30500,6,FALSE)),"")</f>
        <v/>
      </c>
      <c r="G42" s="387"/>
      <c r="H42" s="391"/>
      <c r="I42" s="381" t="str">
        <f t="shared" si="6"/>
        <v/>
      </c>
      <c r="J42" s="382" t="str">
        <f>IFERROR(IF(Q42="нет","",CONCATENATE("WABEH ",VLOOKUP(I42,Основа!$A$4:P3661,2,FALSE)," ",G42," ",N42)),"")</f>
        <v/>
      </c>
      <c r="K42" s="502" t="str">
        <f>IFERROR(ROUND(VLOOKUP((CONCATENATE(B42," ",D42," ",C42,E42)),Основа!$A$4:Q3661,15,FALSE),0),"")</f>
        <v/>
      </c>
      <c r="L42" s="502" t="str">
        <f>IFERROR(ROUND(IF($L$3=$AC$4,1,IF($L$3=$AC$5,0.818,0.646))*VLOOKUP((CONCATENATE(B42," ",D42," ",C42,E42)),Основа!$A$4:R3661,8,FALSE),0),"")</f>
        <v/>
      </c>
      <c r="N42" s="80" t="e">
        <f>VLOOKUP(H42,Основа!$T$4:V335,3,FALSE)</f>
        <v>#N/A</v>
      </c>
      <c r="O42" s="80" t="e">
        <f>VLOOKUP(H42,Основа!$T$4:V251,2,FALSE)</f>
        <v>#N/A</v>
      </c>
      <c r="P42" s="80"/>
      <c r="Q42" s="368">
        <f t="shared" si="7"/>
        <v>0</v>
      </c>
      <c r="R42" s="80" t="str">
        <f t="shared" si="1"/>
        <v>Боковое</v>
      </c>
      <c r="S42" s="80" t="str">
        <f t="shared" si="8"/>
        <v>Л50</v>
      </c>
      <c r="T42" s="80" t="str">
        <f t="shared" si="2"/>
        <v>П50</v>
      </c>
      <c r="U42" s="80" t="str">
        <f t="shared" si="3"/>
        <v>050</v>
      </c>
      <c r="V42" s="80" t="str">
        <f t="shared" si="4"/>
        <v>ЛП</v>
      </c>
      <c r="W42" s="80">
        <f t="shared" si="5"/>
        <v>0</v>
      </c>
      <c r="X42" s="80">
        <v>23</v>
      </c>
      <c r="Y42" s="366"/>
      <c r="Z42" s="80" t="str">
        <f t="shared" si="9"/>
        <v/>
      </c>
      <c r="AA42" s="80"/>
      <c r="AB42" s="80">
        <v>23</v>
      </c>
      <c r="AC42" s="80"/>
      <c r="AD42" s="80"/>
      <c r="AE42" s="80"/>
      <c r="AF42" s="80"/>
      <c r="AG42" s="80"/>
      <c r="AH42" s="80"/>
      <c r="AI42" s="80"/>
      <c r="AJ42" s="80"/>
      <c r="AK42" s="80"/>
    </row>
    <row r="43" spans="2:41" x14ac:dyDescent="0.3">
      <c r="B43" s="387"/>
      <c r="C43" s="387"/>
      <c r="D43" s="387"/>
      <c r="E43" s="387">
        <v>38</v>
      </c>
      <c r="F43" s="381" t="str">
        <f>IFERROR(CONCATENATE(VLOOKUP(I43,Основа!$A$4:K3495,5,FALSE),"x",VLOOKUP(I43,Основа!$A$4:K30501,6,FALSE)),"")</f>
        <v/>
      </c>
      <c r="G43" s="387"/>
      <c r="H43" s="391"/>
      <c r="I43" s="381" t="str">
        <f t="shared" si="6"/>
        <v/>
      </c>
      <c r="J43" s="382" t="str">
        <f>IFERROR(IF(Q43="нет","",CONCATENATE("WABEH ",VLOOKUP(I43,Основа!$A$4:P3662,2,FALSE)," ",G43," ",N43)),"")</f>
        <v/>
      </c>
      <c r="K43" s="502" t="str">
        <f>IFERROR(ROUND(VLOOKUP((CONCATENATE(B43," ",D43," ",C43,E43)),Основа!$A$4:Q3662,15,FALSE),0),"")</f>
        <v/>
      </c>
      <c r="L43" s="502" t="str">
        <f>IFERROR(ROUND(IF($L$3=$AC$4,1,IF($L$3=$AC$5,0.818,0.646))*VLOOKUP((CONCATENATE(B43," ",D43," ",C43,E43)),Основа!$A$4:R3662,8,FALSE),0),"")</f>
        <v/>
      </c>
      <c r="N43" s="80" t="e">
        <f>VLOOKUP(H43,Основа!$T$4:V336,3,FALSE)</f>
        <v>#N/A</v>
      </c>
      <c r="O43" s="80" t="e">
        <f>VLOOKUP(H43,Основа!$T$4:V252,2,FALSE)</f>
        <v>#N/A</v>
      </c>
      <c r="P43" s="80"/>
      <c r="Q43" s="368">
        <f t="shared" si="7"/>
        <v>0</v>
      </c>
      <c r="R43" s="80" t="str">
        <f t="shared" si="1"/>
        <v>Боковое</v>
      </c>
      <c r="S43" s="80" t="str">
        <f t="shared" si="8"/>
        <v>Л50</v>
      </c>
      <c r="T43" s="80" t="str">
        <f t="shared" si="2"/>
        <v>П50</v>
      </c>
      <c r="U43" s="80" t="str">
        <f t="shared" si="3"/>
        <v>050</v>
      </c>
      <c r="V43" s="80" t="str">
        <f t="shared" si="4"/>
        <v>ЛП</v>
      </c>
      <c r="W43" s="80">
        <f t="shared" si="5"/>
        <v>0</v>
      </c>
      <c r="X43" s="80">
        <v>24</v>
      </c>
      <c r="Y43" s="366"/>
      <c r="Z43" s="80" t="str">
        <f t="shared" si="9"/>
        <v/>
      </c>
      <c r="AA43" s="80"/>
      <c r="AB43" s="80">
        <v>24</v>
      </c>
      <c r="AC43" s="80"/>
      <c r="AD43" s="80"/>
      <c r="AE43" s="80"/>
      <c r="AF43" s="80"/>
      <c r="AG43" s="80"/>
      <c r="AH43" s="80"/>
      <c r="AI43" s="80"/>
      <c r="AJ43" s="80"/>
      <c r="AK43" s="80"/>
    </row>
    <row r="44" spans="2:41" x14ac:dyDescent="0.3">
      <c r="B44" s="387" t="s">
        <v>73</v>
      </c>
      <c r="C44" s="387" t="s">
        <v>48</v>
      </c>
      <c r="D44" s="387">
        <v>2000</v>
      </c>
      <c r="E44" s="387">
        <v>6</v>
      </c>
      <c r="F44" s="381" t="str">
        <f>IFERROR(CONCATENATE(VLOOKUP(I44,Основа!$A$4:K3496,5,FALSE),"x",VLOOKUP(I44,Основа!$A$4:K30502,6,FALSE)),"")</f>
        <v>314x2000</v>
      </c>
      <c r="G44" s="387" t="s">
        <v>6154</v>
      </c>
      <c r="H44" s="391" t="s">
        <v>514</v>
      </c>
      <c r="I44" s="381" t="str">
        <f t="shared" si="6"/>
        <v>RT2W 2000 V6</v>
      </c>
      <c r="J44" s="382" t="str">
        <f>IFERROR(IF(Q44="нет","",CONCATENATE("WABEH ",VLOOKUP(I44,Основа!$A$4:P3663,2,FALSE)," ",G44," ",N44)),"")</f>
        <v>WABEH Радиатор стальной трубчатый RT2W 2000 V -6 секц.  Боковое WHR110</v>
      </c>
      <c r="K44" s="502">
        <f>IFERROR(ROUND(VLOOKUP((CONCATENATE(B44," ",D44," ",C44,E44)),Основа!$A$4:Q3663,15,FALSE),0),"")</f>
        <v>62861</v>
      </c>
      <c r="L44" s="502">
        <f>IFERROR(ROUND(IF($L$3=$AC$4,1,IF($L$3=$AC$5,0.818,0.646))*VLOOKUP((CONCATENATE(B44," ",D44," ",C44,E44)),Основа!$A$4:R3663,8,FALSE),0),"")</f>
        <v>2485</v>
      </c>
      <c r="N44" s="80" t="str">
        <f>VLOOKUP(H44,Основа!$T$4:V337,3,FALSE)</f>
        <v>WHR110</v>
      </c>
      <c r="O44" s="80">
        <f>VLOOKUP(H44,Основа!$T$4:V253,2,FALSE)</f>
        <v>1</v>
      </c>
      <c r="P44" s="80"/>
      <c r="Q44" s="368" t="str">
        <f t="shared" si="7"/>
        <v>Боковое</v>
      </c>
      <c r="R44" s="80" t="str">
        <f t="shared" si="1"/>
        <v>Боковое</v>
      </c>
      <c r="S44" s="80" t="str">
        <f t="shared" si="8"/>
        <v>Л50</v>
      </c>
      <c r="T44" s="80" t="str">
        <f t="shared" si="2"/>
        <v>П50</v>
      </c>
      <c r="U44" s="80" t="str">
        <f t="shared" si="3"/>
        <v>050</v>
      </c>
      <c r="V44" s="80" t="str">
        <f t="shared" si="4"/>
        <v>ЛП</v>
      </c>
      <c r="W44" s="80">
        <f t="shared" si="5"/>
        <v>0</v>
      </c>
      <c r="X44" s="80">
        <v>25</v>
      </c>
      <c r="Y44" s="366"/>
      <c r="Z44" s="80" t="str">
        <f t="shared" si="9"/>
        <v/>
      </c>
      <c r="AA44" s="80"/>
      <c r="AB44" s="80">
        <v>25</v>
      </c>
      <c r="AC44" s="80"/>
      <c r="AD44" s="80"/>
      <c r="AE44" s="80"/>
      <c r="AF44" s="80"/>
      <c r="AG44" s="80"/>
      <c r="AH44" s="80"/>
      <c r="AI44" s="80"/>
      <c r="AJ44" s="80"/>
      <c r="AK44" s="80"/>
    </row>
    <row r="45" spans="2:41" x14ac:dyDescent="0.3">
      <c r="K45" t="s">
        <v>5966</v>
      </c>
      <c r="N45" s="80"/>
      <c r="O45" s="80"/>
      <c r="P45" s="80"/>
      <c r="Q45" s="80"/>
      <c r="R45" s="80"/>
      <c r="S45" s="80"/>
      <c r="T45" s="80"/>
      <c r="U45" s="80"/>
      <c r="V45" s="80"/>
      <c r="W45" s="80"/>
      <c r="X45" s="80">
        <v>26</v>
      </c>
      <c r="Y45" s="80"/>
      <c r="Z45" s="80"/>
      <c r="AA45" s="80"/>
      <c r="AB45" s="80">
        <v>26</v>
      </c>
      <c r="AC45" s="80"/>
      <c r="AD45" s="80"/>
      <c r="AE45" s="80"/>
      <c r="AF45" s="80"/>
      <c r="AG45" s="80"/>
      <c r="AH45" s="80"/>
      <c r="AI45" s="80"/>
      <c r="AJ45" s="80"/>
      <c r="AK45" s="80"/>
    </row>
    <row r="46" spans="2:41" x14ac:dyDescent="0.3">
      <c r="K46" t="s">
        <v>5966</v>
      </c>
      <c r="N46" s="80"/>
      <c r="O46" s="80"/>
      <c r="P46" s="80"/>
      <c r="Q46" s="80"/>
      <c r="R46" s="80"/>
      <c r="S46" s="80"/>
      <c r="T46" s="80"/>
      <c r="U46" s="80"/>
      <c r="V46" s="80"/>
      <c r="W46" s="80"/>
      <c r="X46" s="80">
        <v>27</v>
      </c>
      <c r="Y46" s="80"/>
      <c r="Z46" s="80"/>
      <c r="AA46" s="80"/>
      <c r="AB46" s="80">
        <v>27</v>
      </c>
      <c r="AC46" s="80"/>
      <c r="AD46" s="80"/>
      <c r="AE46" s="80"/>
      <c r="AF46" s="80"/>
      <c r="AG46" s="80"/>
      <c r="AH46" s="80"/>
      <c r="AI46" s="80"/>
      <c r="AJ46" s="80"/>
      <c r="AK46" s="80"/>
    </row>
    <row r="47" spans="2:41" x14ac:dyDescent="0.3">
      <c r="K47" t="s">
        <v>5966</v>
      </c>
      <c r="N47" s="80"/>
      <c r="O47" s="80"/>
      <c r="P47" s="80"/>
      <c r="Q47" s="80"/>
      <c r="R47" s="80"/>
      <c r="S47" s="80"/>
      <c r="T47" s="80"/>
      <c r="U47" s="80"/>
      <c r="V47" s="80"/>
      <c r="W47" s="80"/>
      <c r="X47" s="80">
        <v>28</v>
      </c>
      <c r="Y47" s="80"/>
      <c r="Z47" s="80"/>
      <c r="AA47" s="80"/>
      <c r="AB47" s="80">
        <v>28</v>
      </c>
      <c r="AC47" s="80"/>
      <c r="AD47" s="80"/>
      <c r="AE47" s="80"/>
      <c r="AF47" s="80"/>
      <c r="AG47" s="80"/>
      <c r="AH47" s="80"/>
      <c r="AI47" s="80"/>
      <c r="AJ47" s="80"/>
      <c r="AK47" s="80"/>
    </row>
    <row r="48" spans="2:41" x14ac:dyDescent="0.3">
      <c r="K48" t="s">
        <v>5966</v>
      </c>
      <c r="N48" s="80"/>
      <c r="O48" s="80"/>
      <c r="P48" s="80"/>
      <c r="Q48" s="80"/>
      <c r="R48" s="80"/>
      <c r="S48" s="80"/>
      <c r="T48" s="80"/>
      <c r="U48" s="80"/>
      <c r="V48" s="80"/>
      <c r="W48" s="80"/>
      <c r="X48" s="80">
        <v>29</v>
      </c>
      <c r="Y48" s="80"/>
      <c r="Z48" s="80"/>
      <c r="AA48" s="80"/>
      <c r="AB48" s="80">
        <v>29</v>
      </c>
      <c r="AC48" s="80"/>
      <c r="AD48" s="80"/>
      <c r="AE48" s="80"/>
      <c r="AF48" s="80"/>
      <c r="AG48" s="80"/>
      <c r="AH48" s="80"/>
      <c r="AI48" s="80"/>
      <c r="AJ48" s="80"/>
      <c r="AK48" s="80"/>
    </row>
    <row r="49" spans="11:37" x14ac:dyDescent="0.3">
      <c r="K49" t="s">
        <v>5966</v>
      </c>
      <c r="N49" s="80"/>
      <c r="O49" s="80"/>
      <c r="P49" s="80"/>
      <c r="Q49" s="80"/>
      <c r="R49" s="80"/>
      <c r="S49" s="80"/>
      <c r="T49" s="80"/>
      <c r="U49" s="80"/>
      <c r="V49" s="80"/>
      <c r="W49" s="80"/>
      <c r="X49" s="80">
        <v>30</v>
      </c>
      <c r="Y49" s="80"/>
      <c r="Z49" s="80"/>
      <c r="AA49" s="80"/>
      <c r="AB49" s="80">
        <v>30</v>
      </c>
      <c r="AC49" s="80"/>
      <c r="AD49" s="80"/>
      <c r="AE49" s="80"/>
      <c r="AF49" s="80"/>
      <c r="AG49" s="80"/>
      <c r="AH49" s="80"/>
      <c r="AI49" s="80"/>
      <c r="AJ49" s="80"/>
      <c r="AK49" s="80"/>
    </row>
    <row r="50" spans="11:37" x14ac:dyDescent="0.3">
      <c r="K50" t="s">
        <v>5966</v>
      </c>
      <c r="N50" s="80"/>
      <c r="O50" s="80"/>
      <c r="P50" s="80"/>
      <c r="Q50" s="80"/>
      <c r="R50" s="80"/>
      <c r="S50" s="80"/>
      <c r="T50" s="80"/>
      <c r="U50" s="80"/>
      <c r="V50" s="80"/>
      <c r="W50" s="80"/>
      <c r="X50" s="80">
        <v>31</v>
      </c>
      <c r="Y50" s="80"/>
      <c r="Z50" s="80"/>
      <c r="AA50" s="80"/>
      <c r="AB50" s="80">
        <v>31</v>
      </c>
      <c r="AC50" s="80"/>
      <c r="AD50" s="80"/>
      <c r="AE50" s="80"/>
      <c r="AF50" s="80"/>
      <c r="AG50" s="80"/>
      <c r="AH50" s="80"/>
      <c r="AI50" s="80"/>
      <c r="AJ50" s="80"/>
      <c r="AK50" s="80"/>
    </row>
    <row r="51" spans="11:37" x14ac:dyDescent="0.3">
      <c r="K51" t="s">
        <v>5966</v>
      </c>
      <c r="N51" s="80"/>
      <c r="O51" s="80"/>
      <c r="P51" s="80"/>
      <c r="Q51" s="80"/>
      <c r="R51" s="80"/>
      <c r="S51" s="80"/>
      <c r="T51" s="80"/>
      <c r="U51" s="80"/>
      <c r="V51" s="80"/>
      <c r="W51" s="80"/>
      <c r="X51" s="80">
        <v>32</v>
      </c>
      <c r="Y51" s="80"/>
      <c r="Z51" s="80"/>
      <c r="AA51" s="80"/>
      <c r="AB51" s="80">
        <v>32</v>
      </c>
      <c r="AC51" s="80"/>
      <c r="AD51" s="80"/>
      <c r="AE51" s="80"/>
      <c r="AF51" s="80"/>
      <c r="AG51" s="80"/>
      <c r="AH51" s="80"/>
      <c r="AI51" s="80"/>
      <c r="AJ51" s="80"/>
      <c r="AK51" s="80"/>
    </row>
    <row r="52" spans="11:37" x14ac:dyDescent="0.3">
      <c r="K52" t="s">
        <v>5966</v>
      </c>
      <c r="N52" s="80"/>
      <c r="O52" s="80"/>
      <c r="P52" s="80"/>
      <c r="Q52" s="80"/>
      <c r="R52" s="80"/>
      <c r="S52" s="80"/>
      <c r="T52" s="80"/>
      <c r="U52" s="80"/>
      <c r="V52" s="80"/>
      <c r="W52" s="80"/>
      <c r="X52" s="80">
        <v>33</v>
      </c>
      <c r="Y52" s="80"/>
      <c r="Z52" s="80"/>
      <c r="AA52" s="80"/>
      <c r="AB52" s="80">
        <v>33</v>
      </c>
      <c r="AC52" s="80"/>
      <c r="AD52" s="80"/>
      <c r="AE52" s="80"/>
      <c r="AF52" s="80"/>
      <c r="AG52" s="80"/>
      <c r="AH52" s="80"/>
      <c r="AI52" s="80"/>
      <c r="AJ52" s="80"/>
      <c r="AK52" s="80"/>
    </row>
    <row r="53" spans="11:37" x14ac:dyDescent="0.3">
      <c r="K53" t="s">
        <v>5966</v>
      </c>
      <c r="N53" s="80"/>
      <c r="O53" s="80"/>
      <c r="P53" s="80"/>
      <c r="Q53" s="80"/>
      <c r="R53" s="80"/>
      <c r="S53" s="80"/>
      <c r="T53" s="80"/>
      <c r="U53" s="80"/>
      <c r="V53" s="80"/>
      <c r="W53" s="80"/>
      <c r="X53" s="80">
        <v>34</v>
      </c>
      <c r="Y53" s="80"/>
      <c r="Z53" s="80"/>
      <c r="AA53" s="80"/>
      <c r="AB53" s="80">
        <v>34</v>
      </c>
      <c r="AC53" s="80"/>
      <c r="AD53" s="80"/>
      <c r="AE53" s="80"/>
      <c r="AF53" s="80"/>
      <c r="AG53" s="80"/>
      <c r="AH53" s="80"/>
      <c r="AI53" s="80"/>
      <c r="AJ53" s="80"/>
      <c r="AK53" s="80"/>
    </row>
    <row r="54" spans="11:37" x14ac:dyDescent="0.3">
      <c r="K54" t="s">
        <v>5966</v>
      </c>
      <c r="N54" s="80"/>
      <c r="O54" s="80"/>
      <c r="P54" s="80"/>
      <c r="Q54" s="80"/>
      <c r="R54" s="80"/>
      <c r="S54" s="80"/>
      <c r="T54" s="80"/>
      <c r="U54" s="80"/>
      <c r="V54" s="80"/>
      <c r="W54" s="80"/>
      <c r="X54" s="80">
        <v>35</v>
      </c>
      <c r="Y54" s="80"/>
      <c r="Z54" s="80"/>
      <c r="AA54" s="80"/>
      <c r="AB54" s="80">
        <v>35</v>
      </c>
      <c r="AC54" s="80"/>
      <c r="AD54" s="80"/>
      <c r="AE54" s="80"/>
      <c r="AF54" s="80"/>
      <c r="AG54" s="80"/>
      <c r="AH54" s="80"/>
      <c r="AI54" s="80"/>
      <c r="AJ54" s="80"/>
      <c r="AK54" s="80"/>
    </row>
    <row r="55" spans="11:37" x14ac:dyDescent="0.3">
      <c r="K55" t="s">
        <v>5966</v>
      </c>
      <c r="N55" s="80"/>
      <c r="O55" s="80"/>
      <c r="P55" s="80"/>
      <c r="Q55" s="80"/>
      <c r="R55" s="80"/>
      <c r="S55" s="80"/>
      <c r="T55" s="80"/>
      <c r="U55" s="80"/>
      <c r="V55" s="80"/>
      <c r="W55" s="80"/>
      <c r="X55" s="80">
        <v>36</v>
      </c>
      <c r="Y55" s="80"/>
      <c r="Z55" s="80"/>
      <c r="AA55" s="80"/>
      <c r="AB55" s="80">
        <v>36</v>
      </c>
      <c r="AC55" s="80"/>
      <c r="AD55" s="80"/>
      <c r="AE55" s="80"/>
      <c r="AF55" s="80"/>
      <c r="AG55" s="80"/>
      <c r="AH55" s="80"/>
      <c r="AI55" s="80"/>
      <c r="AJ55" s="80"/>
      <c r="AK55" s="80"/>
    </row>
    <row r="56" spans="11:37" x14ac:dyDescent="0.3">
      <c r="K56" t="s">
        <v>5966</v>
      </c>
      <c r="N56" s="80"/>
      <c r="O56" s="80"/>
      <c r="P56" s="80"/>
      <c r="Q56" s="80"/>
      <c r="R56" s="80"/>
      <c r="S56" s="80"/>
      <c r="T56" s="80"/>
      <c r="U56" s="80"/>
      <c r="V56" s="80"/>
      <c r="W56" s="80"/>
      <c r="X56" s="80">
        <v>37</v>
      </c>
      <c r="Y56" s="80"/>
      <c r="Z56" s="80"/>
      <c r="AA56" s="80"/>
      <c r="AB56" s="80">
        <v>37</v>
      </c>
      <c r="AC56" s="80"/>
      <c r="AD56" s="80"/>
      <c r="AE56" s="80"/>
      <c r="AF56" s="80"/>
      <c r="AG56" s="80"/>
      <c r="AH56" s="80"/>
      <c r="AI56" s="80"/>
      <c r="AJ56" s="80"/>
      <c r="AK56" s="80"/>
    </row>
    <row r="57" spans="11:37" x14ac:dyDescent="0.3">
      <c r="K57" t="s">
        <v>5966</v>
      </c>
      <c r="N57" s="80"/>
      <c r="O57" s="80"/>
      <c r="P57" s="80"/>
      <c r="Q57" s="80"/>
      <c r="R57" s="80"/>
      <c r="S57" s="80"/>
      <c r="T57" s="80"/>
      <c r="U57" s="80"/>
      <c r="V57" s="80"/>
      <c r="W57" s="80"/>
      <c r="X57" s="80">
        <v>38</v>
      </c>
      <c r="Y57" s="80"/>
      <c r="Z57" s="80"/>
      <c r="AA57" s="80"/>
      <c r="AB57" s="80">
        <v>38</v>
      </c>
      <c r="AC57" s="80"/>
      <c r="AD57" s="80"/>
      <c r="AE57" s="80"/>
      <c r="AF57" s="80"/>
      <c r="AG57" s="80"/>
      <c r="AH57" s="80"/>
      <c r="AI57" s="80"/>
      <c r="AJ57" s="80"/>
      <c r="AK57" s="80"/>
    </row>
    <row r="58" spans="11:37" x14ac:dyDescent="0.3">
      <c r="K58" t="s">
        <v>5966</v>
      </c>
      <c r="N58" s="80"/>
      <c r="O58" s="80"/>
      <c r="P58" s="80"/>
      <c r="Q58" s="80"/>
      <c r="R58" s="80"/>
      <c r="S58" s="80"/>
      <c r="T58" s="80"/>
      <c r="U58" s="80"/>
      <c r="V58" s="80"/>
      <c r="W58" s="80"/>
      <c r="X58" s="80"/>
      <c r="Y58" s="80"/>
      <c r="Z58" s="80"/>
      <c r="AA58" s="80"/>
      <c r="AB58" s="80"/>
      <c r="AC58" s="80"/>
      <c r="AD58" s="80"/>
      <c r="AE58" s="80"/>
      <c r="AF58" s="80"/>
      <c r="AG58" s="80"/>
      <c r="AH58" s="80"/>
      <c r="AI58" s="80"/>
      <c r="AJ58" s="80"/>
      <c r="AK58" s="80"/>
    </row>
    <row r="59" spans="11:37" x14ac:dyDescent="0.3">
      <c r="K59" t="s">
        <v>5966</v>
      </c>
      <c r="N59" s="80"/>
      <c r="O59" s="80"/>
      <c r="P59" s="80"/>
      <c r="Q59" s="80"/>
      <c r="R59" s="80"/>
      <c r="S59" s="80"/>
      <c r="T59" s="80"/>
      <c r="U59" s="80"/>
      <c r="V59" s="80"/>
      <c r="W59" s="80"/>
      <c r="X59" s="80"/>
      <c r="Y59" s="80"/>
      <c r="Z59" s="80"/>
      <c r="AA59" s="80"/>
      <c r="AB59" s="80"/>
      <c r="AC59" s="80"/>
      <c r="AD59" s="80"/>
      <c r="AE59" s="80"/>
      <c r="AF59" s="80"/>
      <c r="AG59" s="80"/>
      <c r="AH59" s="80"/>
      <c r="AI59" s="80"/>
      <c r="AJ59" s="80"/>
      <c r="AK59" s="80"/>
    </row>
    <row r="60" spans="11:37" x14ac:dyDescent="0.3">
      <c r="K60" t="s">
        <v>5966</v>
      </c>
      <c r="N60" s="80"/>
      <c r="O60" s="80"/>
      <c r="P60" s="80"/>
      <c r="Q60" s="80"/>
      <c r="R60" s="80"/>
      <c r="S60" s="80"/>
      <c r="T60" s="80"/>
      <c r="U60" s="80"/>
      <c r="V60" s="80"/>
      <c r="W60" s="80"/>
      <c r="X60" s="80"/>
      <c r="Y60" s="80"/>
      <c r="Z60" s="80"/>
      <c r="AA60" s="80"/>
      <c r="AB60" s="80"/>
      <c r="AC60" s="80"/>
      <c r="AD60" s="80"/>
      <c r="AE60" s="80"/>
      <c r="AF60" s="80"/>
      <c r="AG60" s="80"/>
      <c r="AH60" s="80"/>
      <c r="AI60" s="80"/>
      <c r="AJ60" s="80"/>
      <c r="AK60" s="80"/>
    </row>
    <row r="61" spans="11:37" x14ac:dyDescent="0.3">
      <c r="K61" t="s">
        <v>5966</v>
      </c>
      <c r="N61" s="80"/>
      <c r="O61" s="80"/>
      <c r="P61" s="80"/>
      <c r="Q61" s="80"/>
      <c r="R61" s="80"/>
      <c r="S61" s="80"/>
      <c r="T61" s="80"/>
      <c r="U61" s="80"/>
      <c r="V61" s="80"/>
      <c r="W61" s="80"/>
      <c r="X61" s="80"/>
      <c r="Y61" s="80"/>
      <c r="Z61" s="80"/>
      <c r="AA61" s="80"/>
      <c r="AB61" s="80"/>
      <c r="AC61" s="80"/>
      <c r="AD61" s="80"/>
      <c r="AE61" s="80"/>
      <c r="AF61" s="80"/>
      <c r="AG61" s="80"/>
      <c r="AH61" s="80"/>
      <c r="AI61" s="80"/>
      <c r="AJ61" s="80"/>
      <c r="AK61" s="80"/>
    </row>
    <row r="62" spans="11:37" x14ac:dyDescent="0.3">
      <c r="K62" t="s">
        <v>5966</v>
      </c>
      <c r="N62" s="80"/>
      <c r="O62" s="80"/>
      <c r="P62" s="80"/>
      <c r="Q62" s="80"/>
      <c r="R62" s="80"/>
      <c r="S62" s="80"/>
      <c r="T62" s="80"/>
      <c r="U62" s="80"/>
      <c r="V62" s="80"/>
      <c r="W62" s="80"/>
      <c r="X62" s="80"/>
      <c r="Y62" s="80"/>
      <c r="Z62" s="80"/>
      <c r="AA62" s="80"/>
      <c r="AB62" s="80"/>
      <c r="AC62" s="80"/>
      <c r="AD62" s="80"/>
      <c r="AE62" s="80"/>
      <c r="AF62" s="80"/>
      <c r="AG62" s="80"/>
      <c r="AH62" s="80"/>
      <c r="AI62" s="80"/>
      <c r="AJ62" s="80"/>
      <c r="AK62" s="80"/>
    </row>
    <row r="63" spans="11:37" x14ac:dyDescent="0.3">
      <c r="K63" t="s">
        <v>5966</v>
      </c>
      <c r="N63" s="80"/>
      <c r="O63" s="80"/>
      <c r="P63" s="80"/>
      <c r="Q63" s="80"/>
      <c r="R63" s="80"/>
      <c r="S63" s="80"/>
      <c r="T63" s="80"/>
      <c r="U63" s="80"/>
      <c r="V63" s="80"/>
      <c r="W63" s="80"/>
      <c r="X63" s="80"/>
      <c r="Y63" s="80"/>
      <c r="Z63" s="80"/>
      <c r="AA63" s="80"/>
      <c r="AB63" s="80"/>
      <c r="AC63" s="80"/>
      <c r="AD63" s="80"/>
      <c r="AE63" s="80"/>
      <c r="AF63" s="80"/>
      <c r="AG63" s="80"/>
      <c r="AH63" s="80"/>
      <c r="AI63" s="80"/>
      <c r="AJ63" s="80"/>
      <c r="AK63" s="80"/>
    </row>
    <row r="64" spans="11:37" x14ac:dyDescent="0.3">
      <c r="K64" t="s">
        <v>5966</v>
      </c>
      <c r="N64" s="80"/>
      <c r="O64" s="80"/>
      <c r="P64" s="80"/>
      <c r="Q64" s="80"/>
      <c r="R64" s="80"/>
      <c r="S64" s="80"/>
      <c r="T64" s="80"/>
      <c r="U64" s="80"/>
      <c r="V64" s="80"/>
      <c r="W64" s="80"/>
      <c r="X64" s="80"/>
      <c r="Y64" s="80"/>
      <c r="Z64" s="80"/>
      <c r="AA64" s="80"/>
      <c r="AB64" s="80"/>
      <c r="AC64" s="80"/>
      <c r="AD64" s="80"/>
      <c r="AE64" s="80"/>
      <c r="AF64" s="80"/>
      <c r="AG64" s="80"/>
      <c r="AH64" s="80"/>
      <c r="AI64" s="80"/>
      <c r="AJ64" s="80"/>
      <c r="AK64" s="80"/>
    </row>
    <row r="65" spans="11:37" x14ac:dyDescent="0.3">
      <c r="K65" t="s">
        <v>5966</v>
      </c>
      <c r="N65" s="80"/>
      <c r="O65" s="80"/>
      <c r="P65" s="80"/>
      <c r="Q65" s="80"/>
      <c r="R65" s="80"/>
      <c r="S65" s="80"/>
      <c r="T65" s="80"/>
      <c r="U65" s="80"/>
      <c r="V65" s="80"/>
      <c r="W65" s="80"/>
      <c r="X65" s="80"/>
      <c r="Y65" s="80"/>
      <c r="Z65" s="80"/>
      <c r="AA65" s="80"/>
      <c r="AB65" s="80"/>
      <c r="AC65" s="80"/>
      <c r="AD65" s="80"/>
      <c r="AE65" s="80"/>
      <c r="AF65" s="80"/>
      <c r="AG65" s="80"/>
      <c r="AH65" s="80"/>
      <c r="AI65" s="80"/>
      <c r="AJ65" s="80"/>
      <c r="AK65" s="80"/>
    </row>
    <row r="66" spans="11:37" x14ac:dyDescent="0.3">
      <c r="K66" t="s">
        <v>5966</v>
      </c>
      <c r="N66" s="80"/>
      <c r="O66" s="80"/>
      <c r="P66" s="80"/>
      <c r="Q66" s="80"/>
      <c r="R66" s="80"/>
      <c r="S66" s="80"/>
      <c r="T66" s="80"/>
      <c r="U66" s="80"/>
      <c r="V66" s="80"/>
      <c r="W66" s="80"/>
      <c r="X66" s="80"/>
      <c r="Y66" s="80"/>
      <c r="Z66" s="80"/>
      <c r="AA66" s="80"/>
      <c r="AB66" s="80"/>
      <c r="AC66" s="80"/>
      <c r="AD66" s="80"/>
      <c r="AE66" s="80"/>
      <c r="AF66" s="80"/>
      <c r="AG66" s="80"/>
      <c r="AH66" s="80"/>
      <c r="AI66" s="80"/>
      <c r="AJ66" s="80"/>
      <c r="AK66" s="80"/>
    </row>
    <row r="67" spans="11:37" x14ac:dyDescent="0.3">
      <c r="K67" t="s">
        <v>5966</v>
      </c>
      <c r="N67" s="80"/>
      <c r="O67" s="80"/>
      <c r="P67" s="80"/>
      <c r="Q67" s="80"/>
      <c r="R67" s="80"/>
      <c r="S67" s="80"/>
      <c r="T67" s="80"/>
      <c r="U67" s="80"/>
      <c r="V67" s="80"/>
      <c r="W67" s="80"/>
      <c r="X67" s="80"/>
      <c r="Y67" s="80"/>
      <c r="Z67" s="80"/>
      <c r="AA67" s="80"/>
      <c r="AB67" s="80"/>
      <c r="AC67" s="80"/>
      <c r="AD67" s="80"/>
      <c r="AE67" s="80"/>
      <c r="AF67" s="80"/>
      <c r="AG67" s="80"/>
      <c r="AH67" s="80"/>
      <c r="AI67" s="80"/>
      <c r="AJ67" s="80"/>
      <c r="AK67" s="80"/>
    </row>
    <row r="68" spans="11:37" x14ac:dyDescent="0.3">
      <c r="K68" t="s">
        <v>5966</v>
      </c>
      <c r="N68" s="80"/>
      <c r="O68" s="80"/>
      <c r="P68" s="80"/>
      <c r="Q68" s="80"/>
      <c r="R68" s="80"/>
      <c r="S68" s="80"/>
      <c r="T68" s="80"/>
      <c r="U68" s="80"/>
      <c r="V68" s="80"/>
      <c r="W68" s="80"/>
      <c r="X68" s="80"/>
      <c r="Y68" s="80"/>
      <c r="Z68" s="80"/>
      <c r="AA68" s="80"/>
      <c r="AB68" s="80"/>
      <c r="AC68" s="80"/>
      <c r="AD68" s="80"/>
      <c r="AE68" s="80"/>
      <c r="AF68" s="80"/>
      <c r="AG68" s="80"/>
      <c r="AH68" s="80"/>
      <c r="AI68" s="80"/>
      <c r="AJ68" s="80"/>
      <c r="AK68" s="80"/>
    </row>
    <row r="69" spans="11:37" x14ac:dyDescent="0.3">
      <c r="K69" t="s">
        <v>5966</v>
      </c>
      <c r="N69" s="80"/>
      <c r="O69" s="80"/>
      <c r="P69" s="80"/>
      <c r="Q69" s="80"/>
      <c r="R69" s="80"/>
      <c r="S69" s="80"/>
      <c r="T69" s="80"/>
      <c r="U69" s="80"/>
      <c r="V69" s="80"/>
      <c r="W69" s="80"/>
      <c r="X69" s="80"/>
      <c r="Y69" s="80"/>
      <c r="Z69" s="80"/>
      <c r="AA69" s="80"/>
      <c r="AB69" s="80"/>
      <c r="AC69" s="80"/>
      <c r="AD69" s="80"/>
      <c r="AE69" s="80"/>
      <c r="AF69" s="80"/>
      <c r="AG69" s="80"/>
      <c r="AH69" s="80"/>
      <c r="AI69" s="80"/>
      <c r="AJ69" s="80"/>
      <c r="AK69" s="80"/>
    </row>
    <row r="70" spans="11:37" x14ac:dyDescent="0.3">
      <c r="K70" t="s">
        <v>5966</v>
      </c>
      <c r="N70" s="80"/>
      <c r="O70" s="80"/>
      <c r="P70" s="80"/>
      <c r="Q70" s="80"/>
      <c r="R70" s="80"/>
      <c r="S70" s="80"/>
      <c r="T70" s="80"/>
      <c r="U70" s="80"/>
      <c r="V70" s="80"/>
      <c r="W70" s="80"/>
      <c r="X70" s="80"/>
      <c r="Y70" s="80"/>
      <c r="Z70" s="80"/>
      <c r="AA70" s="80"/>
      <c r="AB70" s="80"/>
      <c r="AC70" s="80"/>
      <c r="AD70" s="80"/>
      <c r="AE70" s="80"/>
      <c r="AF70" s="80"/>
      <c r="AG70" s="80"/>
      <c r="AH70" s="80"/>
      <c r="AI70" s="80"/>
      <c r="AJ70" s="80"/>
      <c r="AK70" s="80"/>
    </row>
    <row r="71" spans="11:37" x14ac:dyDescent="0.3">
      <c r="K71" t="s">
        <v>5966</v>
      </c>
      <c r="N71" s="80"/>
      <c r="O71" s="80"/>
      <c r="P71" s="80"/>
      <c r="Q71" s="80"/>
      <c r="R71" s="80"/>
      <c r="S71" s="80"/>
      <c r="T71" s="80"/>
      <c r="U71" s="80"/>
      <c r="V71" s="80"/>
      <c r="W71" s="80"/>
      <c r="X71" s="80"/>
      <c r="Y71" s="80"/>
      <c r="Z71" s="80"/>
      <c r="AA71" s="80"/>
      <c r="AB71" s="80"/>
      <c r="AC71" s="80"/>
      <c r="AD71" s="80"/>
      <c r="AE71" s="80"/>
      <c r="AF71" s="80"/>
      <c r="AG71" s="80"/>
      <c r="AH71" s="80"/>
      <c r="AI71" s="80"/>
      <c r="AJ71" s="80"/>
      <c r="AK71" s="80"/>
    </row>
    <row r="72" spans="11:37" x14ac:dyDescent="0.3">
      <c r="K72" t="s">
        <v>5966</v>
      </c>
      <c r="N72" s="80"/>
      <c r="O72" s="80"/>
      <c r="P72" s="80"/>
      <c r="Q72" s="80"/>
      <c r="R72" s="80"/>
      <c r="S72" s="80"/>
      <c r="T72" s="80"/>
      <c r="U72" s="80"/>
      <c r="V72" s="80"/>
      <c r="W72" s="80"/>
      <c r="X72" s="80"/>
      <c r="Y72" s="80"/>
      <c r="Z72" s="80"/>
      <c r="AA72" s="80"/>
      <c r="AC72" s="80"/>
      <c r="AD72" s="80"/>
      <c r="AE72" s="80"/>
      <c r="AF72" s="80"/>
      <c r="AG72" s="80"/>
      <c r="AH72" s="80"/>
      <c r="AI72" s="80"/>
      <c r="AJ72" s="80"/>
      <c r="AK72" s="80"/>
    </row>
    <row r="73" spans="11:37" x14ac:dyDescent="0.3">
      <c r="K73" t="s">
        <v>5966</v>
      </c>
      <c r="N73" s="80"/>
      <c r="O73" s="80"/>
      <c r="P73" s="80"/>
      <c r="Q73" s="80"/>
      <c r="R73" s="80"/>
      <c r="S73" s="80"/>
      <c r="T73" s="80"/>
      <c r="U73" s="80"/>
      <c r="V73" s="80"/>
      <c r="W73" s="80"/>
      <c r="X73" s="80"/>
      <c r="Y73" s="80"/>
      <c r="Z73" s="80"/>
      <c r="AA73" s="80"/>
      <c r="AC73" s="80"/>
      <c r="AD73" s="80"/>
      <c r="AE73" s="80"/>
      <c r="AF73" s="80"/>
      <c r="AG73" s="80"/>
      <c r="AH73" s="80"/>
      <c r="AI73" s="80"/>
      <c r="AJ73" s="80"/>
    </row>
    <row r="74" spans="11:37" x14ac:dyDescent="0.3">
      <c r="K74" t="s">
        <v>5966</v>
      </c>
      <c r="X74" s="80"/>
    </row>
    <row r="75" spans="11:37" x14ac:dyDescent="0.3">
      <c r="K75" t="s">
        <v>5966</v>
      </c>
    </row>
    <row r="76" spans="11:37" x14ac:dyDescent="0.3">
      <c r="K76" t="s">
        <v>5966</v>
      </c>
    </row>
    <row r="77" spans="11:37" x14ac:dyDescent="0.3">
      <c r="K77" t="s">
        <v>5966</v>
      </c>
    </row>
    <row r="78" spans="11:37" x14ac:dyDescent="0.3">
      <c r="K78" t="s">
        <v>5966</v>
      </c>
    </row>
    <row r="79" spans="11:37" x14ac:dyDescent="0.3">
      <c r="K79" t="s">
        <v>5966</v>
      </c>
    </row>
    <row r="80" spans="11:37" x14ac:dyDescent="0.3">
      <c r="K80" t="s">
        <v>5966</v>
      </c>
    </row>
    <row r="81" spans="11:11" x14ac:dyDescent="0.3">
      <c r="K81" t="s">
        <v>5966</v>
      </c>
    </row>
    <row r="82" spans="11:11" x14ac:dyDescent="0.3">
      <c r="K82" t="s">
        <v>5966</v>
      </c>
    </row>
    <row r="83" spans="11:11" x14ac:dyDescent="0.3">
      <c r="K83" t="s">
        <v>5966</v>
      </c>
    </row>
    <row r="84" spans="11:11" x14ac:dyDescent="0.3">
      <c r="K84" t="s">
        <v>5966</v>
      </c>
    </row>
    <row r="85" spans="11:11" x14ac:dyDescent="0.3">
      <c r="K85" t="s">
        <v>5966</v>
      </c>
    </row>
    <row r="86" spans="11:11" x14ac:dyDescent="0.3">
      <c r="K86" t="s">
        <v>5966</v>
      </c>
    </row>
    <row r="87" spans="11:11" x14ac:dyDescent="0.3">
      <c r="K87" t="s">
        <v>5966</v>
      </c>
    </row>
    <row r="88" spans="11:11" x14ac:dyDescent="0.3">
      <c r="K88" t="s">
        <v>5966</v>
      </c>
    </row>
    <row r="89" spans="11:11" x14ac:dyDescent="0.3">
      <c r="K89" t="s">
        <v>5966</v>
      </c>
    </row>
    <row r="90" spans="11:11" x14ac:dyDescent="0.3">
      <c r="K90" t="s">
        <v>5966</v>
      </c>
    </row>
    <row r="91" spans="11:11" x14ac:dyDescent="0.3">
      <c r="K91" t="s">
        <v>5966</v>
      </c>
    </row>
    <row r="92" spans="11:11" x14ac:dyDescent="0.3">
      <c r="K92" t="s">
        <v>5966</v>
      </c>
    </row>
    <row r="93" spans="11:11" x14ac:dyDescent="0.3">
      <c r="K93" t="s">
        <v>5966</v>
      </c>
    </row>
    <row r="94" spans="11:11" x14ac:dyDescent="0.3">
      <c r="K94" t="s">
        <v>5966</v>
      </c>
    </row>
    <row r="95" spans="11:11" x14ac:dyDescent="0.3">
      <c r="K95" t="s">
        <v>5966</v>
      </c>
    </row>
    <row r="96" spans="11:11" x14ac:dyDescent="0.3">
      <c r="K96" t="s">
        <v>5966</v>
      </c>
    </row>
    <row r="97" spans="11:11" x14ac:dyDescent="0.3">
      <c r="K97" t="s">
        <v>5966</v>
      </c>
    </row>
    <row r="98" spans="11:11" x14ac:dyDescent="0.3">
      <c r="K98" t="s">
        <v>5966</v>
      </c>
    </row>
    <row r="99" spans="11:11" x14ac:dyDescent="0.3">
      <c r="K99" t="s">
        <v>5966</v>
      </c>
    </row>
    <row r="100" spans="11:11" x14ac:dyDescent="0.3">
      <c r="K100" t="s">
        <v>5966</v>
      </c>
    </row>
    <row r="101" spans="11:11" x14ac:dyDescent="0.3">
      <c r="K101" t="s">
        <v>5966</v>
      </c>
    </row>
    <row r="102" spans="11:11" x14ac:dyDescent="0.3">
      <c r="K102" t="s">
        <v>5966</v>
      </c>
    </row>
    <row r="103" spans="11:11" x14ac:dyDescent="0.3">
      <c r="K103" t="s">
        <v>5966</v>
      </c>
    </row>
    <row r="104" spans="11:11" x14ac:dyDescent="0.3">
      <c r="K104" t="s">
        <v>5966</v>
      </c>
    </row>
    <row r="105" spans="11:11" x14ac:dyDescent="0.3">
      <c r="K105" t="s">
        <v>5966</v>
      </c>
    </row>
    <row r="106" spans="11:11" x14ac:dyDescent="0.3">
      <c r="K106" t="s">
        <v>5966</v>
      </c>
    </row>
    <row r="107" spans="11:11" x14ac:dyDescent="0.3">
      <c r="K107" t="s">
        <v>5966</v>
      </c>
    </row>
    <row r="108" spans="11:11" x14ac:dyDescent="0.3">
      <c r="K108" t="s">
        <v>5966</v>
      </c>
    </row>
    <row r="109" spans="11:11" x14ac:dyDescent="0.3">
      <c r="K109" t="s">
        <v>5966</v>
      </c>
    </row>
    <row r="110" spans="11:11" x14ac:dyDescent="0.3">
      <c r="K110" t="s">
        <v>5966</v>
      </c>
    </row>
    <row r="111" spans="11:11" x14ac:dyDescent="0.3">
      <c r="K111" t="s">
        <v>5966</v>
      </c>
    </row>
    <row r="112" spans="11:11" x14ac:dyDescent="0.3">
      <c r="K112" t="s">
        <v>5966</v>
      </c>
    </row>
    <row r="113" spans="11:11" x14ac:dyDescent="0.3">
      <c r="K113" t="s">
        <v>5966</v>
      </c>
    </row>
    <row r="114" spans="11:11" x14ac:dyDescent="0.3">
      <c r="K114" t="s">
        <v>5966</v>
      </c>
    </row>
    <row r="115" spans="11:11" x14ac:dyDescent="0.3">
      <c r="K115" t="s">
        <v>5966</v>
      </c>
    </row>
    <row r="116" spans="11:11" x14ac:dyDescent="0.3">
      <c r="K116" t="s">
        <v>5966</v>
      </c>
    </row>
    <row r="117" spans="11:11" x14ac:dyDescent="0.3">
      <c r="K117" t="s">
        <v>5966</v>
      </c>
    </row>
    <row r="118" spans="11:11" x14ac:dyDescent="0.3">
      <c r="K118" t="s">
        <v>5966</v>
      </c>
    </row>
    <row r="119" spans="11:11" x14ac:dyDescent="0.3">
      <c r="K119" t="s">
        <v>5966</v>
      </c>
    </row>
    <row r="120" spans="11:11" x14ac:dyDescent="0.3">
      <c r="K120" t="s">
        <v>5966</v>
      </c>
    </row>
    <row r="121" spans="11:11" x14ac:dyDescent="0.3">
      <c r="K121" t="s">
        <v>5966</v>
      </c>
    </row>
    <row r="122" spans="11:11" x14ac:dyDescent="0.3">
      <c r="K122" t="s">
        <v>5966</v>
      </c>
    </row>
    <row r="123" spans="11:11" x14ac:dyDescent="0.3">
      <c r="K123" t="s">
        <v>5966</v>
      </c>
    </row>
    <row r="124" spans="11:11" x14ac:dyDescent="0.3">
      <c r="K124" t="s">
        <v>5966</v>
      </c>
    </row>
    <row r="125" spans="11:11" x14ac:dyDescent="0.3">
      <c r="K125" t="s">
        <v>5966</v>
      </c>
    </row>
    <row r="126" spans="11:11" x14ac:dyDescent="0.3">
      <c r="K126" t="s">
        <v>5966</v>
      </c>
    </row>
    <row r="127" spans="11:11" x14ac:dyDescent="0.3">
      <c r="K127" t="s">
        <v>5966</v>
      </c>
    </row>
    <row r="128" spans="11:11" x14ac:dyDescent="0.3">
      <c r="K128" t="s">
        <v>5966</v>
      </c>
    </row>
    <row r="129" spans="11:11" x14ac:dyDescent="0.3">
      <c r="K129" t="s">
        <v>5966</v>
      </c>
    </row>
    <row r="130" spans="11:11" x14ac:dyDescent="0.3">
      <c r="K130" t="s">
        <v>5966</v>
      </c>
    </row>
    <row r="131" spans="11:11" x14ac:dyDescent="0.3">
      <c r="K131" t="s">
        <v>5966</v>
      </c>
    </row>
    <row r="132" spans="11:11" x14ac:dyDescent="0.3">
      <c r="K132" t="s">
        <v>5966</v>
      </c>
    </row>
    <row r="133" spans="11:11" x14ac:dyDescent="0.3">
      <c r="K133" t="s">
        <v>5966</v>
      </c>
    </row>
    <row r="134" spans="11:11" x14ac:dyDescent="0.3">
      <c r="K134" t="s">
        <v>5966</v>
      </c>
    </row>
    <row r="135" spans="11:11" x14ac:dyDescent="0.3">
      <c r="K135" t="s">
        <v>5966</v>
      </c>
    </row>
    <row r="136" spans="11:11" x14ac:dyDescent="0.3">
      <c r="K136" t="s">
        <v>5966</v>
      </c>
    </row>
    <row r="137" spans="11:11" x14ac:dyDescent="0.3">
      <c r="K137" t="s">
        <v>5966</v>
      </c>
    </row>
    <row r="138" spans="11:11" x14ac:dyDescent="0.3">
      <c r="K138" t="s">
        <v>5966</v>
      </c>
    </row>
    <row r="139" spans="11:11" x14ac:dyDescent="0.3">
      <c r="K139" t="s">
        <v>5966</v>
      </c>
    </row>
    <row r="140" spans="11:11" x14ac:dyDescent="0.3">
      <c r="K140" t="s">
        <v>5966</v>
      </c>
    </row>
    <row r="141" spans="11:11" x14ac:dyDescent="0.3">
      <c r="K141" t="s">
        <v>5966</v>
      </c>
    </row>
    <row r="142" spans="11:11" x14ac:dyDescent="0.3">
      <c r="K142" t="s">
        <v>5966</v>
      </c>
    </row>
    <row r="143" spans="11:11" x14ac:dyDescent="0.3">
      <c r="K143" t="s">
        <v>5966</v>
      </c>
    </row>
    <row r="144" spans="11:11" x14ac:dyDescent="0.3">
      <c r="K144" t="s">
        <v>5966</v>
      </c>
    </row>
    <row r="145" spans="11:11" x14ac:dyDescent="0.3">
      <c r="K145" t="s">
        <v>5966</v>
      </c>
    </row>
    <row r="146" spans="11:11" x14ac:dyDescent="0.3">
      <c r="K146" t="s">
        <v>5966</v>
      </c>
    </row>
    <row r="147" spans="11:11" x14ac:dyDescent="0.3">
      <c r="K147" t="s">
        <v>5966</v>
      </c>
    </row>
    <row r="148" spans="11:11" x14ac:dyDescent="0.3">
      <c r="K148" t="s">
        <v>5966</v>
      </c>
    </row>
    <row r="149" spans="11:11" x14ac:dyDescent="0.3">
      <c r="K149" t="s">
        <v>5966</v>
      </c>
    </row>
    <row r="150" spans="11:11" x14ac:dyDescent="0.3">
      <c r="K150" t="s">
        <v>5966</v>
      </c>
    </row>
    <row r="151" spans="11:11" x14ac:dyDescent="0.3">
      <c r="K151" t="s">
        <v>5966</v>
      </c>
    </row>
    <row r="152" spans="11:11" x14ac:dyDescent="0.3">
      <c r="K152" t="s">
        <v>5966</v>
      </c>
    </row>
    <row r="153" spans="11:11" x14ac:dyDescent="0.3">
      <c r="K153" t="s">
        <v>5966</v>
      </c>
    </row>
    <row r="154" spans="11:11" x14ac:dyDescent="0.3">
      <c r="K154" t="s">
        <v>5966</v>
      </c>
    </row>
    <row r="155" spans="11:11" x14ac:dyDescent="0.3">
      <c r="K155" t="s">
        <v>5966</v>
      </c>
    </row>
    <row r="156" spans="11:11" x14ac:dyDescent="0.3">
      <c r="K156" t="s">
        <v>5966</v>
      </c>
    </row>
    <row r="157" spans="11:11" x14ac:dyDescent="0.3">
      <c r="K157" t="s">
        <v>5966</v>
      </c>
    </row>
    <row r="158" spans="11:11" x14ac:dyDescent="0.3">
      <c r="K158" t="s">
        <v>5966</v>
      </c>
    </row>
    <row r="159" spans="11:11" x14ac:dyDescent="0.3">
      <c r="K159" t="s">
        <v>5966</v>
      </c>
    </row>
    <row r="160" spans="11:11" x14ac:dyDescent="0.3">
      <c r="K160" t="s">
        <v>5966</v>
      </c>
    </row>
    <row r="161" spans="11:11" x14ac:dyDescent="0.3">
      <c r="K161" t="s">
        <v>5966</v>
      </c>
    </row>
    <row r="162" spans="11:11" x14ac:dyDescent="0.3">
      <c r="K162" t="s">
        <v>5966</v>
      </c>
    </row>
    <row r="163" spans="11:11" x14ac:dyDescent="0.3">
      <c r="K163" t="s">
        <v>5966</v>
      </c>
    </row>
    <row r="164" spans="11:11" x14ac:dyDescent="0.3">
      <c r="K164" t="s">
        <v>5966</v>
      </c>
    </row>
    <row r="165" spans="11:11" x14ac:dyDescent="0.3">
      <c r="K165" t="s">
        <v>5966</v>
      </c>
    </row>
    <row r="166" spans="11:11" x14ac:dyDescent="0.3">
      <c r="K166" t="s">
        <v>5966</v>
      </c>
    </row>
    <row r="167" spans="11:11" x14ac:dyDescent="0.3">
      <c r="K167" t="s">
        <v>5966</v>
      </c>
    </row>
    <row r="168" spans="11:11" x14ac:dyDescent="0.3">
      <c r="K168" t="s">
        <v>5966</v>
      </c>
    </row>
    <row r="169" spans="11:11" x14ac:dyDescent="0.3">
      <c r="K169" t="s">
        <v>5966</v>
      </c>
    </row>
    <row r="170" spans="11:11" x14ac:dyDescent="0.3">
      <c r="K170" t="s">
        <v>5966</v>
      </c>
    </row>
    <row r="171" spans="11:11" x14ac:dyDescent="0.3">
      <c r="K171" t="s">
        <v>5966</v>
      </c>
    </row>
    <row r="172" spans="11:11" x14ac:dyDescent="0.3">
      <c r="K172" t="s">
        <v>5966</v>
      </c>
    </row>
    <row r="173" spans="11:11" x14ac:dyDescent="0.3">
      <c r="K173" t="s">
        <v>5966</v>
      </c>
    </row>
    <row r="174" spans="11:11" x14ac:dyDescent="0.3">
      <c r="K174" t="s">
        <v>5966</v>
      </c>
    </row>
    <row r="175" spans="11:11" x14ac:dyDescent="0.3">
      <c r="K175" t="s">
        <v>5966</v>
      </c>
    </row>
    <row r="176" spans="11:11" x14ac:dyDescent="0.3">
      <c r="K176" t="s">
        <v>5966</v>
      </c>
    </row>
    <row r="177" spans="11:11" x14ac:dyDescent="0.3">
      <c r="K177" t="s">
        <v>5966</v>
      </c>
    </row>
    <row r="178" spans="11:11" x14ac:dyDescent="0.3">
      <c r="K178" t="s">
        <v>5966</v>
      </c>
    </row>
    <row r="179" spans="11:11" x14ac:dyDescent="0.3">
      <c r="K179" t="s">
        <v>5966</v>
      </c>
    </row>
    <row r="180" spans="11:11" x14ac:dyDescent="0.3">
      <c r="K180" t="s">
        <v>5966</v>
      </c>
    </row>
    <row r="181" spans="11:11" x14ac:dyDescent="0.3">
      <c r="K181" t="s">
        <v>5966</v>
      </c>
    </row>
    <row r="182" spans="11:11" x14ac:dyDescent="0.3">
      <c r="K182" t="s">
        <v>5966</v>
      </c>
    </row>
    <row r="183" spans="11:11" x14ac:dyDescent="0.3">
      <c r="K183" t="s">
        <v>5966</v>
      </c>
    </row>
    <row r="184" spans="11:11" x14ac:dyDescent="0.3">
      <c r="K184" t="s">
        <v>5966</v>
      </c>
    </row>
    <row r="185" spans="11:11" x14ac:dyDescent="0.3">
      <c r="K185" t="s">
        <v>5966</v>
      </c>
    </row>
    <row r="186" spans="11:11" x14ac:dyDescent="0.3">
      <c r="K186" t="s">
        <v>5966</v>
      </c>
    </row>
    <row r="187" spans="11:11" x14ac:dyDescent="0.3">
      <c r="K187" t="s">
        <v>5966</v>
      </c>
    </row>
    <row r="188" spans="11:11" x14ac:dyDescent="0.3">
      <c r="K188" t="s">
        <v>5966</v>
      </c>
    </row>
    <row r="189" spans="11:11" x14ac:dyDescent="0.3">
      <c r="K189" t="s">
        <v>5966</v>
      </c>
    </row>
    <row r="190" spans="11:11" x14ac:dyDescent="0.3">
      <c r="K190" t="s">
        <v>5966</v>
      </c>
    </row>
    <row r="191" spans="11:11" x14ac:dyDescent="0.3">
      <c r="K191" t="s">
        <v>5966</v>
      </c>
    </row>
    <row r="192" spans="11:11" x14ac:dyDescent="0.3">
      <c r="K192" t="s">
        <v>5966</v>
      </c>
    </row>
    <row r="193" spans="11:11" x14ac:dyDescent="0.3">
      <c r="K193" t="s">
        <v>5966</v>
      </c>
    </row>
    <row r="194" spans="11:11" x14ac:dyDescent="0.3">
      <c r="K194" t="s">
        <v>5966</v>
      </c>
    </row>
    <row r="195" spans="11:11" x14ac:dyDescent="0.3">
      <c r="K195" t="s">
        <v>5966</v>
      </c>
    </row>
    <row r="196" spans="11:11" x14ac:dyDescent="0.3">
      <c r="K196" t="s">
        <v>5966</v>
      </c>
    </row>
    <row r="197" spans="11:11" x14ac:dyDescent="0.3">
      <c r="K197" t="s">
        <v>5966</v>
      </c>
    </row>
    <row r="198" spans="11:11" x14ac:dyDescent="0.3">
      <c r="K198" t="s">
        <v>5966</v>
      </c>
    </row>
    <row r="199" spans="11:11" x14ac:dyDescent="0.3">
      <c r="K199" t="s">
        <v>5966</v>
      </c>
    </row>
    <row r="200" spans="11:11" x14ac:dyDescent="0.3">
      <c r="K200" t="s">
        <v>5966</v>
      </c>
    </row>
    <row r="201" spans="11:11" x14ac:dyDescent="0.3">
      <c r="K201" t="s">
        <v>5966</v>
      </c>
    </row>
    <row r="202" spans="11:11" x14ac:dyDescent="0.3">
      <c r="K202" t="s">
        <v>5966</v>
      </c>
    </row>
    <row r="203" spans="11:11" x14ac:dyDescent="0.3">
      <c r="K203" t="s">
        <v>5966</v>
      </c>
    </row>
    <row r="204" spans="11:11" x14ac:dyDescent="0.3">
      <c r="K204" t="s">
        <v>5966</v>
      </c>
    </row>
    <row r="205" spans="11:11" x14ac:dyDescent="0.3">
      <c r="K205" t="s">
        <v>5966</v>
      </c>
    </row>
    <row r="206" spans="11:11" x14ac:dyDescent="0.3">
      <c r="K206" t="s">
        <v>5966</v>
      </c>
    </row>
    <row r="207" spans="11:11" x14ac:dyDescent="0.3">
      <c r="K207" t="s">
        <v>5966</v>
      </c>
    </row>
    <row r="208" spans="11:11" x14ac:dyDescent="0.3">
      <c r="K208" t="s">
        <v>5966</v>
      </c>
    </row>
    <row r="209" spans="11:11" x14ac:dyDescent="0.3">
      <c r="K209" t="s">
        <v>5966</v>
      </c>
    </row>
    <row r="210" spans="11:11" x14ac:dyDescent="0.3">
      <c r="K210" t="s">
        <v>5966</v>
      </c>
    </row>
    <row r="211" spans="11:11" x14ac:dyDescent="0.3">
      <c r="K211" t="s">
        <v>5966</v>
      </c>
    </row>
    <row r="212" spans="11:11" x14ac:dyDescent="0.3">
      <c r="K212" t="s">
        <v>5966</v>
      </c>
    </row>
    <row r="213" spans="11:11" x14ac:dyDescent="0.3">
      <c r="K213" t="s">
        <v>5966</v>
      </c>
    </row>
    <row r="214" spans="11:11" x14ac:dyDescent="0.3">
      <c r="K214" t="s">
        <v>5966</v>
      </c>
    </row>
    <row r="215" spans="11:11" x14ac:dyDescent="0.3">
      <c r="K215" t="s">
        <v>5966</v>
      </c>
    </row>
    <row r="216" spans="11:11" x14ac:dyDescent="0.3">
      <c r="K216" t="s">
        <v>5966</v>
      </c>
    </row>
    <row r="217" spans="11:11" x14ac:dyDescent="0.3">
      <c r="K217" t="s">
        <v>5966</v>
      </c>
    </row>
    <row r="218" spans="11:11" x14ac:dyDescent="0.3">
      <c r="K218" t="s">
        <v>5966</v>
      </c>
    </row>
    <row r="219" spans="11:11" x14ac:dyDescent="0.3">
      <c r="K219" t="s">
        <v>5966</v>
      </c>
    </row>
    <row r="220" spans="11:11" x14ac:dyDescent="0.3">
      <c r="K220" t="s">
        <v>5966</v>
      </c>
    </row>
    <row r="221" spans="11:11" x14ac:dyDescent="0.3">
      <c r="K221" t="s">
        <v>5966</v>
      </c>
    </row>
    <row r="222" spans="11:11" x14ac:dyDescent="0.3">
      <c r="K222" t="s">
        <v>5966</v>
      </c>
    </row>
    <row r="223" spans="11:11" x14ac:dyDescent="0.3">
      <c r="K223" t="s">
        <v>5966</v>
      </c>
    </row>
    <row r="224" spans="11:11" x14ac:dyDescent="0.3">
      <c r="K224" t="s">
        <v>5966</v>
      </c>
    </row>
    <row r="225" spans="11:11" x14ac:dyDescent="0.3">
      <c r="K225" t="s">
        <v>5966</v>
      </c>
    </row>
    <row r="226" spans="11:11" x14ac:dyDescent="0.3">
      <c r="K226" t="s">
        <v>5966</v>
      </c>
    </row>
    <row r="227" spans="11:11" x14ac:dyDescent="0.3">
      <c r="K227" t="s">
        <v>5966</v>
      </c>
    </row>
    <row r="228" spans="11:11" x14ac:dyDescent="0.3">
      <c r="K228" t="s">
        <v>5966</v>
      </c>
    </row>
    <row r="229" spans="11:11" x14ac:dyDescent="0.3">
      <c r="K229" t="s">
        <v>5966</v>
      </c>
    </row>
    <row r="230" spans="11:11" x14ac:dyDescent="0.3">
      <c r="K230" t="s">
        <v>5966</v>
      </c>
    </row>
    <row r="231" spans="11:11" x14ac:dyDescent="0.3">
      <c r="K231" t="s">
        <v>5966</v>
      </c>
    </row>
    <row r="232" spans="11:11" x14ac:dyDescent="0.3">
      <c r="K232" t="s">
        <v>5966</v>
      </c>
    </row>
    <row r="233" spans="11:11" x14ac:dyDescent="0.3">
      <c r="K233" t="s">
        <v>5966</v>
      </c>
    </row>
    <row r="234" spans="11:11" x14ac:dyDescent="0.3">
      <c r="K234" t="s">
        <v>5966</v>
      </c>
    </row>
    <row r="235" spans="11:11" x14ac:dyDescent="0.3">
      <c r="K235" t="s">
        <v>5966</v>
      </c>
    </row>
    <row r="236" spans="11:11" x14ac:dyDescent="0.3">
      <c r="K236" t="s">
        <v>5966</v>
      </c>
    </row>
    <row r="237" spans="11:11" x14ac:dyDescent="0.3">
      <c r="K237" t="s">
        <v>5966</v>
      </c>
    </row>
    <row r="238" spans="11:11" x14ac:dyDescent="0.3">
      <c r="K238" t="s">
        <v>5966</v>
      </c>
    </row>
    <row r="239" spans="11:11" x14ac:dyDescent="0.3">
      <c r="K239" t="s">
        <v>5966</v>
      </c>
    </row>
    <row r="240" spans="11:11" x14ac:dyDescent="0.3">
      <c r="K240" t="s">
        <v>5966</v>
      </c>
    </row>
    <row r="241" spans="11:11" x14ac:dyDescent="0.3">
      <c r="K241" t="s">
        <v>5966</v>
      </c>
    </row>
    <row r="242" spans="11:11" x14ac:dyDescent="0.3">
      <c r="K242" t="s">
        <v>5966</v>
      </c>
    </row>
    <row r="243" spans="11:11" x14ac:dyDescent="0.3">
      <c r="K243" t="s">
        <v>5966</v>
      </c>
    </row>
    <row r="244" spans="11:11" x14ac:dyDescent="0.3">
      <c r="K244" t="s">
        <v>5966</v>
      </c>
    </row>
    <row r="245" spans="11:11" x14ac:dyDescent="0.3">
      <c r="K245" t="s">
        <v>5966</v>
      </c>
    </row>
    <row r="246" spans="11:11" x14ac:dyDescent="0.3">
      <c r="K246" t="s">
        <v>5966</v>
      </c>
    </row>
    <row r="247" spans="11:11" x14ac:dyDescent="0.3">
      <c r="K247" t="s">
        <v>5966</v>
      </c>
    </row>
    <row r="248" spans="11:11" x14ac:dyDescent="0.3">
      <c r="K248" t="s">
        <v>5966</v>
      </c>
    </row>
    <row r="249" spans="11:11" x14ac:dyDescent="0.3">
      <c r="K249" t="s">
        <v>5966</v>
      </c>
    </row>
    <row r="250" spans="11:11" x14ac:dyDescent="0.3">
      <c r="K250" t="s">
        <v>5966</v>
      </c>
    </row>
    <row r="251" spans="11:11" x14ac:dyDescent="0.3">
      <c r="K251" t="s">
        <v>5966</v>
      </c>
    </row>
    <row r="252" spans="11:11" x14ac:dyDescent="0.3">
      <c r="K252" t="s">
        <v>5966</v>
      </c>
    </row>
    <row r="253" spans="11:11" x14ac:dyDescent="0.3">
      <c r="K253" t="s">
        <v>5966</v>
      </c>
    </row>
    <row r="254" spans="11:11" x14ac:dyDescent="0.3">
      <c r="K254" t="s">
        <v>5966</v>
      </c>
    </row>
    <row r="255" spans="11:11" x14ac:dyDescent="0.3">
      <c r="K255" t="s">
        <v>5966</v>
      </c>
    </row>
    <row r="256" spans="11:11" x14ac:dyDescent="0.3">
      <c r="K256" t="s">
        <v>5966</v>
      </c>
    </row>
    <row r="257" spans="11:11" x14ac:dyDescent="0.3">
      <c r="K257" t="s">
        <v>5966</v>
      </c>
    </row>
    <row r="258" spans="11:11" x14ac:dyDescent="0.3">
      <c r="K258" t="s">
        <v>5966</v>
      </c>
    </row>
    <row r="259" spans="11:11" x14ac:dyDescent="0.3">
      <c r="K259" t="s">
        <v>5966</v>
      </c>
    </row>
    <row r="260" spans="11:11" x14ac:dyDescent="0.3">
      <c r="K260" t="s">
        <v>5966</v>
      </c>
    </row>
    <row r="261" spans="11:11" x14ac:dyDescent="0.3">
      <c r="K261" t="s">
        <v>5966</v>
      </c>
    </row>
    <row r="262" spans="11:11" x14ac:dyDescent="0.3">
      <c r="K262" t="s">
        <v>5966</v>
      </c>
    </row>
    <row r="263" spans="11:11" x14ac:dyDescent="0.3">
      <c r="K263" t="s">
        <v>5966</v>
      </c>
    </row>
    <row r="264" spans="11:11" x14ac:dyDescent="0.3">
      <c r="K264" t="s">
        <v>5966</v>
      </c>
    </row>
    <row r="265" spans="11:11" x14ac:dyDescent="0.3">
      <c r="K265" t="s">
        <v>5966</v>
      </c>
    </row>
    <row r="266" spans="11:11" x14ac:dyDescent="0.3">
      <c r="K266" t="s">
        <v>5966</v>
      </c>
    </row>
    <row r="267" spans="11:11" x14ac:dyDescent="0.3">
      <c r="K267" t="s">
        <v>5966</v>
      </c>
    </row>
    <row r="268" spans="11:11" x14ac:dyDescent="0.3">
      <c r="K268" t="s">
        <v>5966</v>
      </c>
    </row>
    <row r="269" spans="11:11" x14ac:dyDescent="0.3">
      <c r="K269" t="s">
        <v>5966</v>
      </c>
    </row>
    <row r="270" spans="11:11" x14ac:dyDescent="0.3">
      <c r="K270" t="s">
        <v>5966</v>
      </c>
    </row>
    <row r="271" spans="11:11" x14ac:dyDescent="0.3">
      <c r="K271" t="s">
        <v>5966</v>
      </c>
    </row>
    <row r="272" spans="11:11" x14ac:dyDescent="0.3">
      <c r="K272" t="s">
        <v>5966</v>
      </c>
    </row>
    <row r="273" spans="11:11" x14ac:dyDescent="0.3">
      <c r="K273" t="s">
        <v>5966</v>
      </c>
    </row>
    <row r="274" spans="11:11" x14ac:dyDescent="0.3">
      <c r="K274" t="s">
        <v>5966</v>
      </c>
    </row>
    <row r="275" spans="11:11" x14ac:dyDescent="0.3">
      <c r="K275" t="s">
        <v>5966</v>
      </c>
    </row>
    <row r="276" spans="11:11" x14ac:dyDescent="0.3">
      <c r="K276" t="s">
        <v>5966</v>
      </c>
    </row>
    <row r="277" spans="11:11" x14ac:dyDescent="0.3">
      <c r="K277" t="s">
        <v>5966</v>
      </c>
    </row>
    <row r="278" spans="11:11" x14ac:dyDescent="0.3">
      <c r="K278" t="s">
        <v>5966</v>
      </c>
    </row>
    <row r="279" spans="11:11" x14ac:dyDescent="0.3">
      <c r="K279" t="s">
        <v>5966</v>
      </c>
    </row>
    <row r="280" spans="11:11" x14ac:dyDescent="0.3">
      <c r="K280" t="s">
        <v>5966</v>
      </c>
    </row>
    <row r="281" spans="11:11" x14ac:dyDescent="0.3">
      <c r="K281" t="s">
        <v>5966</v>
      </c>
    </row>
    <row r="282" spans="11:11" x14ac:dyDescent="0.3">
      <c r="K282" t="s">
        <v>5966</v>
      </c>
    </row>
    <row r="283" spans="11:11" x14ac:dyDescent="0.3">
      <c r="K283" t="s">
        <v>5966</v>
      </c>
    </row>
    <row r="284" spans="11:11" x14ac:dyDescent="0.3">
      <c r="K284" t="s">
        <v>5966</v>
      </c>
    </row>
    <row r="285" spans="11:11" x14ac:dyDescent="0.3">
      <c r="K285" t="s">
        <v>5966</v>
      </c>
    </row>
    <row r="286" spans="11:11" x14ac:dyDescent="0.3">
      <c r="K286" t="s">
        <v>5966</v>
      </c>
    </row>
    <row r="287" spans="11:11" x14ac:dyDescent="0.3">
      <c r="K287" t="s">
        <v>5966</v>
      </c>
    </row>
    <row r="288" spans="11:11" x14ac:dyDescent="0.3">
      <c r="K288" t="s">
        <v>5966</v>
      </c>
    </row>
    <row r="289" spans="11:11" x14ac:dyDescent="0.3">
      <c r="K289" t="s">
        <v>5966</v>
      </c>
    </row>
    <row r="290" spans="11:11" x14ac:dyDescent="0.3">
      <c r="K290" t="s">
        <v>5966</v>
      </c>
    </row>
    <row r="291" spans="11:11" x14ac:dyDescent="0.3">
      <c r="K291" t="s">
        <v>5966</v>
      </c>
    </row>
    <row r="292" spans="11:11" x14ac:dyDescent="0.3">
      <c r="K292" t="s">
        <v>5966</v>
      </c>
    </row>
    <row r="293" spans="11:11" x14ac:dyDescent="0.3">
      <c r="K293" t="s">
        <v>5966</v>
      </c>
    </row>
    <row r="294" spans="11:11" x14ac:dyDescent="0.3">
      <c r="K294" t="s">
        <v>5966</v>
      </c>
    </row>
    <row r="295" spans="11:11" x14ac:dyDescent="0.3">
      <c r="K295" t="s">
        <v>5966</v>
      </c>
    </row>
    <row r="296" spans="11:11" x14ac:dyDescent="0.3">
      <c r="K296" t="s">
        <v>5966</v>
      </c>
    </row>
    <row r="297" spans="11:11" x14ac:dyDescent="0.3">
      <c r="K297" t="s">
        <v>5966</v>
      </c>
    </row>
    <row r="298" spans="11:11" x14ac:dyDescent="0.3">
      <c r="K298" t="s">
        <v>5966</v>
      </c>
    </row>
    <row r="299" spans="11:11" x14ac:dyDescent="0.3">
      <c r="K299" t="s">
        <v>5966</v>
      </c>
    </row>
    <row r="300" spans="11:11" x14ac:dyDescent="0.3">
      <c r="K300" t="s">
        <v>5966</v>
      </c>
    </row>
    <row r="301" spans="11:11" x14ac:dyDescent="0.3">
      <c r="K301" t="s">
        <v>5966</v>
      </c>
    </row>
    <row r="302" spans="11:11" x14ac:dyDescent="0.3">
      <c r="K302" t="s">
        <v>5966</v>
      </c>
    </row>
    <row r="303" spans="11:11" x14ac:dyDescent="0.3">
      <c r="K303" t="s">
        <v>5966</v>
      </c>
    </row>
    <row r="304" spans="11:11" x14ac:dyDescent="0.3">
      <c r="K304" t="s">
        <v>5966</v>
      </c>
    </row>
    <row r="305" spans="11:11" x14ac:dyDescent="0.3">
      <c r="K305" t="s">
        <v>5966</v>
      </c>
    </row>
    <row r="306" spans="11:11" x14ac:dyDescent="0.3">
      <c r="K306" t="s">
        <v>5966</v>
      </c>
    </row>
    <row r="307" spans="11:11" x14ac:dyDescent="0.3">
      <c r="K307" t="s">
        <v>5966</v>
      </c>
    </row>
    <row r="308" spans="11:11" x14ac:dyDescent="0.3">
      <c r="K308" t="s">
        <v>5966</v>
      </c>
    </row>
    <row r="309" spans="11:11" x14ac:dyDescent="0.3">
      <c r="K309" t="s">
        <v>5966</v>
      </c>
    </row>
    <row r="310" spans="11:11" x14ac:dyDescent="0.3">
      <c r="K310" t="s">
        <v>5966</v>
      </c>
    </row>
    <row r="311" spans="11:11" x14ac:dyDescent="0.3">
      <c r="K311" t="s">
        <v>5966</v>
      </c>
    </row>
    <row r="312" spans="11:11" x14ac:dyDescent="0.3">
      <c r="K312" t="s">
        <v>5966</v>
      </c>
    </row>
    <row r="313" spans="11:11" x14ac:dyDescent="0.3">
      <c r="K313" t="s">
        <v>5966</v>
      </c>
    </row>
    <row r="314" spans="11:11" x14ac:dyDescent="0.3">
      <c r="K314" t="s">
        <v>5966</v>
      </c>
    </row>
    <row r="315" spans="11:11" x14ac:dyDescent="0.3">
      <c r="K315" t="s">
        <v>5966</v>
      </c>
    </row>
    <row r="316" spans="11:11" x14ac:dyDescent="0.3">
      <c r="K316" t="s">
        <v>5966</v>
      </c>
    </row>
    <row r="317" spans="11:11" x14ac:dyDescent="0.3">
      <c r="K317" t="s">
        <v>5966</v>
      </c>
    </row>
    <row r="318" spans="11:11" x14ac:dyDescent="0.3">
      <c r="K318" t="s">
        <v>5966</v>
      </c>
    </row>
    <row r="319" spans="11:11" x14ac:dyDescent="0.3">
      <c r="K319" t="s">
        <v>5966</v>
      </c>
    </row>
    <row r="320" spans="11:11" x14ac:dyDescent="0.3">
      <c r="K320" t="s">
        <v>5966</v>
      </c>
    </row>
    <row r="321" spans="11:11" x14ac:dyDescent="0.3">
      <c r="K321" t="s">
        <v>5966</v>
      </c>
    </row>
    <row r="322" spans="11:11" x14ac:dyDescent="0.3">
      <c r="K322" t="s">
        <v>5966</v>
      </c>
    </row>
    <row r="323" spans="11:11" x14ac:dyDescent="0.3">
      <c r="K323" t="s">
        <v>5966</v>
      </c>
    </row>
    <row r="324" spans="11:11" x14ac:dyDescent="0.3">
      <c r="K324" t="s">
        <v>5966</v>
      </c>
    </row>
    <row r="325" spans="11:11" x14ac:dyDescent="0.3">
      <c r="K325" t="s">
        <v>5966</v>
      </c>
    </row>
    <row r="326" spans="11:11" x14ac:dyDescent="0.3">
      <c r="K326" t="s">
        <v>5966</v>
      </c>
    </row>
    <row r="327" spans="11:11" x14ac:dyDescent="0.3">
      <c r="K327" t="s">
        <v>5966</v>
      </c>
    </row>
    <row r="328" spans="11:11" x14ac:dyDescent="0.3">
      <c r="K328" t="s">
        <v>5966</v>
      </c>
    </row>
    <row r="329" spans="11:11" x14ac:dyDescent="0.3">
      <c r="K329" t="s">
        <v>5966</v>
      </c>
    </row>
    <row r="330" spans="11:11" x14ac:dyDescent="0.3">
      <c r="K330" t="s">
        <v>5966</v>
      </c>
    </row>
    <row r="331" spans="11:11" x14ac:dyDescent="0.3">
      <c r="K331" t="s">
        <v>5966</v>
      </c>
    </row>
    <row r="332" spans="11:11" x14ac:dyDescent="0.3">
      <c r="K332" t="s">
        <v>5966</v>
      </c>
    </row>
    <row r="333" spans="11:11" x14ac:dyDescent="0.3">
      <c r="K333" t="s">
        <v>5966</v>
      </c>
    </row>
    <row r="334" spans="11:11" x14ac:dyDescent="0.3">
      <c r="K334" t="s">
        <v>5966</v>
      </c>
    </row>
    <row r="335" spans="11:11" x14ac:dyDescent="0.3">
      <c r="K335" t="s">
        <v>5966</v>
      </c>
    </row>
    <row r="336" spans="11:11" x14ac:dyDescent="0.3">
      <c r="K336" t="s">
        <v>5966</v>
      </c>
    </row>
    <row r="337" spans="11:11" x14ac:dyDescent="0.3">
      <c r="K337" t="s">
        <v>5966</v>
      </c>
    </row>
    <row r="338" spans="11:11" x14ac:dyDescent="0.3">
      <c r="K338" t="s">
        <v>5966</v>
      </c>
    </row>
    <row r="339" spans="11:11" x14ac:dyDescent="0.3">
      <c r="K339" t="s">
        <v>5966</v>
      </c>
    </row>
    <row r="340" spans="11:11" x14ac:dyDescent="0.3">
      <c r="K340" t="s">
        <v>5966</v>
      </c>
    </row>
    <row r="341" spans="11:11" x14ac:dyDescent="0.3">
      <c r="K341" t="s">
        <v>5966</v>
      </c>
    </row>
    <row r="342" spans="11:11" x14ac:dyDescent="0.3">
      <c r="K342" t="s">
        <v>5966</v>
      </c>
    </row>
    <row r="343" spans="11:11" x14ac:dyDescent="0.3">
      <c r="K343" t="s">
        <v>5966</v>
      </c>
    </row>
    <row r="344" spans="11:11" x14ac:dyDescent="0.3">
      <c r="K344" t="s">
        <v>5966</v>
      </c>
    </row>
    <row r="345" spans="11:11" x14ac:dyDescent="0.3">
      <c r="K345" t="s">
        <v>5966</v>
      </c>
    </row>
    <row r="346" spans="11:11" x14ac:dyDescent="0.3">
      <c r="K346" t="s">
        <v>5966</v>
      </c>
    </row>
    <row r="347" spans="11:11" x14ac:dyDescent="0.3">
      <c r="K347" t="s">
        <v>5966</v>
      </c>
    </row>
    <row r="348" spans="11:11" x14ac:dyDescent="0.3">
      <c r="K348" t="s">
        <v>5966</v>
      </c>
    </row>
    <row r="349" spans="11:11" x14ac:dyDescent="0.3">
      <c r="K349" t="s">
        <v>5966</v>
      </c>
    </row>
    <row r="350" spans="11:11" x14ac:dyDescent="0.3">
      <c r="K350" t="s">
        <v>5966</v>
      </c>
    </row>
    <row r="351" spans="11:11" x14ac:dyDescent="0.3">
      <c r="K351" t="s">
        <v>5966</v>
      </c>
    </row>
    <row r="352" spans="11:11" x14ac:dyDescent="0.3">
      <c r="K352" t="s">
        <v>5966</v>
      </c>
    </row>
    <row r="353" spans="11:11" x14ac:dyDescent="0.3">
      <c r="K353" t="s">
        <v>5966</v>
      </c>
    </row>
    <row r="354" spans="11:11" x14ac:dyDescent="0.3">
      <c r="K354" t="s">
        <v>5966</v>
      </c>
    </row>
    <row r="355" spans="11:11" x14ac:dyDescent="0.3">
      <c r="K355" t="s">
        <v>5966</v>
      </c>
    </row>
    <row r="356" spans="11:11" x14ac:dyDescent="0.3">
      <c r="K356" t="s">
        <v>5966</v>
      </c>
    </row>
    <row r="357" spans="11:11" x14ac:dyDescent="0.3">
      <c r="K357" t="s">
        <v>5966</v>
      </c>
    </row>
    <row r="358" spans="11:11" x14ac:dyDescent="0.3">
      <c r="K358" t="s">
        <v>5966</v>
      </c>
    </row>
    <row r="359" spans="11:11" x14ac:dyDescent="0.3">
      <c r="K359" t="s">
        <v>5966</v>
      </c>
    </row>
    <row r="360" spans="11:11" x14ac:dyDescent="0.3">
      <c r="K360" t="s">
        <v>5966</v>
      </c>
    </row>
    <row r="361" spans="11:11" x14ac:dyDescent="0.3">
      <c r="K361" t="s">
        <v>5966</v>
      </c>
    </row>
    <row r="362" spans="11:11" x14ac:dyDescent="0.3">
      <c r="K362" t="s">
        <v>5966</v>
      </c>
    </row>
    <row r="363" spans="11:11" x14ac:dyDescent="0.3">
      <c r="K363" t="s">
        <v>5966</v>
      </c>
    </row>
    <row r="364" spans="11:11" x14ac:dyDescent="0.3">
      <c r="K364" t="s">
        <v>5966</v>
      </c>
    </row>
    <row r="365" spans="11:11" x14ac:dyDescent="0.3">
      <c r="K365" t="s">
        <v>5966</v>
      </c>
    </row>
    <row r="366" spans="11:11" x14ac:dyDescent="0.3">
      <c r="K366" t="s">
        <v>5966</v>
      </c>
    </row>
    <row r="367" spans="11:11" x14ac:dyDescent="0.3">
      <c r="K367" t="s">
        <v>5966</v>
      </c>
    </row>
    <row r="368" spans="11:11" x14ac:dyDescent="0.3">
      <c r="K368" t="s">
        <v>5966</v>
      </c>
    </row>
    <row r="369" spans="11:11" x14ac:dyDescent="0.3">
      <c r="K369" t="s">
        <v>5966</v>
      </c>
    </row>
    <row r="370" spans="11:11" x14ac:dyDescent="0.3">
      <c r="K370" t="s">
        <v>5966</v>
      </c>
    </row>
    <row r="371" spans="11:11" x14ac:dyDescent="0.3">
      <c r="K371" t="s">
        <v>5966</v>
      </c>
    </row>
    <row r="372" spans="11:11" x14ac:dyDescent="0.3">
      <c r="K372" t="s">
        <v>5966</v>
      </c>
    </row>
    <row r="373" spans="11:11" x14ac:dyDescent="0.3">
      <c r="K373" t="s">
        <v>5966</v>
      </c>
    </row>
    <row r="374" spans="11:11" x14ac:dyDescent="0.3">
      <c r="K374" t="s">
        <v>5966</v>
      </c>
    </row>
    <row r="375" spans="11:11" x14ac:dyDescent="0.3">
      <c r="K375" t="s">
        <v>5966</v>
      </c>
    </row>
    <row r="376" spans="11:11" x14ac:dyDescent="0.3">
      <c r="K376" t="s">
        <v>5966</v>
      </c>
    </row>
    <row r="377" spans="11:11" x14ac:dyDescent="0.3">
      <c r="K377" t="s">
        <v>5966</v>
      </c>
    </row>
    <row r="378" spans="11:11" x14ac:dyDescent="0.3">
      <c r="K378" t="s">
        <v>5966</v>
      </c>
    </row>
    <row r="379" spans="11:11" x14ac:dyDescent="0.3">
      <c r="K379" t="s">
        <v>5966</v>
      </c>
    </row>
    <row r="380" spans="11:11" x14ac:dyDescent="0.3">
      <c r="K380" t="s">
        <v>5966</v>
      </c>
    </row>
    <row r="381" spans="11:11" x14ac:dyDescent="0.3">
      <c r="K381" t="s">
        <v>5966</v>
      </c>
    </row>
    <row r="382" spans="11:11" x14ac:dyDescent="0.3">
      <c r="K382" t="s">
        <v>5966</v>
      </c>
    </row>
    <row r="383" spans="11:11" x14ac:dyDescent="0.3">
      <c r="K383" t="s">
        <v>5966</v>
      </c>
    </row>
    <row r="384" spans="11:11" x14ac:dyDescent="0.3">
      <c r="K384" t="s">
        <v>5966</v>
      </c>
    </row>
    <row r="385" spans="11:11" x14ac:dyDescent="0.3">
      <c r="K385" t="s">
        <v>5966</v>
      </c>
    </row>
    <row r="386" spans="11:11" x14ac:dyDescent="0.3">
      <c r="K386" t="s">
        <v>5966</v>
      </c>
    </row>
    <row r="387" spans="11:11" x14ac:dyDescent="0.3">
      <c r="K387" t="s">
        <v>5966</v>
      </c>
    </row>
    <row r="388" spans="11:11" x14ac:dyDescent="0.3">
      <c r="K388" t="s">
        <v>5966</v>
      </c>
    </row>
    <row r="389" spans="11:11" x14ac:dyDescent="0.3">
      <c r="K389" t="s">
        <v>5966</v>
      </c>
    </row>
    <row r="390" spans="11:11" x14ac:dyDescent="0.3">
      <c r="K390" t="s">
        <v>5966</v>
      </c>
    </row>
    <row r="391" spans="11:11" x14ac:dyDescent="0.3">
      <c r="K391" t="s">
        <v>5966</v>
      </c>
    </row>
    <row r="392" spans="11:11" x14ac:dyDescent="0.3">
      <c r="K392" t="s">
        <v>5966</v>
      </c>
    </row>
    <row r="393" spans="11:11" x14ac:dyDescent="0.3">
      <c r="K393" t="s">
        <v>5966</v>
      </c>
    </row>
    <row r="394" spans="11:11" x14ac:dyDescent="0.3">
      <c r="K394" t="s">
        <v>5966</v>
      </c>
    </row>
    <row r="395" spans="11:11" x14ac:dyDescent="0.3">
      <c r="K395" t="s">
        <v>5966</v>
      </c>
    </row>
    <row r="396" spans="11:11" x14ac:dyDescent="0.3">
      <c r="K396" t="s">
        <v>5966</v>
      </c>
    </row>
    <row r="397" spans="11:11" x14ac:dyDescent="0.3">
      <c r="K397" t="s">
        <v>5966</v>
      </c>
    </row>
    <row r="398" spans="11:11" x14ac:dyDescent="0.3">
      <c r="K398" t="s">
        <v>5966</v>
      </c>
    </row>
    <row r="399" spans="11:11" x14ac:dyDescent="0.3">
      <c r="K399" t="s">
        <v>5966</v>
      </c>
    </row>
    <row r="400" spans="11:11" x14ac:dyDescent="0.3">
      <c r="K400" t="s">
        <v>5966</v>
      </c>
    </row>
    <row r="401" spans="11:11" x14ac:dyDescent="0.3">
      <c r="K401" t="s">
        <v>5966</v>
      </c>
    </row>
    <row r="402" spans="11:11" x14ac:dyDescent="0.3">
      <c r="K402" t="s">
        <v>5966</v>
      </c>
    </row>
    <row r="403" spans="11:11" x14ac:dyDescent="0.3">
      <c r="K403" t="s">
        <v>5966</v>
      </c>
    </row>
    <row r="404" spans="11:11" x14ac:dyDescent="0.3">
      <c r="K404" t="s">
        <v>5966</v>
      </c>
    </row>
    <row r="405" spans="11:11" x14ac:dyDescent="0.3">
      <c r="K405" t="s">
        <v>5966</v>
      </c>
    </row>
    <row r="406" spans="11:11" x14ac:dyDescent="0.3">
      <c r="K406" t="s">
        <v>5966</v>
      </c>
    </row>
    <row r="407" spans="11:11" x14ac:dyDescent="0.3">
      <c r="K407" t="s">
        <v>5966</v>
      </c>
    </row>
    <row r="408" spans="11:11" x14ac:dyDescent="0.3">
      <c r="K408" t="s">
        <v>5966</v>
      </c>
    </row>
    <row r="409" spans="11:11" x14ac:dyDescent="0.3">
      <c r="K409" t="s">
        <v>5966</v>
      </c>
    </row>
    <row r="410" spans="11:11" x14ac:dyDescent="0.3">
      <c r="K410" t="s">
        <v>5966</v>
      </c>
    </row>
    <row r="411" spans="11:11" x14ac:dyDescent="0.3">
      <c r="K411" t="s">
        <v>5966</v>
      </c>
    </row>
    <row r="412" spans="11:11" x14ac:dyDescent="0.3">
      <c r="K412" t="s">
        <v>5966</v>
      </c>
    </row>
    <row r="413" spans="11:11" x14ac:dyDescent="0.3">
      <c r="K413" t="s">
        <v>5966</v>
      </c>
    </row>
    <row r="414" spans="11:11" x14ac:dyDescent="0.3">
      <c r="K414" t="s">
        <v>5966</v>
      </c>
    </row>
    <row r="415" spans="11:11" x14ac:dyDescent="0.3">
      <c r="K415" t="s">
        <v>5966</v>
      </c>
    </row>
    <row r="416" spans="11:11" x14ac:dyDescent="0.3">
      <c r="K416" t="s">
        <v>5966</v>
      </c>
    </row>
    <row r="417" spans="11:11" x14ac:dyDescent="0.3">
      <c r="K417" t="s">
        <v>5966</v>
      </c>
    </row>
    <row r="418" spans="11:11" x14ac:dyDescent="0.3">
      <c r="K418" t="s">
        <v>5966</v>
      </c>
    </row>
    <row r="419" spans="11:11" x14ac:dyDescent="0.3">
      <c r="K419" t="s">
        <v>5966</v>
      </c>
    </row>
    <row r="420" spans="11:11" x14ac:dyDescent="0.3">
      <c r="K420" t="s">
        <v>5966</v>
      </c>
    </row>
    <row r="421" spans="11:11" x14ac:dyDescent="0.3">
      <c r="K421" t="s">
        <v>5966</v>
      </c>
    </row>
    <row r="422" spans="11:11" x14ac:dyDescent="0.3">
      <c r="K422" t="s">
        <v>5966</v>
      </c>
    </row>
    <row r="423" spans="11:11" x14ac:dyDescent="0.3">
      <c r="K423" t="s">
        <v>5966</v>
      </c>
    </row>
    <row r="424" spans="11:11" x14ac:dyDescent="0.3">
      <c r="K424" t="s">
        <v>5966</v>
      </c>
    </row>
    <row r="425" spans="11:11" x14ac:dyDescent="0.3">
      <c r="K425" t="s">
        <v>5966</v>
      </c>
    </row>
    <row r="426" spans="11:11" x14ac:dyDescent="0.3">
      <c r="K426" t="s">
        <v>5966</v>
      </c>
    </row>
    <row r="427" spans="11:11" x14ac:dyDescent="0.3">
      <c r="K427" t="s">
        <v>5966</v>
      </c>
    </row>
    <row r="428" spans="11:11" x14ac:dyDescent="0.3">
      <c r="K428" t="s">
        <v>5966</v>
      </c>
    </row>
    <row r="429" spans="11:11" x14ac:dyDescent="0.3">
      <c r="K429" t="s">
        <v>5966</v>
      </c>
    </row>
    <row r="430" spans="11:11" x14ac:dyDescent="0.3">
      <c r="K430" t="s">
        <v>5966</v>
      </c>
    </row>
    <row r="431" spans="11:11" x14ac:dyDescent="0.3">
      <c r="K431" t="s">
        <v>5966</v>
      </c>
    </row>
    <row r="432" spans="11:11" x14ac:dyDescent="0.3">
      <c r="K432" t="s">
        <v>5966</v>
      </c>
    </row>
    <row r="433" spans="11:11" x14ac:dyDescent="0.3">
      <c r="K433" t="s">
        <v>5966</v>
      </c>
    </row>
    <row r="434" spans="11:11" x14ac:dyDescent="0.3">
      <c r="K434" t="s">
        <v>5966</v>
      </c>
    </row>
    <row r="435" spans="11:11" x14ac:dyDescent="0.3">
      <c r="K435" t="s">
        <v>5966</v>
      </c>
    </row>
    <row r="436" spans="11:11" x14ac:dyDescent="0.3">
      <c r="K436" t="s">
        <v>5966</v>
      </c>
    </row>
    <row r="437" spans="11:11" x14ac:dyDescent="0.3">
      <c r="K437" t="s">
        <v>5966</v>
      </c>
    </row>
    <row r="438" spans="11:11" x14ac:dyDescent="0.3">
      <c r="K438" t="s">
        <v>5966</v>
      </c>
    </row>
    <row r="439" spans="11:11" x14ac:dyDescent="0.3">
      <c r="K439" t="s">
        <v>5966</v>
      </c>
    </row>
    <row r="440" spans="11:11" x14ac:dyDescent="0.3">
      <c r="K440" t="s">
        <v>5966</v>
      </c>
    </row>
    <row r="441" spans="11:11" x14ac:dyDescent="0.3">
      <c r="K441" t="s">
        <v>5966</v>
      </c>
    </row>
    <row r="442" spans="11:11" x14ac:dyDescent="0.3">
      <c r="K442" t="s">
        <v>5966</v>
      </c>
    </row>
    <row r="443" spans="11:11" x14ac:dyDescent="0.3">
      <c r="K443" t="s">
        <v>5966</v>
      </c>
    </row>
    <row r="444" spans="11:11" x14ac:dyDescent="0.3">
      <c r="K444" t="s">
        <v>5966</v>
      </c>
    </row>
    <row r="445" spans="11:11" x14ac:dyDescent="0.3">
      <c r="K445" t="s">
        <v>5966</v>
      </c>
    </row>
    <row r="446" spans="11:11" x14ac:dyDescent="0.3">
      <c r="K446" t="s">
        <v>5966</v>
      </c>
    </row>
    <row r="447" spans="11:11" x14ac:dyDescent="0.3">
      <c r="K447" t="s">
        <v>5966</v>
      </c>
    </row>
    <row r="448" spans="11:11" x14ac:dyDescent="0.3">
      <c r="K448" t="s">
        <v>5966</v>
      </c>
    </row>
    <row r="449" spans="11:11" x14ac:dyDescent="0.3">
      <c r="K449" t="s">
        <v>5966</v>
      </c>
    </row>
    <row r="450" spans="11:11" x14ac:dyDescent="0.3">
      <c r="K450" t="s">
        <v>5966</v>
      </c>
    </row>
    <row r="451" spans="11:11" x14ac:dyDescent="0.3">
      <c r="K451" t="s">
        <v>5966</v>
      </c>
    </row>
    <row r="452" spans="11:11" x14ac:dyDescent="0.3">
      <c r="K452" t="s">
        <v>5966</v>
      </c>
    </row>
    <row r="453" spans="11:11" x14ac:dyDescent="0.3">
      <c r="K453" t="s">
        <v>5966</v>
      </c>
    </row>
    <row r="454" spans="11:11" x14ac:dyDescent="0.3">
      <c r="K454" t="s">
        <v>5966</v>
      </c>
    </row>
    <row r="455" spans="11:11" x14ac:dyDescent="0.3">
      <c r="K455" t="s">
        <v>5966</v>
      </c>
    </row>
    <row r="456" spans="11:11" x14ac:dyDescent="0.3">
      <c r="K456" t="s">
        <v>5966</v>
      </c>
    </row>
    <row r="457" spans="11:11" x14ac:dyDescent="0.3">
      <c r="K457" t="s">
        <v>5966</v>
      </c>
    </row>
    <row r="458" spans="11:11" x14ac:dyDescent="0.3">
      <c r="K458" t="s">
        <v>5966</v>
      </c>
    </row>
    <row r="459" spans="11:11" x14ac:dyDescent="0.3">
      <c r="K459" t="s">
        <v>5966</v>
      </c>
    </row>
    <row r="460" spans="11:11" x14ac:dyDescent="0.3">
      <c r="K460" t="s">
        <v>5966</v>
      </c>
    </row>
    <row r="461" spans="11:11" x14ac:dyDescent="0.3">
      <c r="K461" t="s">
        <v>5966</v>
      </c>
    </row>
    <row r="462" spans="11:11" x14ac:dyDescent="0.3">
      <c r="K462" t="s">
        <v>5966</v>
      </c>
    </row>
    <row r="463" spans="11:11" x14ac:dyDescent="0.3">
      <c r="K463" t="s">
        <v>5966</v>
      </c>
    </row>
    <row r="464" spans="11:11" x14ac:dyDescent="0.3">
      <c r="K464" t="s">
        <v>5966</v>
      </c>
    </row>
    <row r="465" spans="11:11" x14ac:dyDescent="0.3">
      <c r="K465" t="s">
        <v>5966</v>
      </c>
    </row>
    <row r="466" spans="11:11" x14ac:dyDescent="0.3">
      <c r="K466" t="s">
        <v>5966</v>
      </c>
    </row>
    <row r="467" spans="11:11" x14ac:dyDescent="0.3">
      <c r="K467" t="s">
        <v>5966</v>
      </c>
    </row>
    <row r="468" spans="11:11" x14ac:dyDescent="0.3">
      <c r="K468" t="s">
        <v>5966</v>
      </c>
    </row>
    <row r="469" spans="11:11" x14ac:dyDescent="0.3">
      <c r="K469" t="s">
        <v>5966</v>
      </c>
    </row>
    <row r="470" spans="11:11" x14ac:dyDescent="0.3">
      <c r="K470" t="s">
        <v>5966</v>
      </c>
    </row>
    <row r="471" spans="11:11" x14ac:dyDescent="0.3">
      <c r="K471" t="s">
        <v>5966</v>
      </c>
    </row>
    <row r="472" spans="11:11" x14ac:dyDescent="0.3">
      <c r="K472" t="s">
        <v>5966</v>
      </c>
    </row>
    <row r="473" spans="11:11" x14ac:dyDescent="0.3">
      <c r="K473" t="s">
        <v>5966</v>
      </c>
    </row>
    <row r="474" spans="11:11" x14ac:dyDescent="0.3">
      <c r="K474" t="s">
        <v>5966</v>
      </c>
    </row>
    <row r="475" spans="11:11" x14ac:dyDescent="0.3">
      <c r="K475" t="s">
        <v>5966</v>
      </c>
    </row>
    <row r="476" spans="11:11" x14ac:dyDescent="0.3">
      <c r="K476" t="s">
        <v>5966</v>
      </c>
    </row>
    <row r="477" spans="11:11" x14ac:dyDescent="0.3">
      <c r="K477" t="s">
        <v>5966</v>
      </c>
    </row>
    <row r="478" spans="11:11" x14ac:dyDescent="0.3">
      <c r="K478" t="s">
        <v>5966</v>
      </c>
    </row>
    <row r="479" spans="11:11" x14ac:dyDescent="0.3">
      <c r="K479" t="s">
        <v>5966</v>
      </c>
    </row>
    <row r="480" spans="11:11" x14ac:dyDescent="0.3">
      <c r="K480" t="s">
        <v>5966</v>
      </c>
    </row>
    <row r="481" spans="11:11" x14ac:dyDescent="0.3">
      <c r="K481" t="s">
        <v>5966</v>
      </c>
    </row>
    <row r="482" spans="11:11" x14ac:dyDescent="0.3">
      <c r="K482" t="s">
        <v>5966</v>
      </c>
    </row>
    <row r="483" spans="11:11" x14ac:dyDescent="0.3">
      <c r="K483" t="s">
        <v>5966</v>
      </c>
    </row>
    <row r="484" spans="11:11" x14ac:dyDescent="0.3">
      <c r="K484" t="s">
        <v>5966</v>
      </c>
    </row>
    <row r="485" spans="11:11" x14ac:dyDescent="0.3">
      <c r="K485" t="s">
        <v>5966</v>
      </c>
    </row>
    <row r="486" spans="11:11" x14ac:dyDescent="0.3">
      <c r="K486" t="s">
        <v>5966</v>
      </c>
    </row>
    <row r="487" spans="11:11" x14ac:dyDescent="0.3">
      <c r="K487" t="s">
        <v>5966</v>
      </c>
    </row>
    <row r="488" spans="11:11" x14ac:dyDescent="0.3">
      <c r="K488" t="s">
        <v>5966</v>
      </c>
    </row>
    <row r="489" spans="11:11" x14ac:dyDescent="0.3">
      <c r="K489" t="s">
        <v>5966</v>
      </c>
    </row>
    <row r="490" spans="11:11" x14ac:dyDescent="0.3">
      <c r="K490" t="s">
        <v>5966</v>
      </c>
    </row>
    <row r="491" spans="11:11" x14ac:dyDescent="0.3">
      <c r="K491" t="s">
        <v>5966</v>
      </c>
    </row>
    <row r="492" spans="11:11" x14ac:dyDescent="0.3">
      <c r="K492" t="s">
        <v>5966</v>
      </c>
    </row>
    <row r="493" spans="11:11" x14ac:dyDescent="0.3">
      <c r="K493" t="s">
        <v>5966</v>
      </c>
    </row>
    <row r="494" spans="11:11" x14ac:dyDescent="0.3">
      <c r="K494" t="s">
        <v>5966</v>
      </c>
    </row>
    <row r="495" spans="11:11" x14ac:dyDescent="0.3">
      <c r="K495" t="s">
        <v>5966</v>
      </c>
    </row>
    <row r="496" spans="11:11" x14ac:dyDescent="0.3">
      <c r="K496" t="s">
        <v>5966</v>
      </c>
    </row>
    <row r="497" spans="11:11" x14ac:dyDescent="0.3">
      <c r="K497" t="s">
        <v>5966</v>
      </c>
    </row>
    <row r="498" spans="11:11" x14ac:dyDescent="0.3">
      <c r="K498" t="s">
        <v>5966</v>
      </c>
    </row>
    <row r="499" spans="11:11" x14ac:dyDescent="0.3">
      <c r="K499" t="s">
        <v>5966</v>
      </c>
    </row>
    <row r="500" spans="11:11" x14ac:dyDescent="0.3">
      <c r="K500" t="s">
        <v>5966</v>
      </c>
    </row>
    <row r="501" spans="11:11" x14ac:dyDescent="0.3">
      <c r="K501" t="s">
        <v>5966</v>
      </c>
    </row>
    <row r="502" spans="11:11" x14ac:dyDescent="0.3">
      <c r="K502" t="s">
        <v>5966</v>
      </c>
    </row>
    <row r="503" spans="11:11" x14ac:dyDescent="0.3">
      <c r="K503" t="s">
        <v>5966</v>
      </c>
    </row>
    <row r="504" spans="11:11" x14ac:dyDescent="0.3">
      <c r="K504" t="s">
        <v>5966</v>
      </c>
    </row>
    <row r="505" spans="11:11" x14ac:dyDescent="0.3">
      <c r="K505" t="s">
        <v>5966</v>
      </c>
    </row>
    <row r="506" spans="11:11" x14ac:dyDescent="0.3">
      <c r="K506" t="s">
        <v>5966</v>
      </c>
    </row>
    <row r="507" spans="11:11" x14ac:dyDescent="0.3">
      <c r="K507" t="s">
        <v>5966</v>
      </c>
    </row>
    <row r="508" spans="11:11" x14ac:dyDescent="0.3">
      <c r="K508" t="s">
        <v>5966</v>
      </c>
    </row>
    <row r="509" spans="11:11" x14ac:dyDescent="0.3">
      <c r="K509" t="s">
        <v>5966</v>
      </c>
    </row>
    <row r="510" spans="11:11" x14ac:dyDescent="0.3">
      <c r="K510" t="s">
        <v>5966</v>
      </c>
    </row>
    <row r="511" spans="11:11" x14ac:dyDescent="0.3">
      <c r="K511" t="s">
        <v>5966</v>
      </c>
    </row>
    <row r="512" spans="11:11" x14ac:dyDescent="0.3">
      <c r="K512" t="s">
        <v>5966</v>
      </c>
    </row>
    <row r="513" spans="11:11" x14ac:dyDescent="0.3">
      <c r="K513" t="s">
        <v>5966</v>
      </c>
    </row>
    <row r="514" spans="11:11" x14ac:dyDescent="0.3">
      <c r="K514" t="s">
        <v>5966</v>
      </c>
    </row>
    <row r="515" spans="11:11" x14ac:dyDescent="0.3">
      <c r="K515" t="s">
        <v>5966</v>
      </c>
    </row>
    <row r="516" spans="11:11" x14ac:dyDescent="0.3">
      <c r="K516" t="s">
        <v>5966</v>
      </c>
    </row>
    <row r="517" spans="11:11" x14ac:dyDescent="0.3">
      <c r="K517" t="s">
        <v>5966</v>
      </c>
    </row>
    <row r="518" spans="11:11" x14ac:dyDescent="0.3">
      <c r="K518" t="s">
        <v>5966</v>
      </c>
    </row>
    <row r="519" spans="11:11" x14ac:dyDescent="0.3">
      <c r="K519" t="s">
        <v>5966</v>
      </c>
    </row>
    <row r="520" spans="11:11" x14ac:dyDescent="0.3">
      <c r="K520" t="s">
        <v>5966</v>
      </c>
    </row>
    <row r="521" spans="11:11" x14ac:dyDescent="0.3">
      <c r="K521" t="s">
        <v>5966</v>
      </c>
    </row>
    <row r="522" spans="11:11" x14ac:dyDescent="0.3">
      <c r="K522" t="s">
        <v>5966</v>
      </c>
    </row>
    <row r="523" spans="11:11" x14ac:dyDescent="0.3">
      <c r="K523" t="s">
        <v>5966</v>
      </c>
    </row>
    <row r="524" spans="11:11" x14ac:dyDescent="0.3">
      <c r="K524" t="s">
        <v>5966</v>
      </c>
    </row>
    <row r="525" spans="11:11" x14ac:dyDescent="0.3">
      <c r="K525" t="s">
        <v>5966</v>
      </c>
    </row>
    <row r="526" spans="11:11" x14ac:dyDescent="0.3">
      <c r="K526" t="s">
        <v>5966</v>
      </c>
    </row>
    <row r="527" spans="11:11" x14ac:dyDescent="0.3">
      <c r="K527" t="s">
        <v>5966</v>
      </c>
    </row>
    <row r="528" spans="11:11" x14ac:dyDescent="0.3">
      <c r="K528" t="s">
        <v>5966</v>
      </c>
    </row>
    <row r="529" spans="11:11" x14ac:dyDescent="0.3">
      <c r="K529" t="s">
        <v>5966</v>
      </c>
    </row>
    <row r="530" spans="11:11" x14ac:dyDescent="0.3">
      <c r="K530" t="s">
        <v>5966</v>
      </c>
    </row>
    <row r="531" spans="11:11" x14ac:dyDescent="0.3">
      <c r="K531" t="s">
        <v>5966</v>
      </c>
    </row>
    <row r="532" spans="11:11" x14ac:dyDescent="0.3">
      <c r="K532" t="s">
        <v>5966</v>
      </c>
    </row>
    <row r="533" spans="11:11" x14ac:dyDescent="0.3">
      <c r="K533" t="s">
        <v>5966</v>
      </c>
    </row>
    <row r="534" spans="11:11" x14ac:dyDescent="0.3">
      <c r="K534" t="s">
        <v>5966</v>
      </c>
    </row>
    <row r="535" spans="11:11" x14ac:dyDescent="0.3">
      <c r="K535" t="s">
        <v>5966</v>
      </c>
    </row>
    <row r="536" spans="11:11" x14ac:dyDescent="0.3">
      <c r="K536" t="s">
        <v>5966</v>
      </c>
    </row>
    <row r="537" spans="11:11" x14ac:dyDescent="0.3">
      <c r="K537" t="s">
        <v>5966</v>
      </c>
    </row>
    <row r="538" spans="11:11" x14ac:dyDescent="0.3">
      <c r="K538" t="s">
        <v>5966</v>
      </c>
    </row>
    <row r="539" spans="11:11" x14ac:dyDescent="0.3">
      <c r="K539" t="s">
        <v>5966</v>
      </c>
    </row>
    <row r="540" spans="11:11" x14ac:dyDescent="0.3">
      <c r="K540" t="s">
        <v>5966</v>
      </c>
    </row>
    <row r="541" spans="11:11" x14ac:dyDescent="0.3">
      <c r="K541" t="s">
        <v>5966</v>
      </c>
    </row>
    <row r="542" spans="11:11" x14ac:dyDescent="0.3">
      <c r="K542" t="s">
        <v>5966</v>
      </c>
    </row>
    <row r="543" spans="11:11" x14ac:dyDescent="0.3">
      <c r="K543" t="s">
        <v>5966</v>
      </c>
    </row>
    <row r="544" spans="11:11" x14ac:dyDescent="0.3">
      <c r="K544" t="s">
        <v>5966</v>
      </c>
    </row>
    <row r="545" spans="11:11" x14ac:dyDescent="0.3">
      <c r="K545" t="s">
        <v>5966</v>
      </c>
    </row>
    <row r="546" spans="11:11" x14ac:dyDescent="0.3">
      <c r="K546" t="s">
        <v>5966</v>
      </c>
    </row>
    <row r="547" spans="11:11" x14ac:dyDescent="0.3">
      <c r="K547" t="s">
        <v>5966</v>
      </c>
    </row>
    <row r="548" spans="11:11" x14ac:dyDescent="0.3">
      <c r="K548" t="s">
        <v>5966</v>
      </c>
    </row>
    <row r="549" spans="11:11" x14ac:dyDescent="0.3">
      <c r="K549" t="s">
        <v>5966</v>
      </c>
    </row>
    <row r="550" spans="11:11" x14ac:dyDescent="0.3">
      <c r="K550" t="s">
        <v>5966</v>
      </c>
    </row>
    <row r="551" spans="11:11" x14ac:dyDescent="0.3">
      <c r="K551" t="s">
        <v>5966</v>
      </c>
    </row>
    <row r="552" spans="11:11" x14ac:dyDescent="0.3">
      <c r="K552" t="s">
        <v>5966</v>
      </c>
    </row>
    <row r="553" spans="11:11" x14ac:dyDescent="0.3">
      <c r="K553" t="s">
        <v>5966</v>
      </c>
    </row>
    <row r="554" spans="11:11" x14ac:dyDescent="0.3">
      <c r="K554" t="s">
        <v>5966</v>
      </c>
    </row>
    <row r="555" spans="11:11" x14ac:dyDescent="0.3">
      <c r="K555" t="s">
        <v>5966</v>
      </c>
    </row>
    <row r="556" spans="11:11" x14ac:dyDescent="0.3">
      <c r="K556" t="s">
        <v>5966</v>
      </c>
    </row>
    <row r="557" spans="11:11" x14ac:dyDescent="0.3">
      <c r="K557" t="s">
        <v>5966</v>
      </c>
    </row>
    <row r="558" spans="11:11" x14ac:dyDescent="0.3">
      <c r="K558" t="s">
        <v>5966</v>
      </c>
    </row>
    <row r="559" spans="11:11" x14ac:dyDescent="0.3">
      <c r="K559" t="s">
        <v>5966</v>
      </c>
    </row>
    <row r="560" spans="11:11" x14ac:dyDescent="0.3">
      <c r="K560" t="s">
        <v>5966</v>
      </c>
    </row>
    <row r="561" spans="11:11" x14ac:dyDescent="0.3">
      <c r="K561" t="s">
        <v>5966</v>
      </c>
    </row>
    <row r="562" spans="11:11" x14ac:dyDescent="0.3">
      <c r="K562" t="s">
        <v>5966</v>
      </c>
    </row>
    <row r="563" spans="11:11" x14ac:dyDescent="0.3">
      <c r="K563" t="s">
        <v>5966</v>
      </c>
    </row>
    <row r="564" spans="11:11" x14ac:dyDescent="0.3">
      <c r="K564" t="s">
        <v>5966</v>
      </c>
    </row>
    <row r="565" spans="11:11" x14ac:dyDescent="0.3">
      <c r="K565" t="s">
        <v>5966</v>
      </c>
    </row>
    <row r="566" spans="11:11" x14ac:dyDescent="0.3">
      <c r="K566" t="s">
        <v>5966</v>
      </c>
    </row>
    <row r="567" spans="11:11" x14ac:dyDescent="0.3">
      <c r="K567" t="s">
        <v>5966</v>
      </c>
    </row>
    <row r="568" spans="11:11" x14ac:dyDescent="0.3">
      <c r="K568" t="s">
        <v>5966</v>
      </c>
    </row>
    <row r="569" spans="11:11" x14ac:dyDescent="0.3">
      <c r="K569" t="s">
        <v>5966</v>
      </c>
    </row>
    <row r="570" spans="11:11" x14ac:dyDescent="0.3">
      <c r="K570" t="s">
        <v>5966</v>
      </c>
    </row>
    <row r="571" spans="11:11" x14ac:dyDescent="0.3">
      <c r="K571" t="s">
        <v>5966</v>
      </c>
    </row>
    <row r="572" spans="11:11" x14ac:dyDescent="0.3">
      <c r="K572" t="s">
        <v>5966</v>
      </c>
    </row>
    <row r="573" spans="11:11" x14ac:dyDescent="0.3">
      <c r="K573" t="s">
        <v>5966</v>
      </c>
    </row>
    <row r="574" spans="11:11" x14ac:dyDescent="0.3">
      <c r="K574" t="s">
        <v>5966</v>
      </c>
    </row>
    <row r="575" spans="11:11" x14ac:dyDescent="0.3">
      <c r="K575" t="s">
        <v>5966</v>
      </c>
    </row>
    <row r="576" spans="11:11" x14ac:dyDescent="0.3">
      <c r="K576" t="s">
        <v>5966</v>
      </c>
    </row>
    <row r="577" spans="11:11" x14ac:dyDescent="0.3">
      <c r="K577" t="s">
        <v>5966</v>
      </c>
    </row>
    <row r="578" spans="11:11" x14ac:dyDescent="0.3">
      <c r="K578" t="s">
        <v>5966</v>
      </c>
    </row>
    <row r="579" spans="11:11" x14ac:dyDescent="0.3">
      <c r="K579" t="s">
        <v>5966</v>
      </c>
    </row>
    <row r="580" spans="11:11" x14ac:dyDescent="0.3">
      <c r="K580" t="s">
        <v>5966</v>
      </c>
    </row>
    <row r="581" spans="11:11" x14ac:dyDescent="0.3">
      <c r="K581" t="s">
        <v>5966</v>
      </c>
    </row>
    <row r="582" spans="11:11" x14ac:dyDescent="0.3">
      <c r="K582" t="s">
        <v>5966</v>
      </c>
    </row>
    <row r="583" spans="11:11" x14ac:dyDescent="0.3">
      <c r="K583" t="s">
        <v>5966</v>
      </c>
    </row>
    <row r="584" spans="11:11" x14ac:dyDescent="0.3">
      <c r="K584" t="s">
        <v>5966</v>
      </c>
    </row>
    <row r="585" spans="11:11" x14ac:dyDescent="0.3">
      <c r="K585" t="s">
        <v>5966</v>
      </c>
    </row>
    <row r="586" spans="11:11" x14ac:dyDescent="0.3">
      <c r="K586" t="s">
        <v>5966</v>
      </c>
    </row>
    <row r="587" spans="11:11" x14ac:dyDescent="0.3">
      <c r="K587" t="s">
        <v>5966</v>
      </c>
    </row>
    <row r="588" spans="11:11" x14ac:dyDescent="0.3">
      <c r="K588" t="s">
        <v>5966</v>
      </c>
    </row>
    <row r="589" spans="11:11" x14ac:dyDescent="0.3">
      <c r="K589" t="s">
        <v>5966</v>
      </c>
    </row>
    <row r="590" spans="11:11" x14ac:dyDescent="0.3">
      <c r="K590" t="s">
        <v>5966</v>
      </c>
    </row>
    <row r="591" spans="11:11" x14ac:dyDescent="0.3">
      <c r="K591" t="s">
        <v>5966</v>
      </c>
    </row>
    <row r="592" spans="11:11" x14ac:dyDescent="0.3">
      <c r="K592" t="s">
        <v>5966</v>
      </c>
    </row>
    <row r="593" spans="11:11" x14ac:dyDescent="0.3">
      <c r="K593" t="s">
        <v>5966</v>
      </c>
    </row>
    <row r="594" spans="11:11" x14ac:dyDescent="0.3">
      <c r="K594" t="s">
        <v>5966</v>
      </c>
    </row>
    <row r="595" spans="11:11" x14ac:dyDescent="0.3">
      <c r="K595" t="s">
        <v>5966</v>
      </c>
    </row>
    <row r="596" spans="11:11" x14ac:dyDescent="0.3">
      <c r="K596" t="s">
        <v>5966</v>
      </c>
    </row>
    <row r="597" spans="11:11" x14ac:dyDescent="0.3">
      <c r="K597" t="s">
        <v>5966</v>
      </c>
    </row>
    <row r="598" spans="11:11" x14ac:dyDescent="0.3">
      <c r="K598" t="s">
        <v>5966</v>
      </c>
    </row>
    <row r="599" spans="11:11" x14ac:dyDescent="0.3">
      <c r="K599" t="s">
        <v>5966</v>
      </c>
    </row>
    <row r="600" spans="11:11" x14ac:dyDescent="0.3">
      <c r="K600" t="s">
        <v>5966</v>
      </c>
    </row>
    <row r="601" spans="11:11" x14ac:dyDescent="0.3">
      <c r="K601" t="s">
        <v>5966</v>
      </c>
    </row>
    <row r="602" spans="11:11" x14ac:dyDescent="0.3">
      <c r="K602" t="s">
        <v>5966</v>
      </c>
    </row>
    <row r="603" spans="11:11" x14ac:dyDescent="0.3">
      <c r="K603" t="s">
        <v>5966</v>
      </c>
    </row>
    <row r="604" spans="11:11" x14ac:dyDescent="0.3">
      <c r="K604" t="s">
        <v>5966</v>
      </c>
    </row>
    <row r="605" spans="11:11" x14ac:dyDescent="0.3">
      <c r="K605" t="s">
        <v>5966</v>
      </c>
    </row>
    <row r="606" spans="11:11" x14ac:dyDescent="0.3">
      <c r="K606" t="s">
        <v>5966</v>
      </c>
    </row>
    <row r="607" spans="11:11" x14ac:dyDescent="0.3">
      <c r="K607" t="s">
        <v>5966</v>
      </c>
    </row>
    <row r="608" spans="11:11" x14ac:dyDescent="0.3">
      <c r="K608" t="s">
        <v>5966</v>
      </c>
    </row>
    <row r="609" spans="11:11" x14ac:dyDescent="0.3">
      <c r="K609" t="s">
        <v>5966</v>
      </c>
    </row>
    <row r="610" spans="11:11" x14ac:dyDescent="0.3">
      <c r="K610" t="s">
        <v>5966</v>
      </c>
    </row>
    <row r="611" spans="11:11" x14ac:dyDescent="0.3">
      <c r="K611" t="s">
        <v>5966</v>
      </c>
    </row>
    <row r="612" spans="11:11" x14ac:dyDescent="0.3">
      <c r="K612" t="s">
        <v>5966</v>
      </c>
    </row>
    <row r="613" spans="11:11" x14ac:dyDescent="0.3">
      <c r="K613" t="s">
        <v>5966</v>
      </c>
    </row>
    <row r="614" spans="11:11" x14ac:dyDescent="0.3">
      <c r="K614" t="s">
        <v>5966</v>
      </c>
    </row>
    <row r="615" spans="11:11" x14ac:dyDescent="0.3">
      <c r="K615" t="s">
        <v>5966</v>
      </c>
    </row>
    <row r="616" spans="11:11" x14ac:dyDescent="0.3">
      <c r="K616" t="s">
        <v>5966</v>
      </c>
    </row>
    <row r="617" spans="11:11" x14ac:dyDescent="0.3">
      <c r="K617" t="s">
        <v>5966</v>
      </c>
    </row>
    <row r="618" spans="11:11" x14ac:dyDescent="0.3">
      <c r="K618" t="s">
        <v>5966</v>
      </c>
    </row>
    <row r="619" spans="11:11" x14ac:dyDescent="0.3">
      <c r="K619" t="s">
        <v>5966</v>
      </c>
    </row>
    <row r="620" spans="11:11" x14ac:dyDescent="0.3">
      <c r="K620" t="s">
        <v>5966</v>
      </c>
    </row>
    <row r="621" spans="11:11" x14ac:dyDescent="0.3">
      <c r="K621" t="s">
        <v>5966</v>
      </c>
    </row>
    <row r="622" spans="11:11" x14ac:dyDescent="0.3">
      <c r="K622" t="s">
        <v>5966</v>
      </c>
    </row>
    <row r="623" spans="11:11" x14ac:dyDescent="0.3">
      <c r="K623" t="s">
        <v>5966</v>
      </c>
    </row>
    <row r="624" spans="11:11" x14ac:dyDescent="0.3">
      <c r="K624" t="s">
        <v>5966</v>
      </c>
    </row>
    <row r="625" spans="11:11" x14ac:dyDescent="0.3">
      <c r="K625" t="s">
        <v>5966</v>
      </c>
    </row>
    <row r="626" spans="11:11" x14ac:dyDescent="0.3">
      <c r="K626" t="s">
        <v>5966</v>
      </c>
    </row>
    <row r="627" spans="11:11" x14ac:dyDescent="0.3">
      <c r="K627" t="s">
        <v>5966</v>
      </c>
    </row>
    <row r="628" spans="11:11" x14ac:dyDescent="0.3">
      <c r="K628" t="s">
        <v>5966</v>
      </c>
    </row>
    <row r="629" spans="11:11" x14ac:dyDescent="0.3">
      <c r="K629" t="s">
        <v>5966</v>
      </c>
    </row>
    <row r="630" spans="11:11" x14ac:dyDescent="0.3">
      <c r="K630" t="s">
        <v>5966</v>
      </c>
    </row>
    <row r="631" spans="11:11" x14ac:dyDescent="0.3">
      <c r="K631" t="s">
        <v>5966</v>
      </c>
    </row>
    <row r="632" spans="11:11" x14ac:dyDescent="0.3">
      <c r="K632" t="s">
        <v>5966</v>
      </c>
    </row>
    <row r="633" spans="11:11" x14ac:dyDescent="0.3">
      <c r="K633" t="s">
        <v>5966</v>
      </c>
    </row>
    <row r="634" spans="11:11" x14ac:dyDescent="0.3">
      <c r="K634" t="s">
        <v>5966</v>
      </c>
    </row>
    <row r="635" spans="11:11" x14ac:dyDescent="0.3">
      <c r="K635" t="s">
        <v>5966</v>
      </c>
    </row>
    <row r="636" spans="11:11" x14ac:dyDescent="0.3">
      <c r="K636" t="s">
        <v>5966</v>
      </c>
    </row>
    <row r="637" spans="11:11" x14ac:dyDescent="0.3">
      <c r="K637" t="s">
        <v>5966</v>
      </c>
    </row>
    <row r="638" spans="11:11" x14ac:dyDescent="0.3">
      <c r="K638" t="s">
        <v>5966</v>
      </c>
    </row>
    <row r="639" spans="11:11" x14ac:dyDescent="0.3">
      <c r="K639" t="s">
        <v>5966</v>
      </c>
    </row>
    <row r="640" spans="11:11" x14ac:dyDescent="0.3">
      <c r="K640" t="s">
        <v>5966</v>
      </c>
    </row>
    <row r="641" spans="11:11" x14ac:dyDescent="0.3">
      <c r="K641" t="s">
        <v>5966</v>
      </c>
    </row>
    <row r="642" spans="11:11" x14ac:dyDescent="0.3">
      <c r="K642" t="s">
        <v>5966</v>
      </c>
    </row>
    <row r="643" spans="11:11" x14ac:dyDescent="0.3">
      <c r="K643" t="s">
        <v>5966</v>
      </c>
    </row>
    <row r="644" spans="11:11" x14ac:dyDescent="0.3">
      <c r="K644" t="s">
        <v>5966</v>
      </c>
    </row>
    <row r="645" spans="11:11" x14ac:dyDescent="0.3">
      <c r="K645" t="s">
        <v>5966</v>
      </c>
    </row>
    <row r="646" spans="11:11" x14ac:dyDescent="0.3">
      <c r="K646" t="s">
        <v>5966</v>
      </c>
    </row>
    <row r="647" spans="11:11" x14ac:dyDescent="0.3">
      <c r="K647" t="s">
        <v>5966</v>
      </c>
    </row>
    <row r="648" spans="11:11" x14ac:dyDescent="0.3">
      <c r="K648" t="s">
        <v>5966</v>
      </c>
    </row>
    <row r="649" spans="11:11" x14ac:dyDescent="0.3">
      <c r="K649" t="s">
        <v>5966</v>
      </c>
    </row>
    <row r="650" spans="11:11" x14ac:dyDescent="0.3">
      <c r="K650" t="s">
        <v>5966</v>
      </c>
    </row>
    <row r="651" spans="11:11" x14ac:dyDescent="0.3">
      <c r="K651" t="s">
        <v>5966</v>
      </c>
    </row>
    <row r="652" spans="11:11" x14ac:dyDescent="0.3">
      <c r="K652" t="s">
        <v>5966</v>
      </c>
    </row>
    <row r="653" spans="11:11" x14ac:dyDescent="0.3">
      <c r="K653" t="s">
        <v>5966</v>
      </c>
    </row>
    <row r="654" spans="11:11" x14ac:dyDescent="0.3">
      <c r="K654" t="s">
        <v>5966</v>
      </c>
    </row>
    <row r="655" spans="11:11" x14ac:dyDescent="0.3">
      <c r="K655" t="s">
        <v>5966</v>
      </c>
    </row>
    <row r="656" spans="11:11" x14ac:dyDescent="0.3">
      <c r="K656" t="s">
        <v>5966</v>
      </c>
    </row>
    <row r="657" spans="11:11" x14ac:dyDescent="0.3">
      <c r="K657" t="s">
        <v>5966</v>
      </c>
    </row>
    <row r="658" spans="11:11" x14ac:dyDescent="0.3">
      <c r="K658" t="s">
        <v>5966</v>
      </c>
    </row>
    <row r="659" spans="11:11" x14ac:dyDescent="0.3">
      <c r="K659" t="s">
        <v>5966</v>
      </c>
    </row>
    <row r="660" spans="11:11" x14ac:dyDescent="0.3">
      <c r="K660" t="s">
        <v>5966</v>
      </c>
    </row>
    <row r="661" spans="11:11" x14ac:dyDescent="0.3">
      <c r="K661" t="s">
        <v>5966</v>
      </c>
    </row>
    <row r="662" spans="11:11" x14ac:dyDescent="0.3">
      <c r="K662" t="s">
        <v>5966</v>
      </c>
    </row>
    <row r="663" spans="11:11" x14ac:dyDescent="0.3">
      <c r="K663" t="s">
        <v>5966</v>
      </c>
    </row>
    <row r="664" spans="11:11" x14ac:dyDescent="0.3">
      <c r="K664" t="s">
        <v>5966</v>
      </c>
    </row>
    <row r="665" spans="11:11" x14ac:dyDescent="0.3">
      <c r="K665" t="s">
        <v>5966</v>
      </c>
    </row>
    <row r="666" spans="11:11" x14ac:dyDescent="0.3">
      <c r="K666" t="s">
        <v>5966</v>
      </c>
    </row>
    <row r="667" spans="11:11" x14ac:dyDescent="0.3">
      <c r="K667" t="s">
        <v>5966</v>
      </c>
    </row>
    <row r="668" spans="11:11" x14ac:dyDescent="0.3">
      <c r="K668" t="s">
        <v>5966</v>
      </c>
    </row>
    <row r="669" spans="11:11" x14ac:dyDescent="0.3">
      <c r="K669" t="s">
        <v>5966</v>
      </c>
    </row>
    <row r="670" spans="11:11" x14ac:dyDescent="0.3">
      <c r="K670" t="s">
        <v>5966</v>
      </c>
    </row>
    <row r="671" spans="11:11" x14ac:dyDescent="0.3">
      <c r="K671" t="s">
        <v>5966</v>
      </c>
    </row>
    <row r="672" spans="11:11" x14ac:dyDescent="0.3">
      <c r="K672" t="s">
        <v>5966</v>
      </c>
    </row>
    <row r="673" spans="11:11" x14ac:dyDescent="0.3">
      <c r="K673" t="s">
        <v>5966</v>
      </c>
    </row>
    <row r="674" spans="11:11" x14ac:dyDescent="0.3">
      <c r="K674" t="s">
        <v>5966</v>
      </c>
    </row>
    <row r="675" spans="11:11" x14ac:dyDescent="0.3">
      <c r="K675" t="s">
        <v>5966</v>
      </c>
    </row>
    <row r="676" spans="11:11" x14ac:dyDescent="0.3">
      <c r="K676" t="s">
        <v>5966</v>
      </c>
    </row>
    <row r="677" spans="11:11" x14ac:dyDescent="0.3">
      <c r="K677" t="s">
        <v>5966</v>
      </c>
    </row>
    <row r="678" spans="11:11" x14ac:dyDescent="0.3">
      <c r="K678" t="s">
        <v>5966</v>
      </c>
    </row>
    <row r="679" spans="11:11" x14ac:dyDescent="0.3">
      <c r="K679" t="s">
        <v>5966</v>
      </c>
    </row>
    <row r="680" spans="11:11" x14ac:dyDescent="0.3">
      <c r="K680" t="s">
        <v>5966</v>
      </c>
    </row>
    <row r="681" spans="11:11" x14ac:dyDescent="0.3">
      <c r="K681" t="s">
        <v>5966</v>
      </c>
    </row>
    <row r="682" spans="11:11" x14ac:dyDescent="0.3">
      <c r="K682" t="s">
        <v>5966</v>
      </c>
    </row>
    <row r="683" spans="11:11" x14ac:dyDescent="0.3">
      <c r="K683" t="s">
        <v>5966</v>
      </c>
    </row>
    <row r="684" spans="11:11" x14ac:dyDescent="0.3">
      <c r="K684" t="s">
        <v>5966</v>
      </c>
    </row>
    <row r="685" spans="11:11" x14ac:dyDescent="0.3">
      <c r="K685" t="s">
        <v>5966</v>
      </c>
    </row>
    <row r="686" spans="11:11" x14ac:dyDescent="0.3">
      <c r="K686" t="s">
        <v>5966</v>
      </c>
    </row>
    <row r="687" spans="11:11" x14ac:dyDescent="0.3">
      <c r="K687" t="s">
        <v>5966</v>
      </c>
    </row>
    <row r="688" spans="11:11" x14ac:dyDescent="0.3">
      <c r="K688" t="s">
        <v>5966</v>
      </c>
    </row>
    <row r="689" spans="11:11" x14ac:dyDescent="0.3">
      <c r="K689" t="s">
        <v>5966</v>
      </c>
    </row>
    <row r="690" spans="11:11" x14ac:dyDescent="0.3">
      <c r="K690" t="s">
        <v>5966</v>
      </c>
    </row>
    <row r="691" spans="11:11" x14ac:dyDescent="0.3">
      <c r="K691" t="s">
        <v>5966</v>
      </c>
    </row>
    <row r="692" spans="11:11" x14ac:dyDescent="0.3">
      <c r="K692" t="s">
        <v>5966</v>
      </c>
    </row>
    <row r="693" spans="11:11" x14ac:dyDescent="0.3">
      <c r="K693" t="s">
        <v>5966</v>
      </c>
    </row>
    <row r="694" spans="11:11" x14ac:dyDescent="0.3">
      <c r="K694" t="s">
        <v>5966</v>
      </c>
    </row>
    <row r="695" spans="11:11" x14ac:dyDescent="0.3">
      <c r="K695" t="s">
        <v>5966</v>
      </c>
    </row>
    <row r="696" spans="11:11" x14ac:dyDescent="0.3">
      <c r="K696" t="s">
        <v>5966</v>
      </c>
    </row>
    <row r="697" spans="11:11" x14ac:dyDescent="0.3">
      <c r="K697" t="s">
        <v>5966</v>
      </c>
    </row>
    <row r="698" spans="11:11" x14ac:dyDescent="0.3">
      <c r="K698" t="s">
        <v>5966</v>
      </c>
    </row>
    <row r="699" spans="11:11" x14ac:dyDescent="0.3">
      <c r="K699" t="s">
        <v>5966</v>
      </c>
    </row>
    <row r="700" spans="11:11" x14ac:dyDescent="0.3">
      <c r="K700" t="s">
        <v>5966</v>
      </c>
    </row>
    <row r="701" spans="11:11" x14ac:dyDescent="0.3">
      <c r="K701" t="s">
        <v>5966</v>
      </c>
    </row>
    <row r="702" spans="11:11" x14ac:dyDescent="0.3">
      <c r="K702" t="s">
        <v>5966</v>
      </c>
    </row>
    <row r="703" spans="11:11" x14ac:dyDescent="0.3">
      <c r="K703" t="s">
        <v>5966</v>
      </c>
    </row>
    <row r="704" spans="11:11" x14ac:dyDescent="0.3">
      <c r="K704" t="s">
        <v>5966</v>
      </c>
    </row>
    <row r="705" spans="11:11" x14ac:dyDescent="0.3">
      <c r="K705" t="s">
        <v>5966</v>
      </c>
    </row>
    <row r="706" spans="11:11" x14ac:dyDescent="0.3">
      <c r="K706" t="s">
        <v>5966</v>
      </c>
    </row>
    <row r="707" spans="11:11" x14ac:dyDescent="0.3">
      <c r="K707" t="s">
        <v>5966</v>
      </c>
    </row>
    <row r="708" spans="11:11" x14ac:dyDescent="0.3">
      <c r="K708" t="s">
        <v>5966</v>
      </c>
    </row>
    <row r="709" spans="11:11" x14ac:dyDescent="0.3">
      <c r="K709" t="s">
        <v>5966</v>
      </c>
    </row>
    <row r="710" spans="11:11" x14ac:dyDescent="0.3">
      <c r="K710" t="s">
        <v>5966</v>
      </c>
    </row>
    <row r="711" spans="11:11" x14ac:dyDescent="0.3">
      <c r="K711" t="s">
        <v>5966</v>
      </c>
    </row>
    <row r="712" spans="11:11" x14ac:dyDescent="0.3">
      <c r="K712" t="s">
        <v>5966</v>
      </c>
    </row>
    <row r="713" spans="11:11" x14ac:dyDescent="0.3">
      <c r="K713" t="s">
        <v>5966</v>
      </c>
    </row>
    <row r="714" spans="11:11" x14ac:dyDescent="0.3">
      <c r="K714" t="s">
        <v>5966</v>
      </c>
    </row>
    <row r="715" spans="11:11" x14ac:dyDescent="0.3">
      <c r="K715" t="s">
        <v>5966</v>
      </c>
    </row>
    <row r="716" spans="11:11" x14ac:dyDescent="0.3">
      <c r="K716" t="s">
        <v>5966</v>
      </c>
    </row>
    <row r="717" spans="11:11" x14ac:dyDescent="0.3">
      <c r="K717" t="s">
        <v>5966</v>
      </c>
    </row>
    <row r="718" spans="11:11" x14ac:dyDescent="0.3">
      <c r="K718" t="s">
        <v>5966</v>
      </c>
    </row>
    <row r="719" spans="11:11" x14ac:dyDescent="0.3">
      <c r="K719" t="s">
        <v>5966</v>
      </c>
    </row>
    <row r="720" spans="11:11" x14ac:dyDescent="0.3">
      <c r="K720" t="s">
        <v>5966</v>
      </c>
    </row>
    <row r="721" spans="11:11" x14ac:dyDescent="0.3">
      <c r="K721" t="s">
        <v>5966</v>
      </c>
    </row>
    <row r="722" spans="11:11" x14ac:dyDescent="0.3">
      <c r="K722" t="s">
        <v>5966</v>
      </c>
    </row>
    <row r="723" spans="11:11" x14ac:dyDescent="0.3">
      <c r="K723" t="s">
        <v>5966</v>
      </c>
    </row>
    <row r="724" spans="11:11" x14ac:dyDescent="0.3">
      <c r="K724" t="s">
        <v>5966</v>
      </c>
    </row>
    <row r="725" spans="11:11" x14ac:dyDescent="0.3">
      <c r="K725" t="s">
        <v>5966</v>
      </c>
    </row>
    <row r="726" spans="11:11" x14ac:dyDescent="0.3">
      <c r="K726" t="s">
        <v>5966</v>
      </c>
    </row>
    <row r="727" spans="11:11" x14ac:dyDescent="0.3">
      <c r="K727" t="s">
        <v>5966</v>
      </c>
    </row>
    <row r="728" spans="11:11" x14ac:dyDescent="0.3">
      <c r="K728" t="s">
        <v>5966</v>
      </c>
    </row>
    <row r="729" spans="11:11" x14ac:dyDescent="0.3">
      <c r="K729" t="s">
        <v>5966</v>
      </c>
    </row>
    <row r="730" spans="11:11" x14ac:dyDescent="0.3">
      <c r="K730" t="s">
        <v>5966</v>
      </c>
    </row>
    <row r="731" spans="11:11" x14ac:dyDescent="0.3">
      <c r="K731" t="s">
        <v>5966</v>
      </c>
    </row>
    <row r="732" spans="11:11" x14ac:dyDescent="0.3">
      <c r="K732" t="s">
        <v>5966</v>
      </c>
    </row>
    <row r="733" spans="11:11" x14ac:dyDescent="0.3">
      <c r="K733" t="s">
        <v>5966</v>
      </c>
    </row>
    <row r="734" spans="11:11" x14ac:dyDescent="0.3">
      <c r="K734" t="s">
        <v>5966</v>
      </c>
    </row>
    <row r="735" spans="11:11" x14ac:dyDescent="0.3">
      <c r="K735" t="s">
        <v>5966</v>
      </c>
    </row>
    <row r="736" spans="11:11" x14ac:dyDescent="0.3">
      <c r="K736" t="s">
        <v>5966</v>
      </c>
    </row>
  </sheetData>
  <sheetProtection algorithmName="SHA-512" hashValue="CS7dSU4KqJPZU9RVxuFIMmyDsEMV7NbEeruj47xT1dGkRbpP408xmoWZ7VtsKENfDE3VOejlki0mPWYLnUE0LQ==" saltValue="FaBAHQ9OuW331Y7dHiTlsg==" spinCount="100000" sheet="1" objects="1" scenarios="1"/>
  <mergeCells count="1">
    <mergeCell ref="B2:J2"/>
  </mergeCells>
  <phoneticPr fontId="55" type="noConversion"/>
  <conditionalFormatting sqref="D4:D5 D12:D44">
    <cfRule type="expression" dxfId="9" priority="21">
      <formula>IF(AND(E4&gt;0,I4="нет модели"),D4:I4)</formula>
    </cfRule>
  </conditionalFormatting>
  <conditionalFormatting sqref="E4:E44">
    <cfRule type="expression" dxfId="8" priority="20">
      <formula>IF(I4="нет модели",E4:I4)</formula>
    </cfRule>
  </conditionalFormatting>
  <conditionalFormatting sqref="G4:G44">
    <cfRule type="expression" dxfId="7" priority="18">
      <formula>IF(Q4&lt;&gt;G4,E4:Q4)</formula>
    </cfRule>
  </conditionalFormatting>
  <conditionalFormatting sqref="C4:C5 C12:C44">
    <cfRule type="expression" dxfId="6" priority="14">
      <formula>AND(OR($B4="RT1",$B4="RT2"),$C4="H")</formula>
    </cfRule>
  </conditionalFormatting>
  <conditionalFormatting sqref="D6:D7">
    <cfRule type="expression" dxfId="5" priority="11">
      <formula>IF(AND(E6&gt;0,I6="нет модели"),D6:I6)</formula>
    </cfRule>
  </conditionalFormatting>
  <conditionalFormatting sqref="C6:C7">
    <cfRule type="expression" dxfId="4" priority="9">
      <formula>AND(OR($B6="RT1",$B6="RT2"),$C6="H")</formula>
    </cfRule>
  </conditionalFormatting>
  <conditionalFormatting sqref="D8:D9">
    <cfRule type="expression" dxfId="3" priority="8">
      <formula>IF(AND(E8&gt;0,I8="нет модели"),D8:I8)</formula>
    </cfRule>
  </conditionalFormatting>
  <conditionalFormatting sqref="D10:D11">
    <cfRule type="expression" dxfId="2" priority="5">
      <formula>IF(AND(E10&gt;0,I10="нет модели"),D10:I10)</formula>
    </cfRule>
  </conditionalFormatting>
  <conditionalFormatting sqref="C8:C9">
    <cfRule type="expression" dxfId="1" priority="2">
      <formula>AND(OR($B8="RT1",$B8="RT2"),$C8="H")</formula>
    </cfRule>
  </conditionalFormatting>
  <conditionalFormatting sqref="C10:C11">
    <cfRule type="expression" dxfId="0" priority="1">
      <formula>AND(OR($B10="RT1",$B10="RT2"),$C10="H")</formula>
    </cfRule>
  </conditionalFormatting>
  <dataValidations count="6">
    <dataValidation type="list" allowBlank="1" showInputMessage="1" showErrorMessage="1" sqref="B4:B44" xr:uid="{00000000-0002-0000-0100-000000000000}">
      <formula1>$X$4:$X$18</formula1>
    </dataValidation>
    <dataValidation type="list" allowBlank="1" showInputMessage="1" showErrorMessage="1" sqref="L3" xr:uid="{00000000-0002-0000-0100-000001000000}">
      <formula1>$AC$4:$AC$6</formula1>
    </dataValidation>
    <dataValidation type="list" allowBlank="1" showInputMessage="1" showErrorMessage="1" sqref="D4:D44" xr:uid="{00000000-0002-0000-0100-000002000000}">
      <formula1>IF(OR(C4="H",B4="Q80",B4="R32",B4="R89"),$AA$4:$AA$15,IF(OR(B4="RT1",B4="RT2",B4="RT1W",B4="RT2W",B4="QT1",B4="QT2"),$AB$4:$AB$7,$Z$4:$Z$18))</formula1>
    </dataValidation>
    <dataValidation type="list" allowBlank="1" showInputMessage="1" showErrorMessage="1" sqref="G4:G44" xr:uid="{00000000-0002-0000-0100-000003000000}">
      <formula1>IF(AND(OR(B4="R89",B4="R32"),C4="H"),$R4,IF(AND(B4="R89",C4="V"),$S4:$V4,IF(AND(B4="R32",C4="V"),$S4:$V4,$R4:$V4)))</formula1>
    </dataValidation>
    <dataValidation type="list" allowBlank="1" showInputMessage="1" showErrorMessage="1" sqref="C4:C44" xr:uid="{00000000-0002-0000-0100-000004000000}">
      <formula1>IF(OR(B4="RT1",B4="RT2",B4="RT1W",B4="RT2W",B4="QT1",B4="QT2"),$Z$3,$Z$3:$AA$3)</formula1>
    </dataValidation>
    <dataValidation type="list" operator="equal" allowBlank="1" showInputMessage="1" showErrorMessage="1" sqref="E4:E44" xr:uid="{00000000-0002-0000-0100-000005000000}">
      <formula1>IF(OR(B4="RT1",B4="RT1W",B4="QT1"),$Z$21:$Z$26,IF(OR(B4="RT2",B4="RT2W",B4="QT2"),$AA$21:$AA$24,IF(OR(B4="R89",B4="Q80"),$Y$21:$Y$27,IF(B4="Q60",$X$21:$X$31,IF($W4=1,$X$21:$X$57,$X$21:$X$33)))))</formula1>
    </dataValidation>
  </dataValidations>
  <pageMargins left="0.7" right="0.7" top="0.75" bottom="0.75" header="0.3" footer="0.3"/>
  <pageSetup paperSize="9" orientation="portrait" verticalDpi="0" r:id="rId1"/>
  <drawing r:id="rId2"/>
  <extLst>
    <ext xmlns:x14="http://schemas.microsoft.com/office/spreadsheetml/2009/9/main" uri="{CCE6A557-97BC-4b89-ADB6-D9C93CAAB3DF}">
      <x14:dataValidations xmlns:xm="http://schemas.microsoft.com/office/excel/2006/main" count="1">
        <x14:dataValidation type="list" allowBlank="1" showInputMessage="1" showErrorMessage="1" xr:uid="{00000000-0002-0000-0100-000006000000}">
          <x14:formula1>
            <xm:f>Основа!$T$4:$T$278</xm:f>
          </x14:formula1>
          <xm:sqref>H4:H44</xm:sqref>
        </x14:dataValidation>
      </x14:dataValidations>
    </ext>
  </extLst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B1:AP165"/>
  <sheetViews>
    <sheetView showGridLines="0" showRowColHeaders="0" zoomScale="70" zoomScaleNormal="70" workbookViewId="0">
      <pane ySplit="6" topLeftCell="A26" activePane="bottomLeft" state="frozen"/>
      <selection activeCell="A7" sqref="A7"/>
      <selection pane="bottomLeft" activeCell="B45" sqref="B45:G46"/>
    </sheetView>
  </sheetViews>
  <sheetFormatPr defaultRowHeight="14.4" x14ac:dyDescent="0.3"/>
  <cols>
    <col min="1" max="1" width="4.88671875" customWidth="1"/>
    <col min="2" max="2" width="8.5546875" customWidth="1"/>
    <col min="3" max="3" width="14.88671875" customWidth="1"/>
    <col min="4" max="4" width="11.5546875" customWidth="1"/>
    <col min="5" max="5" width="15" customWidth="1"/>
    <col min="6" max="20" width="8.33203125" customWidth="1"/>
    <col min="26" max="26" width="9.109375" style="67"/>
    <col min="27" max="41" width="9.109375" style="117" hidden="1" customWidth="1"/>
    <col min="42" max="42" width="9.109375" style="67"/>
    <col min="45" max="45" width="39.6640625" customWidth="1"/>
  </cols>
  <sheetData>
    <row r="1" spans="2:41" ht="46.5" customHeight="1" x14ac:dyDescent="0.3">
      <c r="B1" s="578"/>
      <c r="C1" s="578"/>
      <c r="D1" s="578"/>
      <c r="E1" s="578"/>
      <c r="I1" s="281" t="s">
        <v>167</v>
      </c>
    </row>
    <row r="2" spans="2:41" ht="27.75" customHeight="1" x14ac:dyDescent="0.35">
      <c r="B2" s="263" t="s">
        <v>6448</v>
      </c>
      <c r="C2" s="264"/>
      <c r="D2" s="264"/>
      <c r="E2" s="264"/>
      <c r="F2" s="264"/>
      <c r="G2" s="264"/>
      <c r="H2" s="264"/>
      <c r="I2" s="264"/>
      <c r="J2" s="264"/>
      <c r="M2" s="582"/>
      <c r="N2" s="582"/>
      <c r="O2" s="583"/>
      <c r="P2" s="583"/>
      <c r="Q2" s="583"/>
      <c r="R2" s="583"/>
      <c r="S2" s="583"/>
      <c r="T2" s="583"/>
    </row>
    <row r="3" spans="2:41" ht="33.75" customHeight="1" x14ac:dyDescent="0.3">
      <c r="B3" s="112" t="s">
        <v>6496</v>
      </c>
      <c r="C3" s="112"/>
      <c r="D3" s="113"/>
      <c r="E3" s="113"/>
      <c r="F3" s="80"/>
      <c r="G3" s="80"/>
      <c r="H3" s="80"/>
      <c r="I3" s="80"/>
      <c r="J3" s="80"/>
      <c r="K3" s="584" t="s">
        <v>50</v>
      </c>
      <c r="L3" s="585"/>
      <c r="M3" s="586" t="s">
        <v>6417</v>
      </c>
      <c r="N3" s="586"/>
      <c r="O3" s="586"/>
      <c r="P3" s="586"/>
      <c r="Q3" s="586"/>
      <c r="R3" s="109"/>
      <c r="S3" s="109"/>
      <c r="T3" s="109"/>
      <c r="AA3" s="126" t="s">
        <v>115</v>
      </c>
      <c r="AB3" s="126"/>
      <c r="AC3" s="126"/>
      <c r="AD3" s="126"/>
      <c r="AE3" s="126"/>
      <c r="AF3" s="126"/>
      <c r="AG3" s="126"/>
      <c r="AH3" s="126"/>
      <c r="AI3" s="126"/>
      <c r="AJ3" s="126"/>
      <c r="AK3" s="126"/>
      <c r="AL3" s="126"/>
      <c r="AM3" s="126"/>
      <c r="AN3" s="126"/>
      <c r="AO3" s="126"/>
    </row>
    <row r="4" spans="2:41" ht="11.25" customHeight="1" thickBot="1" x14ac:dyDescent="0.35">
      <c r="B4" s="112"/>
      <c r="C4" s="112"/>
      <c r="D4" s="113"/>
      <c r="E4" s="113"/>
      <c r="F4" s="80"/>
      <c r="G4" s="80"/>
      <c r="H4" s="80"/>
      <c r="I4" s="80"/>
      <c r="J4" s="80"/>
      <c r="K4" s="125"/>
      <c r="L4" s="125"/>
      <c r="M4" s="125"/>
      <c r="N4" s="125"/>
      <c r="O4" s="125"/>
      <c r="P4" s="125"/>
      <c r="Q4" s="125"/>
      <c r="R4" s="109"/>
      <c r="S4" s="109"/>
      <c r="T4" s="109"/>
      <c r="AA4" s="126" t="s">
        <v>115</v>
      </c>
      <c r="AB4" s="126"/>
      <c r="AC4" s="126"/>
      <c r="AD4" s="126"/>
      <c r="AE4" s="126"/>
      <c r="AF4" s="126"/>
      <c r="AG4" s="126"/>
      <c r="AH4" s="126"/>
      <c r="AI4" s="126"/>
      <c r="AJ4" s="126"/>
      <c r="AK4" s="126"/>
      <c r="AL4" s="126"/>
      <c r="AM4" s="126"/>
      <c r="AN4" s="126"/>
      <c r="AO4" s="126"/>
    </row>
    <row r="5" spans="2:41" ht="33" customHeight="1" thickBot="1" x14ac:dyDescent="0.35">
      <c r="B5" s="579" t="s">
        <v>6454</v>
      </c>
      <c r="C5" s="580"/>
      <c r="D5" s="580"/>
      <c r="E5" s="581"/>
      <c r="F5" s="258"/>
      <c r="G5" s="261"/>
      <c r="H5" s="261"/>
      <c r="I5" s="261"/>
      <c r="J5" s="261"/>
      <c r="K5" s="272" t="s">
        <v>114</v>
      </c>
      <c r="L5" s="486">
        <v>0</v>
      </c>
      <c r="M5" s="589" t="s">
        <v>115</v>
      </c>
      <c r="N5" s="589"/>
      <c r="O5" s="589"/>
      <c r="P5" s="589"/>
      <c r="Q5" s="589"/>
      <c r="R5" s="258"/>
      <c r="S5" s="258"/>
      <c r="T5" s="259"/>
      <c r="AA5" s="126" t="s">
        <v>116</v>
      </c>
      <c r="AB5" s="126"/>
      <c r="AC5" s="126"/>
      <c r="AD5" s="126"/>
      <c r="AE5" s="126"/>
      <c r="AF5" s="126"/>
      <c r="AG5" s="126"/>
      <c r="AH5" s="126"/>
      <c r="AI5" s="126"/>
      <c r="AJ5" s="126"/>
      <c r="AK5" s="126"/>
      <c r="AL5" s="126"/>
      <c r="AM5" s="126"/>
      <c r="AN5" s="126"/>
      <c r="AO5" s="126"/>
    </row>
    <row r="6" spans="2:41" ht="26.25" customHeight="1" thickBot="1" x14ac:dyDescent="0.35">
      <c r="B6" s="256" t="s">
        <v>1</v>
      </c>
      <c r="C6" s="255" t="s">
        <v>8</v>
      </c>
      <c r="D6" s="587" t="s">
        <v>0</v>
      </c>
      <c r="E6" s="588"/>
      <c r="F6" s="498">
        <v>270</v>
      </c>
      <c r="G6" s="451">
        <v>420</v>
      </c>
      <c r="H6" s="451">
        <v>500</v>
      </c>
      <c r="I6" s="451">
        <v>550</v>
      </c>
      <c r="J6" s="451">
        <v>570</v>
      </c>
      <c r="K6" s="451">
        <v>750</v>
      </c>
      <c r="L6" s="451">
        <v>1000</v>
      </c>
      <c r="M6" s="451">
        <v>1250</v>
      </c>
      <c r="N6" s="451">
        <v>1500</v>
      </c>
      <c r="O6" s="451">
        <v>1750</v>
      </c>
      <c r="P6" s="451">
        <v>2000</v>
      </c>
      <c r="Q6" s="451">
        <v>2200</v>
      </c>
      <c r="R6" s="451">
        <v>2250</v>
      </c>
      <c r="S6" s="451">
        <v>2500</v>
      </c>
      <c r="T6" s="452">
        <v>3000</v>
      </c>
      <c r="AA6" s="126" t="s">
        <v>117</v>
      </c>
      <c r="AB6" s="126"/>
      <c r="AC6" s="126"/>
      <c r="AD6" s="126"/>
      <c r="AE6" s="126"/>
      <c r="AF6" s="126"/>
      <c r="AG6" s="126"/>
      <c r="AH6" s="126"/>
      <c r="AI6" s="126"/>
      <c r="AJ6" s="126"/>
      <c r="AK6" s="126"/>
      <c r="AL6" s="126"/>
      <c r="AM6" s="126"/>
      <c r="AN6" s="126"/>
      <c r="AO6" s="126"/>
    </row>
    <row r="7" spans="2:41" ht="15" customHeight="1" x14ac:dyDescent="0.3">
      <c r="B7" s="553">
        <v>2</v>
      </c>
      <c r="C7" s="555">
        <v>80</v>
      </c>
      <c r="D7" s="557" t="s">
        <v>36</v>
      </c>
      <c r="E7" s="558"/>
      <c r="F7" s="447">
        <f>ROUND(AA7-(AA7*$L$5),0)</f>
        <v>9684</v>
      </c>
      <c r="G7" s="447">
        <f t="shared" ref="G7:T7" si="0">ROUND(AB7-(AB7*$L$5),0)</f>
        <v>10453</v>
      </c>
      <c r="H7" s="447">
        <f t="shared" si="0"/>
        <v>11309</v>
      </c>
      <c r="I7" s="447">
        <f t="shared" si="0"/>
        <v>12165</v>
      </c>
      <c r="J7" s="447">
        <f t="shared" si="0"/>
        <v>12164</v>
      </c>
      <c r="K7" s="447">
        <f t="shared" si="0"/>
        <v>13354</v>
      </c>
      <c r="L7" s="447">
        <f t="shared" si="0"/>
        <v>14135</v>
      </c>
      <c r="M7" s="447">
        <f t="shared" si="0"/>
        <v>15474</v>
      </c>
      <c r="N7" s="447">
        <f t="shared" si="0"/>
        <v>15879</v>
      </c>
      <c r="O7" s="447">
        <f t="shared" si="0"/>
        <v>16843</v>
      </c>
      <c r="P7" s="447">
        <f t="shared" si="0"/>
        <v>18228</v>
      </c>
      <c r="Q7" s="447">
        <f t="shared" si="0"/>
        <v>21666</v>
      </c>
      <c r="R7" s="447">
        <f t="shared" si="0"/>
        <v>22096</v>
      </c>
      <c r="S7" s="447">
        <f t="shared" si="0"/>
        <v>26931</v>
      </c>
      <c r="T7" s="448">
        <f t="shared" si="0"/>
        <v>31767</v>
      </c>
      <c r="AA7" s="126">
        <f>ROUND(VLOOKUP(CONCATENATE("P30 ",F$6," V",$B7),Основа!$A$1:$P3623,15,FALSE),0)</f>
        <v>9684</v>
      </c>
      <c r="AB7" s="126">
        <f>ROUND(VLOOKUP(CONCATENATE("P30 ",G$6," V",$B7),Основа!$A$1:$P3623,15,FALSE),0)</f>
        <v>10453</v>
      </c>
      <c r="AC7" s="126">
        <f>ROUND(VLOOKUP(CONCATENATE("P30 ",H$6," V",$B7),Основа!$A$1:$P3623,15,FALSE),0)</f>
        <v>11309</v>
      </c>
      <c r="AD7" s="126">
        <f>ROUND(VLOOKUP(CONCATENATE("P30 ",I$6," V",$B7),Основа!$A$1:$P3623,15,FALSE),0)</f>
        <v>12165</v>
      </c>
      <c r="AE7" s="126">
        <f>ROUND(VLOOKUP(CONCATENATE("P30 ",J$6," V",$B7),Основа!$A$1:$P3623,15,FALSE),0)</f>
        <v>12164</v>
      </c>
      <c r="AF7" s="126">
        <f>ROUND(VLOOKUP(CONCATENATE("P30 ",K$6," V",$B7),Основа!$A$1:$P3623,15,FALSE),0)</f>
        <v>13354</v>
      </c>
      <c r="AG7" s="126">
        <f>ROUND(VLOOKUP(CONCATENATE("P30 ",L$6," V",$B7),Основа!$A$1:$P3623,15,FALSE),0)</f>
        <v>14135</v>
      </c>
      <c r="AH7" s="126">
        <f>ROUND(VLOOKUP(CONCATENATE("P30 ",M$6," V",$B7),Основа!$A$1:$P3623,15,FALSE),0)</f>
        <v>15474</v>
      </c>
      <c r="AI7" s="126">
        <f>ROUND(VLOOKUP(CONCATENATE("P30 ",N$6," V",$B7),Основа!$A$1:$P3623,15,FALSE),0)</f>
        <v>15879</v>
      </c>
      <c r="AJ7" s="126">
        <f>ROUND(VLOOKUP(CONCATENATE("P30 ",O$6," V",$B7),Основа!$A$1:$P3623,15,FALSE),0)</f>
        <v>16843</v>
      </c>
      <c r="AK7" s="126">
        <f>ROUND(VLOOKUP(CONCATENATE("P30 ",P$6," V",$B7),Основа!$A$1:$P3623,15,FALSE),0)</f>
        <v>18228</v>
      </c>
      <c r="AL7" s="126">
        <f>ROUND(VLOOKUP(CONCATENATE("P30 ",Q$6," V",$B7),Основа!$A$1:$P3623,15,FALSE),0)</f>
        <v>21666</v>
      </c>
      <c r="AM7" s="126">
        <f>ROUND(VLOOKUP(CONCATENATE("P30 ",R$6," V",$B7),Основа!$A$1:$P3623,15,FALSE),0)</f>
        <v>22096</v>
      </c>
      <c r="AN7" s="126">
        <f>ROUND(VLOOKUP(CONCATENATE("P30 ",S$6," V",$B7),Основа!$A$1:$P3623,15,FALSE),0)</f>
        <v>26931</v>
      </c>
      <c r="AO7" s="126">
        <f>ROUND(VLOOKUP(CONCATENATE("P30 ",T$6," V",$B7),Основа!$A$1:$P3623,15,FALSE),0)</f>
        <v>31767</v>
      </c>
    </row>
    <row r="8" spans="2:41" ht="15" customHeight="1" thickBot="1" x14ac:dyDescent="0.35">
      <c r="B8" s="576"/>
      <c r="C8" s="577"/>
      <c r="D8" s="559" t="str">
        <f>RIGHT($M$5,21)</f>
        <v>ΔТ=70⁰С (95/85/20) Вт</v>
      </c>
      <c r="E8" s="560"/>
      <c r="F8" s="461">
        <f t="shared" ref="F8:T8" si="1">ROUND(IF($D8="ΔТ=70⁰С (95/85/20) Вт",AA8,(IF($D8="ΔТ=60⁰С (90/70/20) Вт",AA8*0.818,AA8*0.646))),0)</f>
        <v>73</v>
      </c>
      <c r="G8" s="461">
        <f t="shared" si="1"/>
        <v>112</v>
      </c>
      <c r="H8" s="461">
        <f t="shared" si="1"/>
        <v>134</v>
      </c>
      <c r="I8" s="461">
        <f t="shared" si="1"/>
        <v>146</v>
      </c>
      <c r="J8" s="461">
        <f t="shared" si="1"/>
        <v>153</v>
      </c>
      <c r="K8" s="461">
        <f t="shared" si="1"/>
        <v>198</v>
      </c>
      <c r="L8" s="461">
        <f t="shared" si="1"/>
        <v>267</v>
      </c>
      <c r="M8" s="461">
        <f t="shared" si="1"/>
        <v>331</v>
      </c>
      <c r="N8" s="461">
        <f t="shared" si="1"/>
        <v>399</v>
      </c>
      <c r="O8" s="461">
        <f t="shared" si="1"/>
        <v>462</v>
      </c>
      <c r="P8" s="461">
        <f t="shared" si="1"/>
        <v>534</v>
      </c>
      <c r="Q8" s="461">
        <f t="shared" si="1"/>
        <v>587</v>
      </c>
      <c r="R8" s="461">
        <f t="shared" si="1"/>
        <v>597</v>
      </c>
      <c r="S8" s="461">
        <f t="shared" si="1"/>
        <v>668</v>
      </c>
      <c r="T8" s="462">
        <f t="shared" si="1"/>
        <v>801</v>
      </c>
      <c r="AA8" s="126">
        <f>VLOOKUP(CONCATENATE("P30 ",F$6," V",$B7),Основа!$A$1:$P3623,8,FALSE)</f>
        <v>72.569999999999993</v>
      </c>
      <c r="AB8" s="126">
        <f>VLOOKUP(CONCATENATE("P30 ",G$6," V",$B7),Основа!$A$1:$P3623,8,FALSE)</f>
        <v>111.93</v>
      </c>
      <c r="AC8" s="126">
        <f>VLOOKUP(CONCATENATE("P30 ",H$6," V",$B7),Основа!$A$1:$P3623,8,FALSE)</f>
        <v>134.07000000000002</v>
      </c>
      <c r="AD8" s="126">
        <f>VLOOKUP(CONCATENATE("P30 ",I$6," V",$B7),Основа!$A$1:$P3623,8,FALSE)</f>
        <v>146.37</v>
      </c>
      <c r="AE8" s="126">
        <f>VLOOKUP(CONCATENATE("P30 ",J$6," V",$B7),Основа!$A$1:$P3623,8,FALSE)</f>
        <v>152.52000000000001</v>
      </c>
      <c r="AF8" s="126">
        <f>VLOOKUP(CONCATENATE("P30 ",K$6," V",$B7),Основа!$A$1:$P3623,8,FALSE)</f>
        <v>198.03</v>
      </c>
      <c r="AG8" s="126">
        <f>VLOOKUP(CONCATENATE("P30 ",L$6," V",$B7),Основа!$A$1:$P3623,8,FALSE)</f>
        <v>266.90999999999997</v>
      </c>
      <c r="AH8" s="126">
        <f>VLOOKUP(CONCATENATE("P30 ",M$6," V",$B7),Основа!$A$1:$P3623,8,FALSE)</f>
        <v>330.87</v>
      </c>
      <c r="AI8" s="126">
        <f>VLOOKUP(CONCATENATE("P30 ",N$6," V",$B7),Основа!$A$1:$P3623,8,FALSE)</f>
        <v>398.52000000000004</v>
      </c>
      <c r="AJ8" s="126">
        <f>VLOOKUP(CONCATENATE("P30 ",O$6," V",$B7),Основа!$A$1:$P3623,8,FALSE)</f>
        <v>462.47999999999996</v>
      </c>
      <c r="AK8" s="126">
        <f>VLOOKUP(CONCATENATE("P30 ",P$6," V",$B7),Основа!$A$1:$P3623,8,FALSE)</f>
        <v>533.81999999999994</v>
      </c>
      <c r="AL8" s="126">
        <f>VLOOKUP(CONCATENATE("P30 ",Q$6," V",$B7),Основа!$A$1:$P3623,8,FALSE)</f>
        <v>586.70999999999992</v>
      </c>
      <c r="AM8" s="126">
        <f>VLOOKUP(CONCATENATE("P30 ",R$6," V",$B7),Основа!$A$1:$P3623,8,FALSE)</f>
        <v>596.54999999999995</v>
      </c>
      <c r="AN8" s="126">
        <f>VLOOKUP(CONCATENATE("P30 ",S$6," V",$B7),Основа!$A$1:$P3623,8,FALSE)</f>
        <v>667.89</v>
      </c>
      <c r="AO8" s="126">
        <f>VLOOKUP(CONCATENATE("P30 ",T$6," V",$B7),Основа!$A$1:$P3623,8,FALSE)</f>
        <v>800.73</v>
      </c>
    </row>
    <row r="9" spans="2:41" ht="15" customHeight="1" x14ac:dyDescent="0.3">
      <c r="B9" s="553">
        <v>3</v>
      </c>
      <c r="C9" s="555">
        <v>130</v>
      </c>
      <c r="D9" s="557" t="s">
        <v>36</v>
      </c>
      <c r="E9" s="558"/>
      <c r="F9" s="447">
        <f>ROUND(AA9-(AA9*$L$5),0)</f>
        <v>11306</v>
      </c>
      <c r="G9" s="447">
        <f t="shared" ref="G9" si="2">ROUND(AB9-(AB9*$L$5),0)</f>
        <v>12256</v>
      </c>
      <c r="H9" s="447">
        <f t="shared" ref="H9" si="3">ROUND(AC9-(AC9*$L$5),0)</f>
        <v>13311</v>
      </c>
      <c r="I9" s="447">
        <f t="shared" ref="I9" si="4">ROUND(AD9-(AD9*$L$5),0)</f>
        <v>14365</v>
      </c>
      <c r="J9" s="447">
        <f t="shared" ref="J9" si="5">ROUND(AE9-(AE9*$L$5),0)</f>
        <v>14367</v>
      </c>
      <c r="K9" s="447">
        <f t="shared" ref="K9" si="6">ROUND(AF9-(AF9*$L$5),0)</f>
        <v>16086</v>
      </c>
      <c r="L9" s="447">
        <f t="shared" ref="L9" si="7">ROUND(AG9-(AG9*$L$5),0)</f>
        <v>17258</v>
      </c>
      <c r="M9" s="447">
        <f t="shared" ref="M9" si="8">ROUND(AH9-(AH9*$L$5),0)</f>
        <v>19268</v>
      </c>
      <c r="N9" s="447">
        <f t="shared" ref="N9" si="9">ROUND(AI9-(AI9*$L$5),0)</f>
        <v>19880</v>
      </c>
      <c r="O9" s="447">
        <f t="shared" ref="O9" si="10">ROUND(AJ9-(AJ9*$L$5),0)</f>
        <v>21327</v>
      </c>
      <c r="P9" s="447">
        <f t="shared" ref="P9" si="11">ROUND(AK9-(AK9*$L$5),0)</f>
        <v>23402</v>
      </c>
      <c r="Q9" s="447">
        <f t="shared" ref="Q9" si="12">ROUND(AL9-(AL9*$L$5),0)</f>
        <v>27990</v>
      </c>
      <c r="R9" s="447">
        <f t="shared" ref="R9" si="13">ROUND(AM9-(AM9*$L$5),0)</f>
        <v>28563</v>
      </c>
      <c r="S9" s="447">
        <f t="shared" ref="S9" si="14">ROUND(AN9-(AN9*$L$5),0)</f>
        <v>35016</v>
      </c>
      <c r="T9" s="448">
        <f t="shared" ref="T9" si="15">ROUND(AO9-(AO9*$L$5),0)</f>
        <v>41468</v>
      </c>
      <c r="AA9" s="126">
        <f>ROUND(VLOOKUP(CONCATENATE("P30 ",F$6," V",$B9),Основа!$A$1:$P3625,15,FALSE),0)</f>
        <v>11306</v>
      </c>
      <c r="AB9" s="126">
        <f>ROUND(VLOOKUP(CONCATENATE("P30 ",G$6," V",$B9),Основа!$A$1:$P3625,15,FALSE),0)</f>
        <v>12256</v>
      </c>
      <c r="AC9" s="126">
        <f>ROUND(VLOOKUP(CONCATENATE("P30 ",H$6," V",$B9),Основа!$A$1:$P3625,15,FALSE),0)</f>
        <v>13311</v>
      </c>
      <c r="AD9" s="126">
        <f>ROUND(VLOOKUP(CONCATENATE("P30 ",I$6," V",$B9),Основа!$A$1:$P3625,15,FALSE),0)</f>
        <v>14365</v>
      </c>
      <c r="AE9" s="126">
        <f>ROUND(VLOOKUP(CONCATENATE("P30 ",J$6," V",$B9),Основа!$A$1:$P3625,15,FALSE),0)</f>
        <v>14367</v>
      </c>
      <c r="AF9" s="126">
        <f>ROUND(VLOOKUP(CONCATENATE("P30 ",K$6," V",$B9),Основа!$A$1:$P3625,15,FALSE),0)</f>
        <v>16086</v>
      </c>
      <c r="AG9" s="126">
        <f>ROUND(VLOOKUP(CONCATENATE("P30 ",L$6," V",$B9),Основа!$A$1:$P3625,15,FALSE),0)</f>
        <v>17258</v>
      </c>
      <c r="AH9" s="126">
        <f>ROUND(VLOOKUP(CONCATENATE("P30 ",M$6," V",$B9),Основа!$A$1:$P3625,15,FALSE),0)</f>
        <v>19268</v>
      </c>
      <c r="AI9" s="126">
        <f>ROUND(VLOOKUP(CONCATENATE("P30 ",N$6," V",$B9),Основа!$A$1:$P3625,15,FALSE),0)</f>
        <v>19880</v>
      </c>
      <c r="AJ9" s="126">
        <f>ROUND(VLOOKUP(CONCATENATE("P30 ",O$6," V",$B9),Основа!$A$1:$P3625,15,FALSE),0)</f>
        <v>21327</v>
      </c>
      <c r="AK9" s="126">
        <f>ROUND(VLOOKUP(CONCATENATE("P30 ",P$6," V",$B9),Основа!$A$1:$P3625,15,FALSE),0)</f>
        <v>23402</v>
      </c>
      <c r="AL9" s="126">
        <f>ROUND(VLOOKUP(CONCATENATE("P30 ",Q$6," V",$B9),Основа!$A$1:$P3625,15,FALSE),0)</f>
        <v>27990</v>
      </c>
      <c r="AM9" s="126">
        <f>ROUND(VLOOKUP(CONCATENATE("P30 ",R$6," V",$B9),Основа!$A$1:$P3625,15,FALSE),0)</f>
        <v>28563</v>
      </c>
      <c r="AN9" s="126">
        <f>ROUND(VLOOKUP(CONCATENATE("P30 ",S$6," V",$B9),Основа!$A$1:$P3625,15,FALSE),0)</f>
        <v>35016</v>
      </c>
      <c r="AO9" s="126">
        <f>ROUND(VLOOKUP(CONCATENATE("P30 ",T$6," V",$B9),Основа!$A$1:$P3625,15,FALSE),0)</f>
        <v>41468</v>
      </c>
    </row>
    <row r="10" spans="2:41" ht="15" customHeight="1" thickBot="1" x14ac:dyDescent="0.35">
      <c r="B10" s="554"/>
      <c r="C10" s="556"/>
      <c r="D10" s="559" t="str">
        <f>RIGHT($M$5,21)</f>
        <v>ΔТ=70⁰С (95/85/20) Вт</v>
      </c>
      <c r="E10" s="560"/>
      <c r="F10" s="461">
        <f t="shared" ref="F10:T10" si="16">ROUND(IF($D10="ΔТ=70⁰С (95/85/20) Вт",AA10,(IF($D10="ΔТ=60⁰С (90/70/20) Вт",AA10*0.818,AA10*0.646))),0)</f>
        <v>108</v>
      </c>
      <c r="G10" s="461">
        <f t="shared" si="16"/>
        <v>169</v>
      </c>
      <c r="H10" s="461">
        <f t="shared" si="16"/>
        <v>200</v>
      </c>
      <c r="I10" s="461">
        <f t="shared" si="16"/>
        <v>220</v>
      </c>
      <c r="J10" s="461">
        <f t="shared" si="16"/>
        <v>228</v>
      </c>
      <c r="K10" s="461">
        <f t="shared" si="16"/>
        <v>296</v>
      </c>
      <c r="L10" s="461">
        <f t="shared" si="16"/>
        <v>401</v>
      </c>
      <c r="M10" s="461">
        <f t="shared" si="16"/>
        <v>497</v>
      </c>
      <c r="N10" s="461">
        <f t="shared" si="16"/>
        <v>598</v>
      </c>
      <c r="O10" s="461">
        <f t="shared" si="16"/>
        <v>694</v>
      </c>
      <c r="P10" s="461">
        <f t="shared" si="16"/>
        <v>801</v>
      </c>
      <c r="Q10" s="461">
        <f t="shared" si="16"/>
        <v>881</v>
      </c>
      <c r="R10" s="461">
        <f t="shared" si="16"/>
        <v>894</v>
      </c>
      <c r="S10" s="461">
        <f t="shared" si="16"/>
        <v>1001</v>
      </c>
      <c r="T10" s="462">
        <f t="shared" si="16"/>
        <v>1202</v>
      </c>
      <c r="AA10" s="126">
        <f>VLOOKUP(CONCATENATE("P30 ",F$6," V",$B9),Основа!$A$1:$P3625,8,FALSE)</f>
        <v>108.24</v>
      </c>
      <c r="AB10" s="126">
        <f>VLOOKUP(CONCATENATE("P30 ",G$6," V",$B9),Основа!$A$1:$P3625,8,FALSE)</f>
        <v>168.51000000000002</v>
      </c>
      <c r="AC10" s="126">
        <f>VLOOKUP(CONCATENATE("P30 ",H$6," V",$B9),Основа!$A$1:$P3625,8,FALSE)</f>
        <v>200.48999999999998</v>
      </c>
      <c r="AD10" s="126">
        <f>VLOOKUP(CONCATENATE("P30 ",I$6," V",$B9),Основа!$A$1:$P3625,8,FALSE)</f>
        <v>220.17000000000002</v>
      </c>
      <c r="AE10" s="126">
        <f>VLOOKUP(CONCATENATE("P30 ",J$6," V",$B9),Основа!$A$1:$P3625,8,FALSE)</f>
        <v>227.55</v>
      </c>
      <c r="AF10" s="126">
        <f>VLOOKUP(CONCATENATE("P30 ",K$6," V",$B9),Основа!$A$1:$P3625,8,FALSE)</f>
        <v>296.43</v>
      </c>
      <c r="AG10" s="126">
        <f>VLOOKUP(CONCATENATE("P30 ",L$6," V",$B9),Основа!$A$1:$P3625,8,FALSE)</f>
        <v>400.97999999999996</v>
      </c>
      <c r="AH10" s="126">
        <f>VLOOKUP(CONCATENATE("P30 ",M$6," V",$B9),Основа!$A$1:$P3625,8,FALSE)</f>
        <v>496.92</v>
      </c>
      <c r="AI10" s="126">
        <f>VLOOKUP(CONCATENATE("P30 ",N$6," V",$B9),Основа!$A$1:$P3625,8,FALSE)</f>
        <v>597.78000000000009</v>
      </c>
      <c r="AJ10" s="126">
        <f>VLOOKUP(CONCATENATE("P30 ",O$6," V",$B9),Основа!$A$1:$P3625,8,FALSE)</f>
        <v>693.71999999999991</v>
      </c>
      <c r="AK10" s="126">
        <f>VLOOKUP(CONCATENATE("P30 ",P$6," V",$B9),Основа!$A$1:$P3625,8,FALSE)</f>
        <v>800.73</v>
      </c>
      <c r="AL10" s="126">
        <f>VLOOKUP(CONCATENATE("P30 ",Q$6," V",$B9),Основа!$A$1:$P3625,8,FALSE)</f>
        <v>880.68000000000006</v>
      </c>
      <c r="AM10" s="126">
        <f>VLOOKUP(CONCATENATE("P30 ",R$6," V",$B9),Основа!$A$1:$P3625,8,FALSE)</f>
        <v>894.20999999999992</v>
      </c>
      <c r="AN10" s="126">
        <f>VLOOKUP(CONCATENATE("P30 ",S$6," V",$B9),Основа!$A$1:$P3625,8,FALSE)</f>
        <v>1001.22</v>
      </c>
      <c r="AO10" s="126">
        <f>VLOOKUP(CONCATENATE("P30 ",T$6," V",$B9),Основа!$A$1:$P3625,8,FALSE)</f>
        <v>1201.71</v>
      </c>
    </row>
    <row r="11" spans="2:41" ht="15" customHeight="1" x14ac:dyDescent="0.3">
      <c r="B11" s="553">
        <v>4</v>
      </c>
      <c r="C11" s="555">
        <v>180</v>
      </c>
      <c r="D11" s="557" t="s">
        <v>36</v>
      </c>
      <c r="E11" s="558"/>
      <c r="F11" s="447">
        <f>ROUND(AA11-(AA11*$L$5),0)</f>
        <v>12931</v>
      </c>
      <c r="G11" s="447">
        <f t="shared" ref="G11" si="17">ROUND(AB11-(AB11*$L$5),0)</f>
        <v>14062</v>
      </c>
      <c r="H11" s="447">
        <f t="shared" ref="H11" si="18">ROUND(AC11-(AC11*$L$5),0)</f>
        <v>15318</v>
      </c>
      <c r="I11" s="447">
        <f t="shared" ref="I11" si="19">ROUND(AD11-(AD11*$L$5),0)</f>
        <v>16574</v>
      </c>
      <c r="J11" s="447">
        <f t="shared" ref="J11" si="20">ROUND(AE11-(AE11*$L$5),0)</f>
        <v>16575</v>
      </c>
      <c r="K11" s="447">
        <f t="shared" ref="K11" si="21">ROUND(AF11-(AF11*$L$5),0)</f>
        <v>18822</v>
      </c>
      <c r="L11" s="447">
        <f t="shared" ref="L11" si="22">ROUND(AG11-(AG11*$L$5),0)</f>
        <v>20389</v>
      </c>
      <c r="M11" s="447">
        <f t="shared" ref="M11" si="23">ROUND(AH11-(AH11*$L$5),0)</f>
        <v>23069</v>
      </c>
      <c r="N11" s="447">
        <f t="shared" ref="N11" si="24">ROUND(AI11-(AI11*$L$5),0)</f>
        <v>23890</v>
      </c>
      <c r="O11" s="447">
        <f t="shared" ref="O11" si="25">ROUND(AJ11-(AJ11*$L$5),0)</f>
        <v>25821</v>
      </c>
      <c r="P11" s="447">
        <f t="shared" ref="P11" si="26">ROUND(AK11-(AK11*$L$5),0)</f>
        <v>28586</v>
      </c>
      <c r="Q11" s="447">
        <f t="shared" ref="Q11" si="27">ROUND(AL11-(AL11*$L$5),0)</f>
        <v>34327</v>
      </c>
      <c r="R11" s="447">
        <f t="shared" ref="R11" si="28">ROUND(AM11-(AM11*$L$5),0)</f>
        <v>35044</v>
      </c>
      <c r="S11" s="447">
        <f t="shared" ref="S11" si="29">ROUND(AN11-(AN11*$L$5),0)</f>
        <v>43117</v>
      </c>
      <c r="T11" s="448">
        <f t="shared" ref="T11" si="30">ROUND(AO11-(AO11*$L$5),0)</f>
        <v>51189</v>
      </c>
      <c r="AA11" s="126">
        <f>ROUND(VLOOKUP(CONCATENATE("P30 ",F$6," V",$B11),Основа!$A$1:$P3627,15,FALSE),0)</f>
        <v>12931</v>
      </c>
      <c r="AB11" s="126">
        <f>ROUND(VLOOKUP(CONCATENATE("P30 ",G$6," V",$B11),Основа!$A$1:$P3627,15,FALSE),0)</f>
        <v>14062</v>
      </c>
      <c r="AC11" s="126">
        <f>ROUND(VLOOKUP(CONCATENATE("P30 ",H$6," V",$B11),Основа!$A$1:$P3627,15,FALSE),0)</f>
        <v>15318</v>
      </c>
      <c r="AD11" s="126">
        <f>ROUND(VLOOKUP(CONCATENATE("P30 ",I$6," V",$B11),Основа!$A$1:$P3627,15,FALSE),0)</f>
        <v>16574</v>
      </c>
      <c r="AE11" s="126">
        <f>ROUND(VLOOKUP(CONCATENATE("P30 ",J$6," V",$B11),Основа!$A$1:$P3627,15,FALSE),0)</f>
        <v>16575</v>
      </c>
      <c r="AF11" s="126">
        <f>ROUND(VLOOKUP(CONCATENATE("P30 ",K$6," V",$B11),Основа!$A$1:$P3627,15,FALSE),0)</f>
        <v>18822</v>
      </c>
      <c r="AG11" s="126">
        <f>ROUND(VLOOKUP(CONCATENATE("P30 ",L$6," V",$B11),Основа!$A$1:$P3627,15,FALSE),0)</f>
        <v>20389</v>
      </c>
      <c r="AH11" s="126">
        <f>ROUND(VLOOKUP(CONCATENATE("P30 ",M$6," V",$B11),Основа!$A$1:$P3627,15,FALSE),0)</f>
        <v>23069</v>
      </c>
      <c r="AI11" s="126">
        <f>ROUND(VLOOKUP(CONCATENATE("P30 ",N$6," V",$B11),Основа!$A$1:$P3627,15,FALSE),0)</f>
        <v>23890</v>
      </c>
      <c r="AJ11" s="126">
        <f>ROUND(VLOOKUP(CONCATENATE("P30 ",O$6," V",$B11),Основа!$A$1:$P3627,15,FALSE),0)</f>
        <v>25821</v>
      </c>
      <c r="AK11" s="126">
        <f>ROUND(VLOOKUP(CONCATENATE("P30 ",P$6," V",$B11),Основа!$A$1:$P3627,15,FALSE),0)</f>
        <v>28586</v>
      </c>
      <c r="AL11" s="126">
        <f>ROUND(VLOOKUP(CONCATENATE("P30 ",Q$6," V",$B11),Основа!$A$1:$P3627,15,FALSE),0)</f>
        <v>34327</v>
      </c>
      <c r="AM11" s="126">
        <f>ROUND(VLOOKUP(CONCATENATE("P30 ",R$6," V",$B11),Основа!$A$1:$P3627,15,FALSE),0)</f>
        <v>35044</v>
      </c>
      <c r="AN11" s="126">
        <f>ROUND(VLOOKUP(CONCATENATE("P30 ",S$6," V",$B11),Основа!$A$1:$P3627,15,FALSE),0)</f>
        <v>43117</v>
      </c>
      <c r="AO11" s="126">
        <f>ROUND(VLOOKUP(CONCATENATE("P30 ",T$6," V",$B11),Основа!$A$1:$P3627,15,FALSE),0)</f>
        <v>51189</v>
      </c>
    </row>
    <row r="12" spans="2:41" ht="14.25" customHeight="1" thickBot="1" x14ac:dyDescent="0.35">
      <c r="B12" s="576"/>
      <c r="C12" s="577"/>
      <c r="D12" s="559" t="str">
        <f>RIGHT($M$5,21)</f>
        <v>ΔТ=70⁰С (95/85/20) Вт</v>
      </c>
      <c r="E12" s="560"/>
      <c r="F12" s="461">
        <f t="shared" ref="F12:T12" si="31">ROUND(IF($D12="ΔТ=70⁰С (95/85/20) Вт",AA12,(IF($D12="ΔТ=60⁰С (90/70/20) Вт",AA12*0.818,AA12*0.646))),0)</f>
        <v>145</v>
      </c>
      <c r="G12" s="461">
        <f t="shared" si="31"/>
        <v>225</v>
      </c>
      <c r="H12" s="461">
        <f t="shared" si="31"/>
        <v>267</v>
      </c>
      <c r="I12" s="461">
        <f t="shared" si="31"/>
        <v>294</v>
      </c>
      <c r="J12" s="461">
        <f t="shared" si="31"/>
        <v>305</v>
      </c>
      <c r="K12" s="461">
        <f t="shared" si="31"/>
        <v>396</v>
      </c>
      <c r="L12" s="461">
        <f t="shared" si="31"/>
        <v>534</v>
      </c>
      <c r="M12" s="461">
        <f t="shared" si="31"/>
        <v>663</v>
      </c>
      <c r="N12" s="461">
        <f t="shared" si="31"/>
        <v>796</v>
      </c>
      <c r="O12" s="461">
        <f t="shared" si="31"/>
        <v>925</v>
      </c>
      <c r="P12" s="461">
        <f t="shared" si="31"/>
        <v>1068</v>
      </c>
      <c r="Q12" s="461">
        <f t="shared" si="31"/>
        <v>1175</v>
      </c>
      <c r="R12" s="461">
        <f t="shared" si="31"/>
        <v>1192</v>
      </c>
      <c r="S12" s="461">
        <f t="shared" si="31"/>
        <v>1335</v>
      </c>
      <c r="T12" s="462">
        <f t="shared" si="31"/>
        <v>1601</v>
      </c>
      <c r="AA12" s="126">
        <f>VLOOKUP(CONCATENATE("P30 ",F$6," V",$B11),Основа!$A$1:$P3627,8,FALSE)</f>
        <v>145.13999999999999</v>
      </c>
      <c r="AB12" s="126">
        <f>VLOOKUP(CONCATENATE("P30 ",G$6," V",$B11),Основа!$A$1:$P3627,8,FALSE)</f>
        <v>225.09</v>
      </c>
      <c r="AC12" s="126">
        <f>VLOOKUP(CONCATENATE("P30 ",H$6," V",$B11),Основа!$A$1:$P3627,8,FALSE)</f>
        <v>266.90999999999997</v>
      </c>
      <c r="AD12" s="126">
        <f>VLOOKUP(CONCATENATE("P30 ",I$6," V",$B11),Основа!$A$1:$P3627,8,FALSE)</f>
        <v>293.97000000000003</v>
      </c>
      <c r="AE12" s="126">
        <f>VLOOKUP(CONCATENATE("P30 ",J$6," V",$B11),Основа!$A$1:$P3627,8,FALSE)</f>
        <v>305.04000000000002</v>
      </c>
      <c r="AF12" s="126">
        <f>VLOOKUP(CONCATENATE("P30 ",K$6," V",$B11),Основа!$A$1:$P3627,8,FALSE)</f>
        <v>396.06</v>
      </c>
      <c r="AG12" s="126">
        <f>VLOOKUP(CONCATENATE("P30 ",L$6," V",$B11),Основа!$A$1:$P3627,8,FALSE)</f>
        <v>533.81999999999994</v>
      </c>
      <c r="AH12" s="126">
        <f>VLOOKUP(CONCATENATE("P30 ",M$6," V",$B11),Основа!$A$1:$P3627,8,FALSE)</f>
        <v>662.96999999999991</v>
      </c>
      <c r="AI12" s="126">
        <f>VLOOKUP(CONCATENATE("P30 ",N$6," V",$B11),Основа!$A$1:$P3627,8,FALSE)</f>
        <v>795.81</v>
      </c>
      <c r="AJ12" s="126">
        <f>VLOOKUP(CONCATENATE("P30 ",O$6," V",$B11),Основа!$A$1:$P3627,8,FALSE)</f>
        <v>924.95999999999992</v>
      </c>
      <c r="AK12" s="126">
        <f>VLOOKUP(CONCATENATE("P30 ",P$6," V",$B11),Основа!$A$1:$P3627,8,FALSE)</f>
        <v>1067.6399999999999</v>
      </c>
      <c r="AL12" s="126">
        <f>VLOOKUP(CONCATENATE("P30 ",Q$6," V",$B11),Основа!$A$1:$P3627,8,FALSE)</f>
        <v>1174.6500000000001</v>
      </c>
      <c r="AM12" s="126">
        <f>VLOOKUP(CONCATENATE("P30 ",R$6," V",$B11),Основа!$A$1:$P3627,8,FALSE)</f>
        <v>1191.8699999999999</v>
      </c>
      <c r="AN12" s="126">
        <f>VLOOKUP(CONCATENATE("P30 ",S$6," V",$B11),Основа!$A$1:$P3627,8,FALSE)</f>
        <v>1334.55</v>
      </c>
      <c r="AO12" s="126">
        <f>VLOOKUP(CONCATENATE("P30 ",T$6," V",$B11),Основа!$A$1:$P3627,8,FALSE)</f>
        <v>1601.46</v>
      </c>
    </row>
    <row r="13" spans="2:41" ht="15" customHeight="1" x14ac:dyDescent="0.3">
      <c r="B13" s="553">
        <v>5</v>
      </c>
      <c r="C13" s="555">
        <v>230</v>
      </c>
      <c r="D13" s="557" t="s">
        <v>36</v>
      </c>
      <c r="E13" s="558"/>
      <c r="F13" s="447">
        <f>ROUND(AA13-(AA13*$L$5),0)</f>
        <v>14560</v>
      </c>
      <c r="G13" s="447">
        <f t="shared" ref="G13" si="32">ROUND(AB13-(AB13*$L$5),0)</f>
        <v>15871</v>
      </c>
      <c r="H13" s="447">
        <f t="shared" ref="H13" si="33">ROUND(AC13-(AC13*$L$5),0)</f>
        <v>17328</v>
      </c>
      <c r="I13" s="447">
        <f t="shared" ref="I13" si="34">ROUND(AD13-(AD13*$L$5),0)</f>
        <v>18786</v>
      </c>
      <c r="J13" s="447">
        <f t="shared" ref="J13" si="35">ROUND(AE13-(AE13*$L$5),0)</f>
        <v>18786</v>
      </c>
      <c r="K13" s="447">
        <f t="shared" ref="K13" si="36">ROUND(AF13-(AF13*$L$5),0)</f>
        <v>21565</v>
      </c>
      <c r="L13" s="447">
        <f t="shared" ref="L13" si="37">ROUND(AG13-(AG13*$L$5),0)</f>
        <v>23525</v>
      </c>
      <c r="M13" s="447">
        <f t="shared" ref="M13" si="38">ROUND(AH13-(AH13*$L$5),0)</f>
        <v>26879</v>
      </c>
      <c r="N13" s="447">
        <f t="shared" ref="N13" si="39">ROUND(AI13-(AI13*$L$5),0)</f>
        <v>27908</v>
      </c>
      <c r="O13" s="447">
        <f t="shared" ref="O13" si="40">ROUND(AJ13-(AJ13*$L$5),0)</f>
        <v>30325</v>
      </c>
      <c r="P13" s="447">
        <f t="shared" ref="P13" si="41">ROUND(AK13-(AK13*$L$5),0)</f>
        <v>33782</v>
      </c>
      <c r="Q13" s="447">
        <f t="shared" ref="Q13" si="42">ROUND(AL13-(AL13*$L$5),0)</f>
        <v>40677</v>
      </c>
      <c r="R13" s="447">
        <f t="shared" ref="R13" si="43">ROUND(AM13-(AM13*$L$5),0)</f>
        <v>41539</v>
      </c>
      <c r="S13" s="447">
        <f t="shared" ref="S13" si="44">ROUND(AN13-(AN13*$L$5),0)</f>
        <v>51235</v>
      </c>
      <c r="T13" s="448">
        <f t="shared" ref="T13" si="45">ROUND(AO13-(AO13*$L$5),0)</f>
        <v>60930</v>
      </c>
      <c r="AA13" s="126">
        <f>ROUND(VLOOKUP(CONCATENATE("P30 ",F$6," V",$B13),Основа!$A$1:$P3629,15,FALSE),0)</f>
        <v>14560</v>
      </c>
      <c r="AB13" s="126">
        <f>ROUND(VLOOKUP(CONCATENATE("P30 ",G$6," V",$B13),Основа!$A$1:$P3629,15,FALSE),0)</f>
        <v>15871</v>
      </c>
      <c r="AC13" s="126">
        <f>ROUND(VLOOKUP(CONCATENATE("P30 ",H$6," V",$B13),Основа!$A$1:$P3629,15,FALSE),0)</f>
        <v>17328</v>
      </c>
      <c r="AD13" s="126">
        <f>ROUND(VLOOKUP(CONCATENATE("P30 ",I$6," V",$B13),Основа!$A$1:$P3629,15,FALSE),0)</f>
        <v>18786</v>
      </c>
      <c r="AE13" s="126">
        <f>ROUND(VLOOKUP(CONCATENATE("P30 ",J$6," V",$B13),Основа!$A$1:$P3629,15,FALSE),0)</f>
        <v>18786</v>
      </c>
      <c r="AF13" s="126">
        <f>ROUND(VLOOKUP(CONCATENATE("P30 ",K$6," V",$B13),Основа!$A$1:$P3629,15,FALSE),0)</f>
        <v>21565</v>
      </c>
      <c r="AG13" s="126">
        <f>ROUND(VLOOKUP(CONCATENATE("P30 ",L$6," V",$B13),Основа!$A$1:$P3629,15,FALSE),0)</f>
        <v>23525</v>
      </c>
      <c r="AH13" s="126">
        <f>ROUND(VLOOKUP(CONCATENATE("P30 ",M$6," V",$B13),Основа!$A$1:$P3629,15,FALSE),0)</f>
        <v>26879</v>
      </c>
      <c r="AI13" s="126">
        <f>ROUND(VLOOKUP(CONCATENATE("P30 ",N$6," V",$B13),Основа!$A$1:$P3629,15,FALSE),0)</f>
        <v>27908</v>
      </c>
      <c r="AJ13" s="126">
        <f>ROUND(VLOOKUP(CONCATENATE("P30 ",O$6," V",$B13),Основа!$A$1:$P3629,15,FALSE),0)</f>
        <v>30325</v>
      </c>
      <c r="AK13" s="126">
        <f>ROUND(VLOOKUP(CONCATENATE("P30 ",P$6," V",$B13),Основа!$A$1:$P3629,15,FALSE),0)</f>
        <v>33782</v>
      </c>
      <c r="AL13" s="126">
        <f>ROUND(VLOOKUP(CONCATENATE("P30 ",Q$6," V",$B13),Основа!$A$1:$P3629,15,FALSE),0)</f>
        <v>40677</v>
      </c>
      <c r="AM13" s="126">
        <f>ROUND(VLOOKUP(CONCATENATE("P30 ",R$6," V",$B13),Основа!$A$1:$P3629,15,FALSE),0)</f>
        <v>41539</v>
      </c>
      <c r="AN13" s="126">
        <f>ROUND(VLOOKUP(CONCATENATE("P30 ",S$6," V",$B13),Основа!$A$1:$P3629,15,FALSE),0)</f>
        <v>51235</v>
      </c>
      <c r="AO13" s="126">
        <f>ROUND(VLOOKUP(CONCATENATE("P30 ",T$6," V",$B13),Основа!$A$1:$P3629,15,FALSE),0)</f>
        <v>60930</v>
      </c>
    </row>
    <row r="14" spans="2:41" ht="15.75" customHeight="1" thickBot="1" x14ac:dyDescent="0.35">
      <c r="B14" s="554"/>
      <c r="C14" s="556"/>
      <c r="D14" s="559" t="str">
        <f>RIGHT($M$5,21)</f>
        <v>ΔТ=70⁰С (95/85/20) Вт</v>
      </c>
      <c r="E14" s="560"/>
      <c r="F14" s="461">
        <f t="shared" ref="F14:T14" si="46">ROUND(IF($D14="ΔТ=70⁰С (95/85/20) Вт",AA14,(IF($D14="ΔТ=60⁰С (90/70/20) Вт",AA14*0.818,AA14*0.646))),0)</f>
        <v>180</v>
      </c>
      <c r="G14" s="461">
        <f t="shared" si="46"/>
        <v>282</v>
      </c>
      <c r="H14" s="461">
        <f t="shared" si="46"/>
        <v>333</v>
      </c>
      <c r="I14" s="461">
        <f t="shared" si="46"/>
        <v>367</v>
      </c>
      <c r="J14" s="461">
        <f t="shared" si="46"/>
        <v>383</v>
      </c>
      <c r="K14" s="461">
        <f t="shared" si="46"/>
        <v>494</v>
      </c>
      <c r="L14" s="461">
        <f t="shared" si="46"/>
        <v>668</v>
      </c>
      <c r="M14" s="461">
        <f t="shared" si="46"/>
        <v>829</v>
      </c>
      <c r="N14" s="461">
        <f t="shared" si="46"/>
        <v>995</v>
      </c>
      <c r="O14" s="461">
        <f t="shared" si="46"/>
        <v>1156</v>
      </c>
      <c r="P14" s="461">
        <f t="shared" si="46"/>
        <v>1335</v>
      </c>
      <c r="Q14" s="461">
        <f t="shared" si="46"/>
        <v>1469</v>
      </c>
      <c r="R14" s="461">
        <f t="shared" si="46"/>
        <v>1491</v>
      </c>
      <c r="S14" s="461">
        <f t="shared" si="46"/>
        <v>1668</v>
      </c>
      <c r="T14" s="462">
        <f t="shared" si="46"/>
        <v>2002</v>
      </c>
      <c r="AA14" s="126">
        <f>VLOOKUP(CONCATENATE("P30 ",F$6," V",$B13),Основа!$A$1:$P3629,8,FALSE)</f>
        <v>179.57999999999998</v>
      </c>
      <c r="AB14" s="126">
        <f>VLOOKUP(CONCATENATE("P30 ",G$6," V",$B13),Основа!$A$1:$P3629,8,FALSE)</f>
        <v>281.67</v>
      </c>
      <c r="AC14" s="126">
        <f>VLOOKUP(CONCATENATE("P30 ",H$6," V",$B13),Основа!$A$1:$P3629,8,FALSE)</f>
        <v>333.33</v>
      </c>
      <c r="AD14" s="126">
        <f>VLOOKUP(CONCATENATE("P30 ",I$6," V",$B13),Основа!$A$1:$P3629,8,FALSE)</f>
        <v>366.54</v>
      </c>
      <c r="AE14" s="126">
        <f>VLOOKUP(CONCATENATE("P30 ",J$6," V",$B13),Основа!$A$1:$P3629,8,FALSE)</f>
        <v>382.53</v>
      </c>
      <c r="AF14" s="126">
        <f>VLOOKUP(CONCATENATE("P30 ",K$6," V",$B13),Основа!$A$1:$P3629,8,FALSE)</f>
        <v>494.45999999999992</v>
      </c>
      <c r="AG14" s="126">
        <f>VLOOKUP(CONCATENATE("P30 ",L$6," V",$B13),Основа!$A$1:$P3629,8,FALSE)</f>
        <v>667.89</v>
      </c>
      <c r="AH14" s="126">
        <f>VLOOKUP(CONCATENATE("P30 ",M$6," V",$B13),Основа!$A$1:$P3629,8,FALSE)</f>
        <v>829.02</v>
      </c>
      <c r="AI14" s="126">
        <f>VLOOKUP(CONCATENATE("P30 ",N$6," V",$B13),Основа!$A$1:$P3629,8,FALSE)</f>
        <v>995.06999999999994</v>
      </c>
      <c r="AJ14" s="126">
        <f>VLOOKUP(CONCATENATE("P30 ",O$6," V",$B13),Основа!$A$1:$P3629,8,FALSE)</f>
        <v>1156.2</v>
      </c>
      <c r="AK14" s="126">
        <f>VLOOKUP(CONCATENATE("P30 ",P$6," V",$B13),Основа!$A$1:$P3629,8,FALSE)</f>
        <v>1334.55</v>
      </c>
      <c r="AL14" s="126">
        <f>VLOOKUP(CONCATENATE("P30 ",Q$6," V",$B13),Основа!$A$1:$P3629,8,FALSE)</f>
        <v>1468.62</v>
      </c>
      <c r="AM14" s="126">
        <f>VLOOKUP(CONCATENATE("P30 ",R$6," V",$B13),Основа!$A$1:$P3629,8,FALSE)</f>
        <v>1490.76</v>
      </c>
      <c r="AN14" s="126">
        <f>VLOOKUP(CONCATENATE("P30 ",S$6," V",$B13),Основа!$A$1:$P3629,8,FALSE)</f>
        <v>1667.88</v>
      </c>
      <c r="AO14" s="126">
        <f>VLOOKUP(CONCATENATE("P30 ",T$6," V",$B13),Основа!$A$1:$P3629,8,FALSE)</f>
        <v>2002.44</v>
      </c>
    </row>
    <row r="15" spans="2:41" ht="15" customHeight="1" x14ac:dyDescent="0.3">
      <c r="B15" s="553">
        <v>6</v>
      </c>
      <c r="C15" s="555">
        <v>280</v>
      </c>
      <c r="D15" s="557" t="s">
        <v>36</v>
      </c>
      <c r="E15" s="558"/>
      <c r="F15" s="447">
        <f>ROUND(AA15-(AA15*$L$5),0)</f>
        <v>16192</v>
      </c>
      <c r="G15" s="447">
        <f t="shared" ref="G15" si="47">ROUND(AB15-(AB15*$L$5),0)</f>
        <v>17685</v>
      </c>
      <c r="H15" s="447">
        <f t="shared" ref="H15" si="48">ROUND(AC15-(AC15*$L$5),0)</f>
        <v>19344</v>
      </c>
      <c r="I15" s="447">
        <f t="shared" ref="I15" si="49">ROUND(AD15-(AD15*$L$5),0)</f>
        <v>21002</v>
      </c>
      <c r="J15" s="447">
        <f t="shared" ref="J15" si="50">ROUND(AE15-(AE15*$L$5),0)</f>
        <v>21003</v>
      </c>
      <c r="K15" s="447">
        <f t="shared" ref="K15" si="51">ROUND(AF15-(AF15*$L$5),0)</f>
        <v>24313</v>
      </c>
      <c r="L15" s="447">
        <f t="shared" ref="L15" si="52">ROUND(AG15-(AG15*$L$5),0)</f>
        <v>26668</v>
      </c>
      <c r="M15" s="447">
        <f t="shared" ref="M15" si="53">ROUND(AH15-(AH15*$L$5),0)</f>
        <v>30696</v>
      </c>
      <c r="N15" s="447">
        <f t="shared" ref="N15" si="54">ROUND(AI15-(AI15*$L$5),0)</f>
        <v>31932</v>
      </c>
      <c r="O15" s="447">
        <f t="shared" ref="O15" si="55">ROUND(AJ15-(AJ15*$L$5),0)</f>
        <v>34839</v>
      </c>
      <c r="P15" s="447">
        <f t="shared" ref="P15" si="56">ROUND(AK15-(AK15*$L$5),0)</f>
        <v>38988</v>
      </c>
      <c r="Q15" s="447">
        <f t="shared" ref="Q15" si="57">ROUND(AL15-(AL15*$L$5),0)</f>
        <v>47040</v>
      </c>
      <c r="R15" s="447">
        <f t="shared" ref="R15" si="58">ROUND(AM15-(AM15*$L$5),0)</f>
        <v>48047</v>
      </c>
      <c r="S15" s="447">
        <f t="shared" ref="S15" si="59">ROUND(AN15-(AN15*$L$5),0)</f>
        <v>59370</v>
      </c>
      <c r="T15" s="448">
        <f t="shared" ref="T15" si="60">ROUND(AO15-(AO15*$L$5),0)</f>
        <v>70692</v>
      </c>
      <c r="AA15" s="126">
        <f>ROUND(VLOOKUP(CONCATENATE("P30 ",F$6," V",$B15),Основа!$A$1:$P3631,15,FALSE),0)</f>
        <v>16192</v>
      </c>
      <c r="AB15" s="126">
        <f>ROUND(VLOOKUP(CONCATENATE("P30 ",G$6," V",$B15),Основа!$A$1:$P3631,15,FALSE),0)</f>
        <v>17685</v>
      </c>
      <c r="AC15" s="126">
        <f>ROUND(VLOOKUP(CONCATENATE("P30 ",H$6," V",$B15),Основа!$A$1:$P3631,15,FALSE),0)</f>
        <v>19344</v>
      </c>
      <c r="AD15" s="126">
        <f>ROUND(VLOOKUP(CONCATENATE("P30 ",I$6," V",$B15),Основа!$A$1:$P3631,15,FALSE),0)</f>
        <v>21002</v>
      </c>
      <c r="AE15" s="126">
        <f>ROUND(VLOOKUP(CONCATENATE("P30 ",J$6," V",$B15),Основа!$A$1:$P3631,15,FALSE),0)</f>
        <v>21003</v>
      </c>
      <c r="AF15" s="126">
        <f>ROUND(VLOOKUP(CONCATENATE("P30 ",K$6," V",$B15),Основа!$A$1:$P3631,15,FALSE),0)</f>
        <v>24313</v>
      </c>
      <c r="AG15" s="126">
        <f>ROUND(VLOOKUP(CONCATENATE("P30 ",L$6," V",$B15),Основа!$A$1:$P3631,15,FALSE),0)</f>
        <v>26668</v>
      </c>
      <c r="AH15" s="126">
        <f>ROUND(VLOOKUP(CONCATENATE("P30 ",M$6," V",$B15),Основа!$A$1:$P3631,15,FALSE),0)</f>
        <v>30696</v>
      </c>
      <c r="AI15" s="126">
        <f>ROUND(VLOOKUP(CONCATENATE("P30 ",N$6," V",$B15),Основа!$A$1:$P3631,15,FALSE),0)</f>
        <v>31932</v>
      </c>
      <c r="AJ15" s="126">
        <f>ROUND(VLOOKUP(CONCATENATE("P30 ",O$6," V",$B15),Основа!$A$1:$P3631,15,FALSE),0)</f>
        <v>34839</v>
      </c>
      <c r="AK15" s="126">
        <f>ROUND(VLOOKUP(CONCATENATE("P30 ",P$6," V",$B15),Основа!$A$1:$P3631,15,FALSE),0)</f>
        <v>38988</v>
      </c>
      <c r="AL15" s="126">
        <f>ROUND(VLOOKUP(CONCATENATE("P30 ",Q$6," V",$B15),Основа!$A$1:$P3631,15,FALSE),0)</f>
        <v>47040</v>
      </c>
      <c r="AM15" s="126">
        <f>ROUND(VLOOKUP(CONCATENATE("P30 ",R$6," V",$B15),Основа!$A$1:$P3631,15,FALSE),0)</f>
        <v>48047</v>
      </c>
      <c r="AN15" s="126">
        <f>ROUND(VLOOKUP(CONCATENATE("P30 ",S$6," V",$B15),Основа!$A$1:$P3631,15,FALSE),0)</f>
        <v>59370</v>
      </c>
      <c r="AO15" s="126">
        <f>ROUND(VLOOKUP(CONCATENATE("P30 ",T$6," V",$B15),Основа!$A$1:$P3631,15,FALSE),0)</f>
        <v>70692</v>
      </c>
    </row>
    <row r="16" spans="2:41" ht="15.75" customHeight="1" thickBot="1" x14ac:dyDescent="0.35">
      <c r="B16" s="576"/>
      <c r="C16" s="577"/>
      <c r="D16" s="559" t="str">
        <f>RIGHT($M$5,21)</f>
        <v>ΔТ=70⁰С (95/85/20) Вт</v>
      </c>
      <c r="E16" s="560"/>
      <c r="F16" s="461">
        <f t="shared" ref="F16:T16" si="61">ROUND(IF($D16="ΔТ=70⁰С (95/85/20) Вт",AA16,(IF($D16="ΔТ=60⁰С (90/70/20) Вт",AA16*0.818,AA16*0.646))),0)</f>
        <v>215</v>
      </c>
      <c r="G16" s="461">
        <f t="shared" si="61"/>
        <v>336</v>
      </c>
      <c r="H16" s="461">
        <f t="shared" si="61"/>
        <v>401</v>
      </c>
      <c r="I16" s="461">
        <f t="shared" si="61"/>
        <v>440</v>
      </c>
      <c r="J16" s="461">
        <f t="shared" si="61"/>
        <v>456</v>
      </c>
      <c r="K16" s="461">
        <f t="shared" si="61"/>
        <v>594</v>
      </c>
      <c r="L16" s="461">
        <f t="shared" si="61"/>
        <v>801</v>
      </c>
      <c r="M16" s="461">
        <f t="shared" si="61"/>
        <v>994</v>
      </c>
      <c r="N16" s="461">
        <f t="shared" si="61"/>
        <v>1194</v>
      </c>
      <c r="O16" s="461">
        <f t="shared" si="61"/>
        <v>1387</v>
      </c>
      <c r="P16" s="461">
        <f t="shared" si="61"/>
        <v>1601</v>
      </c>
      <c r="Q16" s="461">
        <f t="shared" si="61"/>
        <v>1761</v>
      </c>
      <c r="R16" s="461">
        <f t="shared" si="61"/>
        <v>1788</v>
      </c>
      <c r="S16" s="461">
        <f t="shared" si="61"/>
        <v>2001</v>
      </c>
      <c r="T16" s="462">
        <f t="shared" si="61"/>
        <v>2402</v>
      </c>
      <c r="AA16" s="126">
        <f>VLOOKUP(CONCATENATE("P30 ",F$6," V",$B15),Основа!$A$1:$P3631,8,FALSE)</f>
        <v>215.25</v>
      </c>
      <c r="AB16" s="126">
        <f>VLOOKUP(CONCATENATE("P30 ",G$6," V",$B15),Основа!$A$1:$P3631,8,FALSE)</f>
        <v>335.79</v>
      </c>
      <c r="AC16" s="126">
        <f>VLOOKUP(CONCATENATE("P30 ",H$6," V",$B15),Основа!$A$1:$P3631,8,FALSE)</f>
        <v>400.97999999999996</v>
      </c>
      <c r="AD16" s="126">
        <f>VLOOKUP(CONCATENATE("P30 ",I$6," V",$B15),Основа!$A$1:$P3631,8,FALSE)</f>
        <v>440.34000000000003</v>
      </c>
      <c r="AE16" s="126">
        <f>VLOOKUP(CONCATENATE("P30 ",J$6," V",$B15),Основа!$A$1:$P3631,8,FALSE)</f>
        <v>456.33</v>
      </c>
      <c r="AF16" s="126">
        <f>VLOOKUP(CONCATENATE("P30 ",K$6," V",$B15),Основа!$A$1:$P3631,8,FALSE)</f>
        <v>594.09</v>
      </c>
      <c r="AG16" s="126">
        <f>VLOOKUP(CONCATENATE("P30 ",L$6," V",$B15),Основа!$A$1:$P3631,8,FALSE)</f>
        <v>800.73</v>
      </c>
      <c r="AH16" s="126">
        <f>VLOOKUP(CONCATENATE("P30 ",M$6," V",$B15),Основа!$A$1:$P3631,8,FALSE)</f>
        <v>993.84</v>
      </c>
      <c r="AI16" s="126">
        <f>VLOOKUP(CONCATENATE("P30 ",N$6," V",$B15),Основа!$A$1:$P3631,8,FALSE)</f>
        <v>1194.3300000000002</v>
      </c>
      <c r="AJ16" s="126">
        <f>VLOOKUP(CONCATENATE("P30 ",O$6," V",$B15),Основа!$A$1:$P3631,8,FALSE)</f>
        <v>1387.4399999999998</v>
      </c>
      <c r="AK16" s="126">
        <f>VLOOKUP(CONCATENATE("P30 ",P$6," V",$B15),Основа!$A$1:$P3631,8,FALSE)</f>
        <v>1601.46</v>
      </c>
      <c r="AL16" s="126">
        <f>VLOOKUP(CONCATENATE("P30 ",Q$6," V",$B15),Основа!$A$1:$P3631,8,FALSE)</f>
        <v>1761.3600000000001</v>
      </c>
      <c r="AM16" s="126">
        <f>VLOOKUP(CONCATENATE("P30 ",R$6," V",$B15),Основа!$A$1:$P3631,8,FALSE)</f>
        <v>1788.4199999999998</v>
      </c>
      <c r="AN16" s="126">
        <f>VLOOKUP(CONCATENATE("P30 ",S$6," V",$B15),Основа!$A$1:$P3631,8,FALSE)</f>
        <v>2001.21</v>
      </c>
      <c r="AO16" s="126">
        <f>VLOOKUP(CONCATENATE("P30 ",T$6," V",$B15),Основа!$A$1:$P3631,8,FALSE)</f>
        <v>2402.19</v>
      </c>
    </row>
    <row r="17" spans="2:41" ht="15" customHeight="1" x14ac:dyDescent="0.3">
      <c r="B17" s="553">
        <v>7</v>
      </c>
      <c r="C17" s="555">
        <v>330</v>
      </c>
      <c r="D17" s="557" t="s">
        <v>36</v>
      </c>
      <c r="E17" s="558"/>
      <c r="F17" s="447">
        <f>ROUND(AA17-(AA17*$L$5),0)</f>
        <v>17827</v>
      </c>
      <c r="G17" s="447">
        <f t="shared" ref="G17" si="62">ROUND(AB17-(AB17*$L$5),0)</f>
        <v>19502</v>
      </c>
      <c r="H17" s="447">
        <f t="shared" ref="H17" si="63">ROUND(AC17-(AC17*$L$5),0)</f>
        <v>21362</v>
      </c>
      <c r="I17" s="447">
        <f t="shared" ref="I17" si="64">ROUND(AD17-(AD17*$L$5),0)</f>
        <v>23224</v>
      </c>
      <c r="J17" s="447">
        <f t="shared" ref="J17" si="65">ROUND(AE17-(AE17*$L$5),0)</f>
        <v>23223</v>
      </c>
      <c r="K17" s="447">
        <f t="shared" ref="K17" si="66">ROUND(AF17-(AF17*$L$5),0)</f>
        <v>27067</v>
      </c>
      <c r="L17" s="447">
        <f t="shared" ref="L17" si="67">ROUND(AG17-(AG17*$L$5),0)</f>
        <v>29818</v>
      </c>
      <c r="M17" s="447">
        <f t="shared" ref="M17" si="68">ROUND(AH17-(AH17*$L$5),0)</f>
        <v>34521</v>
      </c>
      <c r="N17" s="447">
        <f t="shared" ref="N17" si="69">ROUND(AI17-(AI17*$L$5),0)</f>
        <v>35967</v>
      </c>
      <c r="O17" s="447">
        <f t="shared" ref="O17" si="70">ROUND(AJ17-(AJ17*$L$5),0)</f>
        <v>39362</v>
      </c>
      <c r="P17" s="447">
        <f t="shared" ref="P17" si="71">ROUND(AK17-(AK17*$L$5),0)</f>
        <v>44206</v>
      </c>
      <c r="Q17" s="447">
        <f t="shared" ref="Q17" si="72">ROUND(AL17-(AL17*$L$5),0)</f>
        <v>53417</v>
      </c>
      <c r="R17" s="447">
        <f t="shared" ref="R17" si="73">ROUND(AM17-(AM17*$L$5),0)</f>
        <v>54568</v>
      </c>
      <c r="S17" s="447">
        <f t="shared" ref="S17" si="74">ROUND(AN17-(AN17*$L$5),0)</f>
        <v>67521</v>
      </c>
      <c r="T17" s="448">
        <f t="shared" ref="T17" si="75">ROUND(AO17-(AO17*$L$5),0)</f>
        <v>80475</v>
      </c>
      <c r="AA17" s="126">
        <f>ROUND(VLOOKUP(CONCATENATE("P30 ",F$6," V",$B17),Основа!$A$1:$P3633,15,FALSE),0)</f>
        <v>17827</v>
      </c>
      <c r="AB17" s="126">
        <f>ROUND(VLOOKUP(CONCATENATE("P30 ",G$6," V",$B17),Основа!$A$1:$P3633,15,FALSE),0)</f>
        <v>19502</v>
      </c>
      <c r="AC17" s="126">
        <f>ROUND(VLOOKUP(CONCATENATE("P30 ",H$6," V",$B17),Основа!$A$1:$P3633,15,FALSE),0)</f>
        <v>21362</v>
      </c>
      <c r="AD17" s="126">
        <f>ROUND(VLOOKUP(CONCATENATE("P30 ",I$6," V",$B17),Основа!$A$1:$P3633,15,FALSE),0)</f>
        <v>23224</v>
      </c>
      <c r="AE17" s="126">
        <f>ROUND(VLOOKUP(CONCATENATE("P30 ",J$6," V",$B17),Основа!$A$1:$P3633,15,FALSE),0)</f>
        <v>23223</v>
      </c>
      <c r="AF17" s="126">
        <f>ROUND(VLOOKUP(CONCATENATE("P30 ",K$6," V",$B17),Основа!$A$1:$P3633,15,FALSE),0)</f>
        <v>27067</v>
      </c>
      <c r="AG17" s="126">
        <f>ROUND(VLOOKUP(CONCATENATE("P30 ",L$6," V",$B17),Основа!$A$1:$P3633,15,FALSE),0)</f>
        <v>29818</v>
      </c>
      <c r="AH17" s="126">
        <f>ROUND(VLOOKUP(CONCATENATE("P30 ",M$6," V",$B17),Основа!$A$1:$P3633,15,FALSE),0)</f>
        <v>34521</v>
      </c>
      <c r="AI17" s="126">
        <f>ROUND(VLOOKUP(CONCATENATE("P30 ",N$6," V",$B17),Основа!$A$1:$P3633,15,FALSE),0)</f>
        <v>35967</v>
      </c>
      <c r="AJ17" s="126">
        <f>ROUND(VLOOKUP(CONCATENATE("P30 ",O$6," V",$B17),Основа!$A$1:$P3633,15,FALSE),0)</f>
        <v>39362</v>
      </c>
      <c r="AK17" s="126">
        <f>ROUND(VLOOKUP(CONCATENATE("P30 ",P$6," V",$B17),Основа!$A$1:$P3633,15,FALSE),0)</f>
        <v>44206</v>
      </c>
      <c r="AL17" s="126">
        <f>ROUND(VLOOKUP(CONCATENATE("P30 ",Q$6," V",$B17),Основа!$A$1:$P3633,15,FALSE),0)</f>
        <v>53417</v>
      </c>
      <c r="AM17" s="126">
        <f>ROUND(VLOOKUP(CONCATENATE("P30 ",R$6," V",$B17),Основа!$A$1:$P3633,15,FALSE),0)</f>
        <v>54568</v>
      </c>
      <c r="AN17" s="126">
        <f>ROUND(VLOOKUP(CONCATENATE("P30 ",S$6," V",$B17),Основа!$A$1:$P3633,15,FALSE),0)</f>
        <v>67521</v>
      </c>
      <c r="AO17" s="126">
        <f>ROUND(VLOOKUP(CONCATENATE("P30 ",T$6," V",$B17),Основа!$A$1:$P3633,15,FALSE),0)</f>
        <v>80475</v>
      </c>
    </row>
    <row r="18" spans="2:41" ht="15.75" customHeight="1" thickBot="1" x14ac:dyDescent="0.35">
      <c r="B18" s="576"/>
      <c r="C18" s="577"/>
      <c r="D18" s="559" t="str">
        <f>RIGHT($M$5,21)</f>
        <v>ΔТ=70⁰С (95/85/20) Вт</v>
      </c>
      <c r="E18" s="560"/>
      <c r="F18" s="461">
        <f t="shared" ref="F18:T18" si="76">ROUND(IF($D18="ΔТ=70⁰С (95/85/20) Вт",AA18,(IF($D18="ΔТ=60⁰С (90/70/20) Вт",AA18*0.818,AA18*0.646))),0)</f>
        <v>252</v>
      </c>
      <c r="G18" s="461">
        <f t="shared" si="76"/>
        <v>392</v>
      </c>
      <c r="H18" s="461">
        <f t="shared" si="76"/>
        <v>467</v>
      </c>
      <c r="I18" s="461">
        <f t="shared" si="76"/>
        <v>514</v>
      </c>
      <c r="J18" s="461">
        <f t="shared" si="76"/>
        <v>533</v>
      </c>
      <c r="K18" s="461">
        <f t="shared" si="76"/>
        <v>692</v>
      </c>
      <c r="L18" s="461">
        <f t="shared" si="76"/>
        <v>935</v>
      </c>
      <c r="M18" s="461">
        <f t="shared" si="76"/>
        <v>1160</v>
      </c>
      <c r="N18" s="461">
        <f t="shared" si="76"/>
        <v>1394</v>
      </c>
      <c r="O18" s="461">
        <f t="shared" si="76"/>
        <v>1619</v>
      </c>
      <c r="P18" s="461">
        <f t="shared" si="76"/>
        <v>1868</v>
      </c>
      <c r="Q18" s="461">
        <f t="shared" si="76"/>
        <v>2054</v>
      </c>
      <c r="R18" s="461">
        <f t="shared" si="76"/>
        <v>2086</v>
      </c>
      <c r="S18" s="461">
        <f t="shared" si="76"/>
        <v>2335</v>
      </c>
      <c r="T18" s="462">
        <f t="shared" si="76"/>
        <v>2803</v>
      </c>
      <c r="AA18" s="126">
        <f>VLOOKUP(CONCATENATE("P30 ",F$6," V",$B17),Основа!$A$1:$P3633,8,FALSE)</f>
        <v>252.14999999999998</v>
      </c>
      <c r="AB18" s="126">
        <f>VLOOKUP(CONCATENATE("P30 ",G$6," V",$B17),Основа!$A$1:$P3633,8,FALSE)</f>
        <v>392.37</v>
      </c>
      <c r="AC18" s="126">
        <f>VLOOKUP(CONCATENATE("P30 ",H$6," V",$B17),Основа!$A$1:$P3633,8,FALSE)</f>
        <v>467.4</v>
      </c>
      <c r="AD18" s="126">
        <f>VLOOKUP(CONCATENATE("P30 ",I$6," V",$B17),Основа!$A$1:$P3633,8,FALSE)</f>
        <v>514.14</v>
      </c>
      <c r="AE18" s="126">
        <f>VLOOKUP(CONCATENATE("P30 ",J$6," V",$B17),Основа!$A$1:$P3633,8,FALSE)</f>
        <v>532.59</v>
      </c>
      <c r="AF18" s="126">
        <f>VLOOKUP(CONCATENATE("P30 ",K$6," V",$B17),Основа!$A$1:$P3633,8,FALSE)</f>
        <v>692.49</v>
      </c>
      <c r="AG18" s="126">
        <f>VLOOKUP(CONCATENATE("P30 ",L$6," V",$B17),Основа!$A$1:$P3633,8,FALSE)</f>
        <v>934.8</v>
      </c>
      <c r="AH18" s="126">
        <f>VLOOKUP(CONCATENATE("P30 ",M$6," V",$B17),Основа!$A$1:$P3633,8,FALSE)</f>
        <v>1159.8899999999999</v>
      </c>
      <c r="AI18" s="126">
        <f>VLOOKUP(CONCATENATE("P30 ",N$6," V",$B17),Основа!$A$1:$P3633,8,FALSE)</f>
        <v>1393.59</v>
      </c>
      <c r="AJ18" s="126">
        <f>VLOOKUP(CONCATENATE("P30 ",O$6," V",$B17),Основа!$A$1:$P3633,8,FALSE)</f>
        <v>1618.68</v>
      </c>
      <c r="AK18" s="126">
        <f>VLOOKUP(CONCATENATE("P30 ",P$6," V",$B17),Основа!$A$1:$P3633,8,FALSE)</f>
        <v>1868.37</v>
      </c>
      <c r="AL18" s="126">
        <f>VLOOKUP(CONCATENATE("P30 ",Q$6," V",$B17),Основа!$A$1:$P3633,8,FALSE)</f>
        <v>2054.1</v>
      </c>
      <c r="AM18" s="126">
        <f>VLOOKUP(CONCATENATE("P30 ",R$6," V",$B17),Основа!$A$1:$P3633,8,FALSE)</f>
        <v>2086.08</v>
      </c>
      <c r="AN18" s="126">
        <f>VLOOKUP(CONCATENATE("P30 ",S$6," V",$B17),Основа!$A$1:$P3633,8,FALSE)</f>
        <v>2334.54</v>
      </c>
      <c r="AO18" s="126">
        <f>VLOOKUP(CONCATENATE("P30 ",T$6," V",$B17),Основа!$A$1:$P3633,8,FALSE)</f>
        <v>2803.17</v>
      </c>
    </row>
    <row r="19" spans="2:41" ht="15" customHeight="1" x14ac:dyDescent="0.3">
      <c r="B19" s="553">
        <v>8</v>
      </c>
      <c r="C19" s="555">
        <v>380</v>
      </c>
      <c r="D19" s="557" t="s">
        <v>36</v>
      </c>
      <c r="E19" s="558"/>
      <c r="F19" s="447">
        <f>ROUND(AA19-(AA19*$L$5),0)</f>
        <v>19466</v>
      </c>
      <c r="G19" s="447">
        <f t="shared" ref="G19" si="77">ROUND(AB19-(AB19*$L$5),0)</f>
        <v>21323</v>
      </c>
      <c r="H19" s="447">
        <f t="shared" ref="H19" si="78">ROUND(AC19-(AC19*$L$5),0)</f>
        <v>23386</v>
      </c>
      <c r="I19" s="447">
        <f t="shared" ref="I19" si="79">ROUND(AD19-(AD19*$L$5),0)</f>
        <v>25449</v>
      </c>
      <c r="J19" s="447">
        <f t="shared" ref="J19" si="80">ROUND(AE19-(AE19*$L$5),0)</f>
        <v>25449</v>
      </c>
      <c r="K19" s="447">
        <f t="shared" ref="K19" si="81">ROUND(AF19-(AF19*$L$5),0)</f>
        <v>29827</v>
      </c>
      <c r="L19" s="447">
        <f t="shared" ref="L19" si="82">ROUND(AG19-(AG19*$L$5),0)</f>
        <v>32974</v>
      </c>
      <c r="M19" s="447">
        <f t="shared" ref="M19" si="83">ROUND(AH19-(AH19*$L$5),0)</f>
        <v>38356</v>
      </c>
      <c r="N19" s="447">
        <f t="shared" ref="N19" si="84">ROUND(AI19-(AI19*$L$5),0)</f>
        <v>40008</v>
      </c>
      <c r="O19" s="447">
        <f t="shared" ref="O19" si="85">ROUND(AJ19-(AJ19*$L$5),0)</f>
        <v>43889</v>
      </c>
      <c r="P19" s="447">
        <f t="shared" ref="P19" si="86">ROUND(AK19-(AK19*$L$5),0)</f>
        <v>49435</v>
      </c>
      <c r="Q19" s="447">
        <f t="shared" ref="Q19" si="87">ROUND(AL19-(AL19*$L$5),0)</f>
        <v>59809</v>
      </c>
      <c r="R19" s="447">
        <f t="shared" ref="R19" si="88">ROUND(AM19-(AM19*$L$5),0)</f>
        <v>61106</v>
      </c>
      <c r="S19" s="447">
        <f t="shared" ref="S19" si="89">ROUND(AN19-(AN19*$L$5),0)</f>
        <v>75693</v>
      </c>
      <c r="T19" s="448">
        <f t="shared" ref="T19" si="90">ROUND(AO19-(AO19*$L$5),0)</f>
        <v>90281</v>
      </c>
      <c r="AA19" s="126">
        <f>ROUND(VLOOKUP(CONCATENATE("P30 ",F$6," V",$B19),Основа!$A$1:$P3635,15,FALSE),0)</f>
        <v>19466</v>
      </c>
      <c r="AB19" s="126">
        <f>ROUND(VLOOKUP(CONCATENATE("P30 ",G$6," V",$B19),Основа!$A$1:$P3635,15,FALSE),0)</f>
        <v>21323</v>
      </c>
      <c r="AC19" s="126">
        <f>ROUND(VLOOKUP(CONCATENATE("P30 ",H$6," V",$B19),Основа!$A$1:$P3635,15,FALSE),0)</f>
        <v>23386</v>
      </c>
      <c r="AD19" s="126">
        <f>ROUND(VLOOKUP(CONCATENATE("P30 ",I$6," V",$B19),Основа!$A$1:$P3635,15,FALSE),0)</f>
        <v>25449</v>
      </c>
      <c r="AE19" s="126">
        <f>ROUND(VLOOKUP(CONCATENATE("P30 ",J$6," V",$B19),Основа!$A$1:$P3635,15,FALSE),0)</f>
        <v>25449</v>
      </c>
      <c r="AF19" s="126">
        <f>ROUND(VLOOKUP(CONCATENATE("P30 ",K$6," V",$B19),Основа!$A$1:$P3635,15,FALSE),0)</f>
        <v>29827</v>
      </c>
      <c r="AG19" s="126">
        <f>ROUND(VLOOKUP(CONCATENATE("P30 ",L$6," V",$B19),Основа!$A$1:$P3635,15,FALSE),0)</f>
        <v>32974</v>
      </c>
      <c r="AH19" s="126">
        <f>ROUND(VLOOKUP(CONCATENATE("P30 ",M$6," V",$B19),Основа!$A$1:$P3635,15,FALSE),0)</f>
        <v>38356</v>
      </c>
      <c r="AI19" s="126">
        <f>ROUND(VLOOKUP(CONCATENATE("P30 ",N$6," V",$B19),Основа!$A$1:$P3635,15,FALSE),0)</f>
        <v>40008</v>
      </c>
      <c r="AJ19" s="126">
        <f>ROUND(VLOOKUP(CONCATENATE("P30 ",O$6," V",$B19),Основа!$A$1:$P3635,15,FALSE),0)</f>
        <v>43889</v>
      </c>
      <c r="AK19" s="126">
        <f>ROUND(VLOOKUP(CONCATENATE("P30 ",P$6," V",$B19),Основа!$A$1:$P3635,15,FALSE),0)</f>
        <v>49435</v>
      </c>
      <c r="AL19" s="126">
        <f>ROUND(VLOOKUP(CONCATENATE("P30 ",Q$6," V",$B19),Основа!$A$1:$P3635,15,FALSE),0)</f>
        <v>59809</v>
      </c>
      <c r="AM19" s="126">
        <f>ROUND(VLOOKUP(CONCATENATE("P30 ",R$6," V",$B19),Основа!$A$1:$P3635,15,FALSE),0)</f>
        <v>61106</v>
      </c>
      <c r="AN19" s="126">
        <f>ROUND(VLOOKUP(CONCATENATE("P30 ",S$6," V",$B19),Основа!$A$1:$P3635,15,FALSE),0)</f>
        <v>75693</v>
      </c>
      <c r="AO19" s="126">
        <f>ROUND(VLOOKUP(CONCATENATE("P30 ",T$6," V",$B19),Основа!$A$1:$P3635,15,FALSE),0)</f>
        <v>90281</v>
      </c>
    </row>
    <row r="20" spans="2:41" ht="15.75" customHeight="1" thickBot="1" x14ac:dyDescent="0.35">
      <c r="B20" s="576"/>
      <c r="C20" s="577"/>
      <c r="D20" s="559" t="str">
        <f>RIGHT($M$5,21)</f>
        <v>ΔТ=70⁰С (95/85/20) Вт</v>
      </c>
      <c r="E20" s="560"/>
      <c r="F20" s="461">
        <f t="shared" ref="F20:T20" si="91">ROUND(IF($D20="ΔТ=70⁰С (95/85/20) Вт",AA20,(IF($D20="ΔТ=60⁰С (90/70/20) Вт",AA20*0.818,AA20*0.646))),0)</f>
        <v>288</v>
      </c>
      <c r="G20" s="461">
        <f t="shared" si="91"/>
        <v>448</v>
      </c>
      <c r="H20" s="461">
        <f t="shared" si="91"/>
        <v>534</v>
      </c>
      <c r="I20" s="461">
        <f t="shared" si="91"/>
        <v>587</v>
      </c>
      <c r="J20" s="461">
        <f t="shared" si="91"/>
        <v>608</v>
      </c>
      <c r="K20" s="461">
        <f t="shared" si="91"/>
        <v>791</v>
      </c>
      <c r="L20" s="461">
        <f t="shared" si="91"/>
        <v>1068</v>
      </c>
      <c r="M20" s="461">
        <f t="shared" si="91"/>
        <v>1326</v>
      </c>
      <c r="N20" s="461">
        <f t="shared" si="91"/>
        <v>1593</v>
      </c>
      <c r="O20" s="461">
        <f t="shared" si="91"/>
        <v>1851</v>
      </c>
      <c r="P20" s="461">
        <f t="shared" si="91"/>
        <v>2135</v>
      </c>
      <c r="Q20" s="461">
        <f t="shared" si="91"/>
        <v>2349</v>
      </c>
      <c r="R20" s="461">
        <f t="shared" si="91"/>
        <v>2385</v>
      </c>
      <c r="S20" s="461">
        <f t="shared" si="91"/>
        <v>2669</v>
      </c>
      <c r="T20" s="462">
        <f t="shared" si="91"/>
        <v>3203</v>
      </c>
      <c r="AA20" s="126">
        <f>VLOOKUP(CONCATENATE("P30 ",F$6," V",$B19),Основа!$A$1:$P3635,8,FALSE)</f>
        <v>287.82</v>
      </c>
      <c r="AB20" s="126">
        <f>VLOOKUP(CONCATENATE("P30 ",G$6," V",$B19),Основа!$A$1:$P3635,8,FALSE)</f>
        <v>447.72</v>
      </c>
      <c r="AC20" s="126">
        <f>VLOOKUP(CONCATENATE("P30 ",H$6," V",$B19),Основа!$A$1:$P3635,8,FALSE)</f>
        <v>533.81999999999994</v>
      </c>
      <c r="AD20" s="126">
        <f>VLOOKUP(CONCATENATE("P30 ",I$6," V",$B19),Основа!$A$1:$P3635,8,FALSE)</f>
        <v>586.70999999999992</v>
      </c>
      <c r="AE20" s="126">
        <f>VLOOKUP(CONCATENATE("P30 ",J$6," V",$B19),Основа!$A$1:$P3635,8,FALSE)</f>
        <v>607.62</v>
      </c>
      <c r="AF20" s="126">
        <f>VLOOKUP(CONCATENATE("P30 ",K$6," V",$B19),Основа!$A$1:$P3635,8,FALSE)</f>
        <v>790.89</v>
      </c>
      <c r="AG20" s="126">
        <f>VLOOKUP(CONCATENATE("P30 ",L$6," V",$B19),Основа!$A$1:$P3635,8,FALSE)</f>
        <v>1067.6399999999999</v>
      </c>
      <c r="AH20" s="126">
        <f>VLOOKUP(CONCATENATE("P30 ",M$6," V",$B19),Основа!$A$1:$P3635,8,FALSE)</f>
        <v>1325.9399999999998</v>
      </c>
      <c r="AI20" s="126">
        <f>VLOOKUP(CONCATENATE("P30 ",N$6," V",$B19),Основа!$A$1:$P3635,8,FALSE)</f>
        <v>1592.85</v>
      </c>
      <c r="AJ20" s="126">
        <f>VLOOKUP(CONCATENATE("P30 ",O$6," V",$B19),Основа!$A$1:$P3635,8,FALSE)</f>
        <v>1851.15</v>
      </c>
      <c r="AK20" s="126">
        <f>VLOOKUP(CONCATENATE("P30 ",P$6," V",$B19),Основа!$A$1:$P3635,8,FALSE)</f>
        <v>2135.2799999999997</v>
      </c>
      <c r="AL20" s="126">
        <f>VLOOKUP(CONCATENATE("P30 ",Q$6," V",$B19),Основа!$A$1:$P3635,8,FALSE)</f>
        <v>2349.3000000000002</v>
      </c>
      <c r="AM20" s="126">
        <f>VLOOKUP(CONCATENATE("P30 ",R$6," V",$B19),Основа!$A$1:$P3635,8,FALSE)</f>
        <v>2384.9700000000003</v>
      </c>
      <c r="AN20" s="126">
        <f>VLOOKUP(CONCATENATE("P30 ",S$6," V",$B19),Основа!$A$1:$P3635,8,FALSE)</f>
        <v>2669.1</v>
      </c>
      <c r="AO20" s="126">
        <f>VLOOKUP(CONCATENATE("P30 ",T$6," V",$B19),Основа!$A$1:$P3635,8,FALSE)</f>
        <v>3202.92</v>
      </c>
    </row>
    <row r="21" spans="2:41" ht="15" customHeight="1" x14ac:dyDescent="0.3">
      <c r="B21" s="553">
        <v>9</v>
      </c>
      <c r="C21" s="555">
        <v>430</v>
      </c>
      <c r="D21" s="557" t="s">
        <v>36</v>
      </c>
      <c r="E21" s="558"/>
      <c r="F21" s="447">
        <f>ROUND(AA21-(AA21*$L$5),0)</f>
        <v>21108</v>
      </c>
      <c r="G21" s="447">
        <f t="shared" ref="G21" si="92">ROUND(AB21-(AB21*$L$5),0)</f>
        <v>23147</v>
      </c>
      <c r="H21" s="447">
        <f t="shared" ref="H21" si="93">ROUND(AC21-(AC21*$L$5),0)</f>
        <v>25413</v>
      </c>
      <c r="I21" s="447">
        <f t="shared" ref="I21" si="94">ROUND(AD21-(AD21*$L$5),0)</f>
        <v>27679</v>
      </c>
      <c r="J21" s="447">
        <f t="shared" ref="J21" si="95">ROUND(AE21-(AE21*$L$5),0)</f>
        <v>27679</v>
      </c>
      <c r="K21" s="447">
        <f t="shared" ref="K21" si="96">ROUND(AF21-(AF21*$L$5),0)</f>
        <v>32593</v>
      </c>
      <c r="L21" s="447">
        <f t="shared" ref="L21" si="97">ROUND(AG21-(AG21*$L$5),0)</f>
        <v>36137</v>
      </c>
      <c r="M21" s="447">
        <f t="shared" ref="M21" si="98">ROUND(AH21-(AH21*$L$5),0)</f>
        <v>42198</v>
      </c>
      <c r="N21" s="447">
        <f t="shared" ref="N21" si="99">ROUND(AI21-(AI21*$L$5),0)</f>
        <v>44060</v>
      </c>
      <c r="O21" s="447">
        <f t="shared" ref="O21" si="100">ROUND(AJ21-(AJ21*$L$5),0)</f>
        <v>48430</v>
      </c>
      <c r="P21" s="447">
        <f t="shared" ref="P21" si="101">ROUND(AK21-(AK21*$L$5),0)</f>
        <v>54674</v>
      </c>
      <c r="Q21" s="447">
        <f t="shared" ref="Q21" si="102">ROUND(AL21-(AL21*$L$5),0)</f>
        <v>66212</v>
      </c>
      <c r="R21" s="447">
        <f t="shared" ref="R21" si="103">ROUND(AM21-(AM21*$L$5),0)</f>
        <v>67654</v>
      </c>
      <c r="S21" s="447">
        <f t="shared" ref="S21" si="104">ROUND(AN21-(AN21*$L$5),0)</f>
        <v>83879</v>
      </c>
      <c r="T21" s="448">
        <f t="shared" ref="T21" si="105">ROUND(AO21-(AO21*$L$5),0)</f>
        <v>100104</v>
      </c>
      <c r="AA21" s="126">
        <f>ROUND(VLOOKUP(CONCATENATE("P30 ",F$6," V",$B21),Основа!$A$1:$P3637,15,FALSE),0)</f>
        <v>21108</v>
      </c>
      <c r="AB21" s="126">
        <f>ROUND(VLOOKUP(CONCATENATE("P30 ",G$6," V",$B21),Основа!$A$1:$P3637,15,FALSE),0)</f>
        <v>23147</v>
      </c>
      <c r="AC21" s="126">
        <f>ROUND(VLOOKUP(CONCATENATE("P30 ",H$6," V",$B21),Основа!$A$1:$P3637,15,FALSE),0)</f>
        <v>25413</v>
      </c>
      <c r="AD21" s="126">
        <f>ROUND(VLOOKUP(CONCATENATE("P30 ",I$6," V",$B21),Основа!$A$1:$P3637,15,FALSE),0)</f>
        <v>27679</v>
      </c>
      <c r="AE21" s="126">
        <f>ROUND(VLOOKUP(CONCATENATE("P30 ",J$6," V",$B21),Основа!$A$1:$P3637,15,FALSE),0)</f>
        <v>27679</v>
      </c>
      <c r="AF21" s="126">
        <f>ROUND(VLOOKUP(CONCATENATE("P30 ",K$6," V",$B21),Основа!$A$1:$P3637,15,FALSE),0)</f>
        <v>32593</v>
      </c>
      <c r="AG21" s="126">
        <f>ROUND(VLOOKUP(CONCATENATE("P30 ",L$6," V",$B21),Основа!$A$1:$P3637,15,FALSE),0)</f>
        <v>36137</v>
      </c>
      <c r="AH21" s="126">
        <f>ROUND(VLOOKUP(CONCATENATE("P30 ",M$6," V",$B21),Основа!$A$1:$P3637,15,FALSE),0)</f>
        <v>42198</v>
      </c>
      <c r="AI21" s="126">
        <f>ROUND(VLOOKUP(CONCATENATE("P30 ",N$6," V",$B21),Основа!$A$1:$P3637,15,FALSE),0)</f>
        <v>44060</v>
      </c>
      <c r="AJ21" s="126">
        <f>ROUND(VLOOKUP(CONCATENATE("P30 ",O$6," V",$B21),Основа!$A$1:$P3637,15,FALSE),0)</f>
        <v>48430</v>
      </c>
      <c r="AK21" s="126">
        <f>ROUND(VLOOKUP(CONCATENATE("P30 ",P$6," V",$B21),Основа!$A$1:$P3637,15,FALSE),0)</f>
        <v>54674</v>
      </c>
      <c r="AL21" s="126">
        <f>ROUND(VLOOKUP(CONCATENATE("P30 ",Q$6," V",$B21),Основа!$A$1:$P3637,15,FALSE),0)</f>
        <v>66212</v>
      </c>
      <c r="AM21" s="126">
        <f>ROUND(VLOOKUP(CONCATENATE("P30 ",R$6," V",$B21),Основа!$A$1:$P3637,15,FALSE),0)</f>
        <v>67654</v>
      </c>
      <c r="AN21" s="126">
        <f>ROUND(VLOOKUP(CONCATENATE("P30 ",S$6," V",$B21),Основа!$A$1:$P3637,15,FALSE),0)</f>
        <v>83879</v>
      </c>
      <c r="AO21" s="126">
        <f>ROUND(VLOOKUP(CONCATENATE("P30 ",T$6," V",$B21),Основа!$A$1:$P3637,15,FALSE),0)</f>
        <v>100104</v>
      </c>
    </row>
    <row r="22" spans="2:41" ht="15.75" customHeight="1" thickBot="1" x14ac:dyDescent="0.35">
      <c r="B22" s="576"/>
      <c r="C22" s="577"/>
      <c r="D22" s="559" t="str">
        <f>RIGHT($M$5,21)</f>
        <v>ΔТ=70⁰С (95/85/20) Вт</v>
      </c>
      <c r="E22" s="560"/>
      <c r="F22" s="461">
        <f t="shared" ref="F22:T22" si="106">ROUND(IF($D22="ΔТ=70⁰С (95/85/20) Вт",AA22,(IF($D22="ΔТ=60⁰С (90/70/20) Вт",AA22*0.818,AA22*0.646))),0)</f>
        <v>325</v>
      </c>
      <c r="G22" s="461">
        <f t="shared" si="106"/>
        <v>506</v>
      </c>
      <c r="H22" s="461">
        <f t="shared" si="106"/>
        <v>600</v>
      </c>
      <c r="I22" s="461">
        <f t="shared" si="106"/>
        <v>661</v>
      </c>
      <c r="J22" s="461">
        <f t="shared" si="106"/>
        <v>685</v>
      </c>
      <c r="K22" s="461">
        <f t="shared" si="106"/>
        <v>891</v>
      </c>
      <c r="L22" s="461">
        <f t="shared" si="106"/>
        <v>1202</v>
      </c>
      <c r="M22" s="461">
        <f t="shared" si="106"/>
        <v>1492</v>
      </c>
      <c r="N22" s="461">
        <f t="shared" si="106"/>
        <v>1792</v>
      </c>
      <c r="O22" s="461">
        <f t="shared" si="106"/>
        <v>2082</v>
      </c>
      <c r="P22" s="461">
        <f t="shared" si="106"/>
        <v>2402</v>
      </c>
      <c r="Q22" s="461">
        <f t="shared" si="106"/>
        <v>2642</v>
      </c>
      <c r="R22" s="461">
        <f t="shared" si="106"/>
        <v>2683</v>
      </c>
      <c r="S22" s="461">
        <f t="shared" si="106"/>
        <v>3002</v>
      </c>
      <c r="T22" s="462">
        <f t="shared" si="106"/>
        <v>3604</v>
      </c>
      <c r="AA22" s="126">
        <f>VLOOKUP(CONCATENATE("P30 ",F$6," V",$B21),Основа!$A$1:$P3637,8,FALSE)</f>
        <v>324.72000000000003</v>
      </c>
      <c r="AB22" s="126">
        <f>VLOOKUP(CONCATENATE("P30 ",G$6," V",$B21),Основа!$A$1:$P3637,8,FALSE)</f>
        <v>505.53000000000003</v>
      </c>
      <c r="AC22" s="126">
        <f>VLOOKUP(CONCATENATE("P30 ",H$6," V",$B21),Основа!$A$1:$P3637,8,FALSE)</f>
        <v>600.24</v>
      </c>
      <c r="AD22" s="126">
        <f>VLOOKUP(CONCATENATE("P30 ",I$6," V",$B21),Основа!$A$1:$P3637,8,FALSE)</f>
        <v>660.51</v>
      </c>
      <c r="AE22" s="126">
        <f>VLOOKUP(CONCATENATE("P30 ",J$6," V",$B21),Основа!$A$1:$P3637,8,FALSE)</f>
        <v>685.11</v>
      </c>
      <c r="AF22" s="126">
        <f>VLOOKUP(CONCATENATE("P30 ",K$6," V",$B21),Основа!$A$1:$P3637,8,FALSE)</f>
        <v>890.52</v>
      </c>
      <c r="AG22" s="126">
        <f>VLOOKUP(CONCATENATE("P30 ",L$6," V",$B21),Основа!$A$1:$P3637,8,FALSE)</f>
        <v>1201.71</v>
      </c>
      <c r="AH22" s="126">
        <f>VLOOKUP(CONCATENATE("P30 ",M$6," V",$B21),Основа!$A$1:$P3637,8,FALSE)</f>
        <v>1491.99</v>
      </c>
      <c r="AI22" s="126">
        <f>VLOOKUP(CONCATENATE("P30 ",N$6," V",$B21),Основа!$A$1:$P3637,8,FALSE)</f>
        <v>1792.1100000000001</v>
      </c>
      <c r="AJ22" s="126">
        <f>VLOOKUP(CONCATENATE("P30 ",O$6," V",$B21),Основа!$A$1:$P3637,8,FALSE)</f>
        <v>2082.39</v>
      </c>
      <c r="AK22" s="126">
        <f>VLOOKUP(CONCATENATE("P30 ",P$6," V",$B21),Основа!$A$1:$P3637,8,FALSE)</f>
        <v>2402.19</v>
      </c>
      <c r="AL22" s="126">
        <f>VLOOKUP(CONCATENATE("P30 ",Q$6," V",$B21),Основа!$A$1:$P3637,8,FALSE)</f>
        <v>2642.04</v>
      </c>
      <c r="AM22" s="126">
        <f>VLOOKUP(CONCATENATE("P30 ",R$6," V",$B21),Основа!$A$1:$P3637,8,FALSE)</f>
        <v>2682.6299999999997</v>
      </c>
      <c r="AN22" s="126">
        <f>VLOOKUP(CONCATENATE("P30 ",S$6," V",$B21),Основа!$A$1:$P3637,8,FALSE)</f>
        <v>3002.43</v>
      </c>
      <c r="AO22" s="126">
        <f>VLOOKUP(CONCATENATE("P30 ",T$6," V",$B21),Основа!$A$1:$P3637,8,FALSE)</f>
        <v>3603.9</v>
      </c>
    </row>
    <row r="23" spans="2:41" ht="15" customHeight="1" x14ac:dyDescent="0.3">
      <c r="B23" s="553">
        <v>10</v>
      </c>
      <c r="C23" s="555">
        <v>480</v>
      </c>
      <c r="D23" s="557" t="s">
        <v>36</v>
      </c>
      <c r="E23" s="558"/>
      <c r="F23" s="447">
        <f>ROUND(AA23-(AA23*$L$5),0)</f>
        <v>22754</v>
      </c>
      <c r="G23" s="447">
        <f t="shared" ref="G23" si="107">ROUND(AB23-(AB23*$L$5),0)</f>
        <v>24976</v>
      </c>
      <c r="H23" s="447">
        <f t="shared" ref="H23" si="108">ROUND(AC23-(AC23*$L$5),0)</f>
        <v>27445</v>
      </c>
      <c r="I23" s="447">
        <f t="shared" ref="I23" si="109">ROUND(AD23-(AD23*$L$5),0)</f>
        <v>29914</v>
      </c>
      <c r="J23" s="447">
        <f t="shared" ref="J23" si="110">ROUND(AE23-(AE23*$L$5),0)</f>
        <v>29914</v>
      </c>
      <c r="K23" s="447">
        <f t="shared" ref="K23" si="111">ROUND(AF23-(AF23*$L$5),0)</f>
        <v>35364</v>
      </c>
      <c r="L23" s="447">
        <f t="shared" ref="L23" si="112">ROUND(AG23-(AG23*$L$5),0)</f>
        <v>39308</v>
      </c>
      <c r="M23" s="447">
        <f t="shared" ref="M23" si="113">ROUND(AH23-(AH23*$L$5),0)</f>
        <v>46050</v>
      </c>
      <c r="N23" s="447">
        <f t="shared" ref="N23" si="114">ROUND(AI23-(AI23*$L$5),0)</f>
        <v>48118</v>
      </c>
      <c r="O23" s="447">
        <f t="shared" ref="O23" si="115">ROUND(AJ23-(AJ23*$L$5),0)</f>
        <v>52981</v>
      </c>
      <c r="P23" s="447">
        <f t="shared" ref="P23" si="116">ROUND(AK23-(AK23*$L$5),0)</f>
        <v>59928</v>
      </c>
      <c r="Q23" s="447">
        <f t="shared" ref="Q23" si="117">ROUND(AL23-(AL23*$L$5),0)</f>
        <v>72633</v>
      </c>
      <c r="R23" s="447">
        <f t="shared" ref="R23" si="118">ROUND(AM23-(AM23*$L$5),0)</f>
        <v>74221</v>
      </c>
      <c r="S23" s="447">
        <f t="shared" ref="S23" si="119">ROUND(AN23-(AN23*$L$5),0)</f>
        <v>92087</v>
      </c>
      <c r="T23" s="448">
        <f t="shared" ref="T23" si="120">ROUND(AO23-(AO23*$L$5),0)</f>
        <v>109954</v>
      </c>
      <c r="AA23" s="126">
        <f>ROUND(VLOOKUP(CONCATENATE("P30 ",F$6," V",$B23),Основа!$A$1:$P3639,15,FALSE),0)</f>
        <v>22754</v>
      </c>
      <c r="AB23" s="126">
        <f>ROUND(VLOOKUP(CONCATENATE("P30 ",G$6," V",$B23),Основа!$A$1:$P3639,15,FALSE),0)</f>
        <v>24976</v>
      </c>
      <c r="AC23" s="126">
        <f>ROUND(VLOOKUP(CONCATENATE("P30 ",H$6," V",$B23),Основа!$A$1:$P3639,15,FALSE),0)</f>
        <v>27445</v>
      </c>
      <c r="AD23" s="126">
        <f>ROUND(VLOOKUP(CONCATENATE("P30 ",I$6," V",$B23),Основа!$A$1:$P3639,15,FALSE),0)</f>
        <v>29914</v>
      </c>
      <c r="AE23" s="126">
        <f>ROUND(VLOOKUP(CONCATENATE("P30 ",J$6," V",$B23),Основа!$A$1:$P3639,15,FALSE),0)</f>
        <v>29914</v>
      </c>
      <c r="AF23" s="126">
        <f>ROUND(VLOOKUP(CONCATENATE("P30 ",K$6," V",$B23),Основа!$A$1:$P3639,15,FALSE),0)</f>
        <v>35364</v>
      </c>
      <c r="AG23" s="126">
        <f>ROUND(VLOOKUP(CONCATENATE("P30 ",L$6," V",$B23),Основа!$A$1:$P3639,15,FALSE),0)</f>
        <v>39308</v>
      </c>
      <c r="AH23" s="126">
        <f>ROUND(VLOOKUP(CONCATENATE("P30 ",M$6," V",$B23),Основа!$A$1:$P3639,15,FALSE),0)</f>
        <v>46050</v>
      </c>
      <c r="AI23" s="126">
        <f>ROUND(VLOOKUP(CONCATENATE("P30 ",N$6," V",$B23),Основа!$A$1:$P3639,15,FALSE),0)</f>
        <v>48118</v>
      </c>
      <c r="AJ23" s="126">
        <f>ROUND(VLOOKUP(CONCATENATE("P30 ",O$6," V",$B23),Основа!$A$1:$P3639,15,FALSE),0)</f>
        <v>52981</v>
      </c>
      <c r="AK23" s="126">
        <f>ROUND(VLOOKUP(CONCATENATE("P30 ",P$6," V",$B23),Основа!$A$1:$P3639,15,FALSE),0)</f>
        <v>59928</v>
      </c>
      <c r="AL23" s="126">
        <f>ROUND(VLOOKUP(CONCATENATE("P30 ",Q$6," V",$B23),Основа!$A$1:$P3639,15,FALSE),0)</f>
        <v>72633</v>
      </c>
      <c r="AM23" s="126">
        <f>ROUND(VLOOKUP(CONCATENATE("P30 ",R$6," V",$B23),Основа!$A$1:$P3639,15,FALSE),0)</f>
        <v>74221</v>
      </c>
      <c r="AN23" s="126">
        <f>ROUND(VLOOKUP(CONCATENATE("P30 ",S$6," V",$B23),Основа!$A$1:$P3639,15,FALSE),0)</f>
        <v>92087</v>
      </c>
      <c r="AO23" s="126">
        <f>ROUND(VLOOKUP(CONCATENATE("P30 ",T$6," V",$B23),Основа!$A$1:$P3639,15,FALSE),0)</f>
        <v>109954</v>
      </c>
    </row>
    <row r="24" spans="2:41" ht="15.75" customHeight="1" thickBot="1" x14ac:dyDescent="0.35">
      <c r="B24" s="576"/>
      <c r="C24" s="577"/>
      <c r="D24" s="559" t="str">
        <f>RIGHT($M$5,21)</f>
        <v>ΔТ=70⁰С (95/85/20) Вт</v>
      </c>
      <c r="E24" s="560"/>
      <c r="F24" s="461">
        <f t="shared" ref="F24:T24" si="121">ROUND(IF($D24="ΔТ=70⁰С (95/85/20) Вт",AA24,(IF($D24="ΔТ=60⁰С (90/70/20) Вт",AA24*0.818,AA24*0.646))),0)</f>
        <v>360</v>
      </c>
      <c r="G24" s="461">
        <f t="shared" si="121"/>
        <v>561</v>
      </c>
      <c r="H24" s="461">
        <f t="shared" si="121"/>
        <v>668</v>
      </c>
      <c r="I24" s="461">
        <f t="shared" si="121"/>
        <v>734</v>
      </c>
      <c r="J24" s="461">
        <f t="shared" si="121"/>
        <v>760</v>
      </c>
      <c r="K24" s="461">
        <f t="shared" si="121"/>
        <v>990</v>
      </c>
      <c r="L24" s="461">
        <f t="shared" si="121"/>
        <v>1335</v>
      </c>
      <c r="M24" s="461">
        <f t="shared" si="121"/>
        <v>1657</v>
      </c>
      <c r="N24" s="461">
        <f t="shared" si="121"/>
        <v>1991</v>
      </c>
      <c r="O24" s="461">
        <f t="shared" si="121"/>
        <v>2314</v>
      </c>
      <c r="P24" s="461">
        <f t="shared" si="121"/>
        <v>2669</v>
      </c>
      <c r="Q24" s="461">
        <f t="shared" si="121"/>
        <v>2936</v>
      </c>
      <c r="R24" s="461">
        <f t="shared" si="121"/>
        <v>2980</v>
      </c>
      <c r="S24" s="461">
        <f t="shared" si="121"/>
        <v>3337</v>
      </c>
      <c r="T24" s="462">
        <f t="shared" si="121"/>
        <v>4004</v>
      </c>
      <c r="AA24" s="126">
        <f>VLOOKUP(CONCATENATE("P30 ",F$6," V",$B23),Основа!$A$1:$P3639,8,FALSE)</f>
        <v>360.39000000000004</v>
      </c>
      <c r="AB24" s="126">
        <f>VLOOKUP(CONCATENATE("P30 ",G$6," V",$B23),Основа!$A$1:$P3639,8,FALSE)</f>
        <v>560.88</v>
      </c>
      <c r="AC24" s="126">
        <f>VLOOKUP(CONCATENATE("P30 ",H$6," V",$B23),Основа!$A$1:$P3639,8,FALSE)</f>
        <v>667.89</v>
      </c>
      <c r="AD24" s="126">
        <f>VLOOKUP(CONCATENATE("P30 ",I$6," V",$B23),Основа!$A$1:$P3639,8,FALSE)</f>
        <v>734.31</v>
      </c>
      <c r="AE24" s="126">
        <f>VLOOKUP(CONCATENATE("P30 ",J$6," V",$B23),Основа!$A$1:$P3639,8,FALSE)</f>
        <v>760.14</v>
      </c>
      <c r="AF24" s="126">
        <f>VLOOKUP(CONCATENATE("P30 ",K$6," V",$B23),Основа!$A$1:$P3639,8,FALSE)</f>
        <v>990.15000000000009</v>
      </c>
      <c r="AG24" s="126">
        <f>VLOOKUP(CONCATENATE("P30 ",L$6," V",$B23),Основа!$A$1:$P3639,8,FALSE)</f>
        <v>1334.55</v>
      </c>
      <c r="AH24" s="126">
        <f>VLOOKUP(CONCATENATE("P30 ",M$6," V",$B23),Основа!$A$1:$P3639,8,FALSE)</f>
        <v>1656.8100000000002</v>
      </c>
      <c r="AI24" s="126">
        <f>VLOOKUP(CONCATENATE("P30 ",N$6," V",$B23),Основа!$A$1:$P3639,8,FALSE)</f>
        <v>1991.3700000000001</v>
      </c>
      <c r="AJ24" s="126">
        <f>VLOOKUP(CONCATENATE("P30 ",O$6," V",$B23),Основа!$A$1:$P3639,8,FALSE)</f>
        <v>2313.6299999999997</v>
      </c>
      <c r="AK24" s="126">
        <f>VLOOKUP(CONCATENATE("P30 ",P$6," V",$B23),Основа!$A$1:$P3639,8,FALSE)</f>
        <v>2669.1</v>
      </c>
      <c r="AL24" s="126">
        <f>VLOOKUP(CONCATENATE("P30 ",Q$6," V",$B23),Основа!$A$1:$P3639,8,FALSE)</f>
        <v>2936.01</v>
      </c>
      <c r="AM24" s="126">
        <f>VLOOKUP(CONCATENATE("P30 ",R$6," V",$B23),Основа!$A$1:$P3639,8,FALSE)</f>
        <v>2980.29</v>
      </c>
      <c r="AN24" s="126">
        <f>VLOOKUP(CONCATENATE("P30 ",S$6," V",$B23),Основа!$A$1:$P3639,8,FALSE)</f>
        <v>3336.99</v>
      </c>
      <c r="AO24" s="126">
        <f>VLOOKUP(CONCATENATE("P30 ",T$6," V",$B23),Основа!$A$1:$P3639,8,FALSE)</f>
        <v>4003.6499999999996</v>
      </c>
    </row>
    <row r="25" spans="2:41" ht="15" customHeight="1" x14ac:dyDescent="0.3">
      <c r="B25" s="553">
        <v>11</v>
      </c>
      <c r="C25" s="555">
        <v>530</v>
      </c>
      <c r="D25" s="557" t="s">
        <v>36</v>
      </c>
      <c r="E25" s="558"/>
      <c r="F25" s="447">
        <f>ROUND(AA25-(AA25*$L$5),0)</f>
        <v>24401</v>
      </c>
      <c r="G25" s="447">
        <f t="shared" ref="G25" si="122">ROUND(AB25-(AB25*$L$5),0)</f>
        <v>26806</v>
      </c>
      <c r="H25" s="447">
        <f t="shared" ref="H25" si="123">ROUND(AC25-(AC25*$L$5),0)</f>
        <v>29478</v>
      </c>
      <c r="I25" s="447">
        <f t="shared" ref="I25" si="124">ROUND(AD25-(AD25*$L$5),0)</f>
        <v>32151</v>
      </c>
      <c r="J25" s="447">
        <f t="shared" ref="J25" si="125">ROUND(AE25-(AE25*$L$5),0)</f>
        <v>32151</v>
      </c>
      <c r="K25" s="447">
        <f t="shared" ref="K25" si="126">ROUND(AF25-(AF25*$L$5),0)</f>
        <v>38141</v>
      </c>
      <c r="L25" s="447">
        <f t="shared" ref="L25" si="127">ROUND(AG25-(AG25*$L$5),0)</f>
        <v>42484</v>
      </c>
      <c r="M25" s="447">
        <f t="shared" ref="M25" si="128">ROUND(AH25-(AH25*$L$5),0)</f>
        <v>49907</v>
      </c>
      <c r="N25" s="447">
        <f t="shared" ref="N25" si="129">ROUND(AI25-(AI25*$L$5),0)</f>
        <v>52186</v>
      </c>
      <c r="O25" s="447">
        <f t="shared" ref="O25" si="130">ROUND(AJ25-(AJ25*$L$5),0)</f>
        <v>57541</v>
      </c>
      <c r="P25" s="447">
        <f t="shared" ref="P25" si="131">ROUND(AK25-(AK25*$L$5),0)</f>
        <v>65188</v>
      </c>
      <c r="Q25" s="447">
        <f t="shared" ref="Q25" si="132">ROUND(AL25-(AL25*$L$5),0)</f>
        <v>79062</v>
      </c>
      <c r="R25" s="447">
        <f t="shared" ref="R25" si="133">ROUND(AM25-(AM25*$L$5),0)</f>
        <v>80797</v>
      </c>
      <c r="S25" s="447">
        <f t="shared" ref="S25" si="134">ROUND(AN25-(AN25*$L$5),0)</f>
        <v>100307</v>
      </c>
      <c r="T25" s="448">
        <f t="shared" ref="T25" si="135">ROUND(AO25-(AO25*$L$5),0)</f>
        <v>119818</v>
      </c>
      <c r="AA25" s="126">
        <f>ROUND(VLOOKUP(CONCATENATE("P30 ",F$6," V",$B25),Основа!$A$1:$P3641,15,FALSE),0)</f>
        <v>24401</v>
      </c>
      <c r="AB25" s="126">
        <f>ROUND(VLOOKUP(CONCATENATE("P30 ",G$6," V",$B25),Основа!$A$1:$P3641,15,FALSE),0)</f>
        <v>26806</v>
      </c>
      <c r="AC25" s="126">
        <f>ROUND(VLOOKUP(CONCATENATE("P30 ",H$6," V",$B25),Основа!$A$1:$P3641,15,FALSE),0)</f>
        <v>29478</v>
      </c>
      <c r="AD25" s="126">
        <f>ROUND(VLOOKUP(CONCATENATE("P30 ",I$6," V",$B25),Основа!$A$1:$P3641,15,FALSE),0)</f>
        <v>32151</v>
      </c>
      <c r="AE25" s="126">
        <f>ROUND(VLOOKUP(CONCATENATE("P30 ",J$6," V",$B25),Основа!$A$1:$P3641,15,FALSE),0)</f>
        <v>32151</v>
      </c>
      <c r="AF25" s="126">
        <f>ROUND(VLOOKUP(CONCATENATE("P30 ",K$6," V",$B25),Основа!$A$1:$P3641,15,FALSE),0)</f>
        <v>38141</v>
      </c>
      <c r="AG25" s="126">
        <f>ROUND(VLOOKUP(CONCATENATE("P30 ",L$6," V",$B25),Основа!$A$1:$P3641,15,FALSE),0)</f>
        <v>42484</v>
      </c>
      <c r="AH25" s="126">
        <f>ROUND(VLOOKUP(CONCATENATE("P30 ",M$6," V",$B25),Основа!$A$1:$P3641,15,FALSE),0)</f>
        <v>49907</v>
      </c>
      <c r="AI25" s="126">
        <f>ROUND(VLOOKUP(CONCATENATE("P30 ",N$6," V",$B25),Основа!$A$1:$P3641,15,FALSE),0)</f>
        <v>52186</v>
      </c>
      <c r="AJ25" s="126">
        <f>ROUND(VLOOKUP(CONCATENATE("P30 ",O$6," V",$B25),Основа!$A$1:$P3641,15,FALSE),0)</f>
        <v>57541</v>
      </c>
      <c r="AK25" s="126">
        <f>ROUND(VLOOKUP(CONCATENATE("P30 ",P$6," V",$B25),Основа!$A$1:$P3641,15,FALSE),0)</f>
        <v>65188</v>
      </c>
      <c r="AL25" s="126">
        <f>ROUND(VLOOKUP(CONCATENATE("P30 ",Q$6," V",$B25),Основа!$A$1:$P3641,15,FALSE),0)</f>
        <v>79062</v>
      </c>
      <c r="AM25" s="126">
        <f>ROUND(VLOOKUP(CONCATENATE("P30 ",R$6," V",$B25),Основа!$A$1:$P3641,15,FALSE),0)</f>
        <v>80797</v>
      </c>
      <c r="AN25" s="126">
        <f>ROUND(VLOOKUP(CONCATENATE("P30 ",S$6," V",$B25),Основа!$A$1:$P3641,15,FALSE),0)</f>
        <v>100307</v>
      </c>
      <c r="AO25" s="126">
        <f>ROUND(VLOOKUP(CONCATENATE("P30 ",T$6," V",$B25),Основа!$A$1:$P3641,15,FALSE),0)</f>
        <v>119818</v>
      </c>
    </row>
    <row r="26" spans="2:41" ht="15.75" customHeight="1" thickBot="1" x14ac:dyDescent="0.35">
      <c r="B26" s="576"/>
      <c r="C26" s="577"/>
      <c r="D26" s="559" t="str">
        <f>RIGHT($M$5,21)</f>
        <v>ΔТ=70⁰С (95/85/20) Вт</v>
      </c>
      <c r="E26" s="560"/>
      <c r="F26" s="461">
        <f t="shared" ref="F26:T26" si="136">ROUND(IF($D26="ΔТ=70⁰С (95/85/20) Вт",AA26,(IF($D26="ΔТ=60⁰С (90/70/20) Вт",AA26*0.818,AA26*0.646))),0)</f>
        <v>396</v>
      </c>
      <c r="G26" s="461">
        <f t="shared" si="136"/>
        <v>616</v>
      </c>
      <c r="H26" s="461">
        <f t="shared" si="136"/>
        <v>734</v>
      </c>
      <c r="I26" s="461">
        <f t="shared" si="136"/>
        <v>807</v>
      </c>
      <c r="J26" s="461">
        <f t="shared" si="136"/>
        <v>836</v>
      </c>
      <c r="K26" s="461">
        <f t="shared" si="136"/>
        <v>1089</v>
      </c>
      <c r="L26" s="461">
        <f t="shared" si="136"/>
        <v>1469</v>
      </c>
      <c r="M26" s="461">
        <f t="shared" si="136"/>
        <v>1823</v>
      </c>
      <c r="N26" s="461">
        <f t="shared" si="136"/>
        <v>2189</v>
      </c>
      <c r="O26" s="461">
        <f t="shared" si="136"/>
        <v>2545</v>
      </c>
      <c r="P26" s="461">
        <f t="shared" si="136"/>
        <v>2936</v>
      </c>
      <c r="Q26" s="461">
        <f t="shared" si="136"/>
        <v>3230</v>
      </c>
      <c r="R26" s="461">
        <f t="shared" si="136"/>
        <v>3279</v>
      </c>
      <c r="S26" s="461">
        <f t="shared" si="136"/>
        <v>3670</v>
      </c>
      <c r="T26" s="462">
        <f t="shared" si="136"/>
        <v>4405</v>
      </c>
      <c r="AA26" s="126">
        <f>VLOOKUP(CONCATENATE("P30 ",F$6," V",$B25),Основа!$A$1:$P3641,8,FALSE)</f>
        <v>396.06</v>
      </c>
      <c r="AB26" s="126">
        <f>VLOOKUP(CONCATENATE("P30 ",G$6," V",$B25),Основа!$A$1:$P3641,8,FALSE)</f>
        <v>616.23</v>
      </c>
      <c r="AC26" s="126">
        <f>VLOOKUP(CONCATENATE("P30 ",H$6," V",$B25),Основа!$A$1:$P3641,8,FALSE)</f>
        <v>734.31</v>
      </c>
      <c r="AD26" s="126">
        <f>VLOOKUP(CONCATENATE("P30 ",I$6," V",$B25),Основа!$A$1:$P3641,8,FALSE)</f>
        <v>806.88</v>
      </c>
      <c r="AE26" s="126">
        <f>VLOOKUP(CONCATENATE("P30 ",J$6," V",$B25),Основа!$A$1:$P3641,8,FALSE)</f>
        <v>836.4</v>
      </c>
      <c r="AF26" s="126">
        <f>VLOOKUP(CONCATENATE("P30 ",K$6," V",$B25),Основа!$A$1:$P3641,8,FALSE)</f>
        <v>1088.55</v>
      </c>
      <c r="AG26" s="126">
        <f>VLOOKUP(CONCATENATE("P30 ",L$6," V",$B25),Основа!$A$1:$P3641,8,FALSE)</f>
        <v>1468.62</v>
      </c>
      <c r="AH26" s="126">
        <f>VLOOKUP(CONCATENATE("P30 ",M$6," V",$B25),Основа!$A$1:$P3641,8,FALSE)</f>
        <v>1822.8600000000001</v>
      </c>
      <c r="AI26" s="126">
        <f>VLOOKUP(CONCATENATE("P30 ",N$6," V",$B25),Основа!$A$1:$P3641,8,FALSE)</f>
        <v>2189.4</v>
      </c>
      <c r="AJ26" s="126">
        <f>VLOOKUP(CONCATENATE("P30 ",O$6," V",$B25),Основа!$A$1:$P3641,8,FALSE)</f>
        <v>2544.8700000000003</v>
      </c>
      <c r="AK26" s="126">
        <f>VLOOKUP(CONCATENATE("P30 ",P$6," V",$B25),Основа!$A$1:$P3641,8,FALSE)</f>
        <v>2936.01</v>
      </c>
      <c r="AL26" s="126">
        <f>VLOOKUP(CONCATENATE("P30 ",Q$6," V",$B25),Основа!$A$1:$P3641,8,FALSE)</f>
        <v>3229.98</v>
      </c>
      <c r="AM26" s="126">
        <f>VLOOKUP(CONCATENATE("P30 ",R$6," V",$B25),Основа!$A$1:$P3641,8,FALSE)</f>
        <v>3279.18</v>
      </c>
      <c r="AN26" s="126">
        <f>VLOOKUP(CONCATENATE("P30 ",S$6," V",$B25),Основа!$A$1:$P3641,8,FALSE)</f>
        <v>3670.32</v>
      </c>
      <c r="AO26" s="126">
        <f>VLOOKUP(CONCATENATE("P30 ",T$6," V",$B25),Основа!$A$1:$P3641,8,FALSE)</f>
        <v>4404.63</v>
      </c>
    </row>
    <row r="27" spans="2:41" ht="15" customHeight="1" x14ac:dyDescent="0.3">
      <c r="B27" s="553">
        <v>12</v>
      </c>
      <c r="C27" s="555">
        <v>580</v>
      </c>
      <c r="D27" s="557" t="s">
        <v>36</v>
      </c>
      <c r="E27" s="558"/>
      <c r="F27" s="447">
        <f>ROUND(AA27-(AA27*$L$5),0)</f>
        <v>26029</v>
      </c>
      <c r="G27" s="447">
        <f t="shared" ref="G27" si="137">ROUND(AB27-(AB27*$L$5),0)</f>
        <v>28615</v>
      </c>
      <c r="H27" s="447">
        <f t="shared" ref="H27" si="138">ROUND(AC27-(AC27*$L$5),0)</f>
        <v>31489</v>
      </c>
      <c r="I27" s="447">
        <f t="shared" ref="I27" si="139">ROUND(AD27-(AD27*$L$5),0)</f>
        <v>34363</v>
      </c>
      <c r="J27" s="447">
        <f t="shared" ref="J27" si="140">ROUND(AE27-(AE27*$L$5),0)</f>
        <v>34362</v>
      </c>
      <c r="K27" s="447">
        <f t="shared" ref="K27" si="141">ROUND(AF27-(AF27*$L$5),0)</f>
        <v>40887</v>
      </c>
      <c r="L27" s="447">
        <f t="shared" ref="L27" si="142">ROUND(AG27-(AG27*$L$5),0)</f>
        <v>45622</v>
      </c>
      <c r="M27" s="447">
        <f t="shared" ref="M27" si="143">ROUND(AH27-(AH27*$L$5),0)</f>
        <v>53721</v>
      </c>
      <c r="N27" s="447">
        <f t="shared" ref="N27" si="144">ROUND(AI27-(AI27*$L$5),0)</f>
        <v>56201</v>
      </c>
      <c r="O27" s="447">
        <f t="shared" ref="O27" si="145">ROUND(AJ27-(AJ27*$L$5),0)</f>
        <v>62046</v>
      </c>
      <c r="P27" s="447">
        <f t="shared" ref="P27" si="146">ROUND(AK27-(AK27*$L$5),0)</f>
        <v>70389</v>
      </c>
      <c r="Q27" s="447">
        <f t="shared" ref="Q27" si="147">ROUND(AL27-(AL27*$L$5),0)</f>
        <v>85419</v>
      </c>
      <c r="R27" s="447">
        <f t="shared" ref="R27" si="148">ROUND(AM27-(AM27*$L$5),0)</f>
        <v>87298</v>
      </c>
      <c r="S27" s="447">
        <f t="shared" ref="S27" si="149">ROUND(AN27-(AN27*$L$5),0)</f>
        <v>108434</v>
      </c>
      <c r="T27" s="448">
        <f t="shared" ref="T27" si="150">ROUND(AO27-(AO27*$L$5),0)</f>
        <v>129569</v>
      </c>
      <c r="AA27" s="126">
        <f>ROUND(VLOOKUP(CONCATENATE("P30 ",F$6," V",$B27),Основа!$A$1:$P3643,15,FALSE),0)</f>
        <v>26029</v>
      </c>
      <c r="AB27" s="126">
        <f>ROUND(VLOOKUP(CONCATENATE("P30 ",G$6," V",$B27),Основа!$A$1:$P3643,15,FALSE),0)</f>
        <v>28615</v>
      </c>
      <c r="AC27" s="126">
        <f>ROUND(VLOOKUP(CONCATENATE("P30 ",H$6," V",$B27),Основа!$A$1:$P3643,15,FALSE),0)</f>
        <v>31489</v>
      </c>
      <c r="AD27" s="126">
        <f>ROUND(VLOOKUP(CONCATENATE("P30 ",I$6," V",$B27),Основа!$A$1:$P3643,15,FALSE),0)</f>
        <v>34363</v>
      </c>
      <c r="AE27" s="126">
        <f>ROUND(VLOOKUP(CONCATENATE("P30 ",J$6," V",$B27),Основа!$A$1:$P3643,15,FALSE),0)</f>
        <v>34362</v>
      </c>
      <c r="AF27" s="126">
        <f>ROUND(VLOOKUP(CONCATENATE("P30 ",K$6," V",$B27),Основа!$A$1:$P3643,15,FALSE),0)</f>
        <v>40887</v>
      </c>
      <c r="AG27" s="126">
        <f>ROUND(VLOOKUP(CONCATENATE("P30 ",L$6," V",$B27),Основа!$A$1:$P3643,15,FALSE),0)</f>
        <v>45622</v>
      </c>
      <c r="AH27" s="126">
        <f>ROUND(VLOOKUP(CONCATENATE("P30 ",M$6," V",$B27),Основа!$A$1:$P3643,15,FALSE),0)</f>
        <v>53721</v>
      </c>
      <c r="AI27" s="126">
        <f>ROUND(VLOOKUP(CONCATENATE("P30 ",N$6," V",$B27),Основа!$A$1:$P3643,15,FALSE),0)</f>
        <v>56201</v>
      </c>
      <c r="AJ27" s="126">
        <f>ROUND(VLOOKUP(CONCATENATE("P30 ",O$6," V",$B27),Основа!$A$1:$P3643,15,FALSE),0)</f>
        <v>62046</v>
      </c>
      <c r="AK27" s="126">
        <f>ROUND(VLOOKUP(CONCATENATE("P30 ",P$6," V",$B27),Основа!$A$1:$P3643,15,FALSE),0)</f>
        <v>70389</v>
      </c>
      <c r="AL27" s="126">
        <f>ROUND(VLOOKUP(CONCATENATE("P30 ",Q$6," V",$B27),Основа!$A$1:$P3643,15,FALSE),0)</f>
        <v>85419</v>
      </c>
      <c r="AM27" s="126">
        <f>ROUND(VLOOKUP(CONCATENATE("P30 ",R$6," V",$B27),Основа!$A$1:$P3643,15,FALSE),0)</f>
        <v>87298</v>
      </c>
      <c r="AN27" s="126">
        <f>ROUND(VLOOKUP(CONCATENATE("P30 ",S$6," V",$B27),Основа!$A$1:$P3643,15,FALSE),0)</f>
        <v>108434</v>
      </c>
      <c r="AO27" s="126">
        <f>ROUND(VLOOKUP(CONCATENATE("P30 ",T$6," V",$B27),Основа!$A$1:$P3643,15,FALSE),0)</f>
        <v>129569</v>
      </c>
    </row>
    <row r="28" spans="2:41" ht="15.75" customHeight="1" thickBot="1" x14ac:dyDescent="0.35">
      <c r="B28" s="576"/>
      <c r="C28" s="577"/>
      <c r="D28" s="559" t="str">
        <f>RIGHT($M$5,21)</f>
        <v>ΔТ=70⁰С (95/85/20) Вт</v>
      </c>
      <c r="E28" s="560"/>
      <c r="F28" s="461">
        <f t="shared" ref="F28:T28" si="151">ROUND(IF($D28="ΔТ=70⁰С (95/85/20) Вт",AA28,(IF($D28="ΔТ=60⁰С (90/70/20) Вт",AA28*0.818,AA28*0.646))),0)</f>
        <v>433</v>
      </c>
      <c r="G28" s="461">
        <f t="shared" si="151"/>
        <v>673</v>
      </c>
      <c r="H28" s="461">
        <f t="shared" si="151"/>
        <v>801</v>
      </c>
      <c r="I28" s="461">
        <f t="shared" si="151"/>
        <v>881</v>
      </c>
      <c r="J28" s="461">
        <f t="shared" si="151"/>
        <v>913</v>
      </c>
      <c r="K28" s="461">
        <f t="shared" si="151"/>
        <v>1188</v>
      </c>
      <c r="L28" s="461">
        <f t="shared" si="151"/>
        <v>1601</v>
      </c>
      <c r="M28" s="461">
        <f t="shared" si="151"/>
        <v>1989</v>
      </c>
      <c r="N28" s="461">
        <f t="shared" si="151"/>
        <v>2389</v>
      </c>
      <c r="O28" s="461">
        <f t="shared" si="151"/>
        <v>2776</v>
      </c>
      <c r="P28" s="461">
        <f t="shared" si="151"/>
        <v>3203</v>
      </c>
      <c r="Q28" s="461">
        <f t="shared" si="151"/>
        <v>3524</v>
      </c>
      <c r="R28" s="461">
        <f t="shared" si="151"/>
        <v>3577</v>
      </c>
      <c r="S28" s="461">
        <f t="shared" si="151"/>
        <v>4004</v>
      </c>
      <c r="T28" s="462">
        <f t="shared" si="151"/>
        <v>4804</v>
      </c>
      <c r="AA28" s="126">
        <f>VLOOKUP(CONCATENATE("P30 ",F$6," V",$B27),Основа!$A$1:$P3643,8,FALSE)</f>
        <v>432.96</v>
      </c>
      <c r="AB28" s="126">
        <f>VLOOKUP(CONCATENATE("P30 ",G$6," V",$B27),Основа!$A$1:$P3643,8,FALSE)</f>
        <v>672.81</v>
      </c>
      <c r="AC28" s="126">
        <f>VLOOKUP(CONCATENATE("P30 ",H$6," V",$B27),Основа!$A$1:$P3643,8,FALSE)</f>
        <v>800.73</v>
      </c>
      <c r="AD28" s="126">
        <f>VLOOKUP(CONCATENATE("P30 ",I$6," V",$B27),Основа!$A$1:$P3643,8,FALSE)</f>
        <v>880.68000000000006</v>
      </c>
      <c r="AE28" s="126">
        <f>VLOOKUP(CONCATENATE("P30 ",J$6," V",$B27),Основа!$A$1:$P3643,8,FALSE)</f>
        <v>912.66</v>
      </c>
      <c r="AF28" s="126">
        <f>VLOOKUP(CONCATENATE("P30 ",K$6," V",$B27),Основа!$A$1:$P3643,8,FALSE)</f>
        <v>1188.18</v>
      </c>
      <c r="AG28" s="126">
        <f>VLOOKUP(CONCATENATE("P30 ",L$6," V",$B27),Основа!$A$1:$P3643,8,FALSE)</f>
        <v>1601.46</v>
      </c>
      <c r="AH28" s="126">
        <f>VLOOKUP(CONCATENATE("P30 ",M$6," V",$B27),Основа!$A$1:$P3643,8,FALSE)</f>
        <v>1988.9100000000003</v>
      </c>
      <c r="AI28" s="126">
        <f>VLOOKUP(CONCATENATE("P30 ",N$6," V",$B27),Основа!$A$1:$P3643,8,FALSE)</f>
        <v>2388.6600000000003</v>
      </c>
      <c r="AJ28" s="126">
        <f>VLOOKUP(CONCATENATE("P30 ",O$6," V",$B27),Основа!$A$1:$P3643,8,FALSE)</f>
        <v>2776.11</v>
      </c>
      <c r="AK28" s="126">
        <f>VLOOKUP(CONCATENATE("P30 ",P$6," V",$B27),Основа!$A$1:$P3643,8,FALSE)</f>
        <v>3202.92</v>
      </c>
      <c r="AL28" s="126">
        <f>VLOOKUP(CONCATENATE("P30 ",Q$6," V",$B27),Основа!$A$1:$P3643,8,FALSE)</f>
        <v>3523.95</v>
      </c>
      <c r="AM28" s="126">
        <f>VLOOKUP(CONCATENATE("P30 ",R$6," V",$B27),Основа!$A$1:$P3643,8,FALSE)</f>
        <v>3576.8399999999997</v>
      </c>
      <c r="AN28" s="126">
        <f>VLOOKUP(CONCATENATE("P30 ",S$6," V",$B27),Основа!$A$1:$P3643,8,FALSE)</f>
        <v>4003.6499999999996</v>
      </c>
      <c r="AO28" s="126">
        <f>VLOOKUP(CONCATENATE("P30 ",T$6," V",$B27),Основа!$A$1:$P3643,8,FALSE)</f>
        <v>4804.38</v>
      </c>
    </row>
    <row r="29" spans="2:41" ht="15" customHeight="1" x14ac:dyDescent="0.3">
      <c r="B29" s="553">
        <v>13</v>
      </c>
      <c r="C29" s="555">
        <v>630</v>
      </c>
      <c r="D29" s="557" t="s">
        <v>36</v>
      </c>
      <c r="E29" s="558"/>
      <c r="F29" s="447">
        <f>ROUND(AA29-(AA29*$L$5),0)</f>
        <v>27658</v>
      </c>
      <c r="G29" s="447">
        <f t="shared" ref="G29" si="152">ROUND(AB29-(AB29*$L$5),0)</f>
        <v>30425</v>
      </c>
      <c r="H29" s="447">
        <f t="shared" ref="H29" si="153">ROUND(AC29-(AC29*$L$5),0)</f>
        <v>33499</v>
      </c>
      <c r="I29" s="447">
        <f t="shared" ref="I29" si="154">ROUND(AD29-(AD29*$L$5),0)</f>
        <v>36574</v>
      </c>
      <c r="J29" s="447">
        <f t="shared" ref="J29" si="155">ROUND(AE29-(AE29*$L$5),0)</f>
        <v>36574</v>
      </c>
      <c r="K29" s="447">
        <f t="shared" ref="K29" si="156">ROUND(AF29-(AF29*$L$5),0)</f>
        <v>43630</v>
      </c>
      <c r="L29" s="447">
        <f t="shared" ref="L29" si="157">ROUND(AG29-(AG29*$L$5),0)</f>
        <v>48760</v>
      </c>
      <c r="M29" s="447">
        <f t="shared" ref="M29" si="158">ROUND(AH29-(AH29*$L$5),0)</f>
        <v>57533</v>
      </c>
      <c r="N29" s="447">
        <f t="shared" ref="N29" si="159">ROUND(AI29-(AI29*$L$5),0)</f>
        <v>60222</v>
      </c>
      <c r="O29" s="447">
        <f t="shared" ref="O29" si="160">ROUND(AJ29-(AJ29*$L$5),0)</f>
        <v>66553</v>
      </c>
      <c r="P29" s="447">
        <f t="shared" ref="P29" si="161">ROUND(AK29-(AK29*$L$5),0)</f>
        <v>75590</v>
      </c>
      <c r="Q29" s="447">
        <f t="shared" ref="Q29" si="162">ROUND(AL29-(AL29*$L$5),0)</f>
        <v>91776</v>
      </c>
      <c r="R29" s="447">
        <f t="shared" ref="R29" si="163">ROUND(AM29-(AM29*$L$5),0)</f>
        <v>93799</v>
      </c>
      <c r="S29" s="447">
        <f t="shared" ref="S29" si="164">ROUND(AN29-(AN29*$L$5),0)</f>
        <v>116560</v>
      </c>
      <c r="T29" s="448">
        <f t="shared" ref="T29" si="165">ROUND(AO29-(AO29*$L$5),0)</f>
        <v>139321</v>
      </c>
      <c r="AA29" s="126">
        <f>ROUND(VLOOKUP(CONCATENATE("P30 ",F$6," V",$B29),Основа!$A$1:$P3645,15,FALSE),0)</f>
        <v>27658</v>
      </c>
      <c r="AB29" s="126">
        <f>ROUND(VLOOKUP(CONCATENATE("P30 ",G$6," V",$B29),Основа!$A$1:$P3645,15,FALSE),0)</f>
        <v>30425</v>
      </c>
      <c r="AC29" s="126">
        <f>ROUND(VLOOKUP(CONCATENATE("P30 ",H$6," V",$B29),Основа!$A$1:$P3645,15,FALSE),0)</f>
        <v>33499</v>
      </c>
      <c r="AD29" s="126">
        <f>ROUND(VLOOKUP(CONCATENATE("P30 ",I$6," V",$B29),Основа!$A$1:$P3645,15,FALSE),0)</f>
        <v>36574</v>
      </c>
      <c r="AE29" s="126">
        <f>ROUND(VLOOKUP(CONCATENATE("P30 ",J$6," V",$B29),Основа!$A$1:$P3645,15,FALSE),0)</f>
        <v>36574</v>
      </c>
      <c r="AF29" s="126">
        <f>ROUND(VLOOKUP(CONCATENATE("P30 ",K$6," V",$B29),Основа!$A$1:$P3645,15,FALSE),0)</f>
        <v>43630</v>
      </c>
      <c r="AG29" s="126">
        <f>ROUND(VLOOKUP(CONCATENATE("P30 ",L$6," V",$B29),Основа!$A$1:$P3645,15,FALSE),0)</f>
        <v>48760</v>
      </c>
      <c r="AH29" s="126">
        <f>ROUND(VLOOKUP(CONCATENATE("P30 ",M$6," V",$B29),Основа!$A$1:$P3645,15,FALSE),0)</f>
        <v>57533</v>
      </c>
      <c r="AI29" s="126">
        <f>ROUND(VLOOKUP(CONCATENATE("P30 ",N$6," V",$B29),Основа!$A$1:$P3645,15,FALSE),0)</f>
        <v>60222</v>
      </c>
      <c r="AJ29" s="126">
        <f>ROUND(VLOOKUP(CONCATENATE("P30 ",O$6," V",$B29),Основа!$A$1:$P3645,15,FALSE),0)</f>
        <v>66553</v>
      </c>
      <c r="AK29" s="126">
        <f>ROUND(VLOOKUP(CONCATENATE("P30 ",P$6," V",$B29),Основа!$A$1:$P3645,15,FALSE),0)</f>
        <v>75590</v>
      </c>
      <c r="AL29" s="126">
        <f>ROUND(VLOOKUP(CONCATENATE("P30 ",Q$6," V",$B29),Основа!$A$1:$P3645,15,FALSE),0)</f>
        <v>91776</v>
      </c>
      <c r="AM29" s="126">
        <f>ROUND(VLOOKUP(CONCATENATE("P30 ",R$6," V",$B29),Основа!$A$1:$P3645,15,FALSE),0)</f>
        <v>93799</v>
      </c>
      <c r="AN29" s="126">
        <f>ROUND(VLOOKUP(CONCATENATE("P30 ",S$6," V",$B29),Основа!$A$1:$P3645,15,FALSE),0)</f>
        <v>116560</v>
      </c>
      <c r="AO29" s="126">
        <f>ROUND(VLOOKUP(CONCATENATE("P30 ",T$6," V",$B29),Основа!$A$1:$P3645,15,FALSE),0)</f>
        <v>139321</v>
      </c>
    </row>
    <row r="30" spans="2:41" ht="15.75" customHeight="1" thickBot="1" x14ac:dyDescent="0.35">
      <c r="B30" s="576"/>
      <c r="C30" s="577"/>
      <c r="D30" s="559" t="str">
        <f>RIGHT($M$5,21)</f>
        <v>ΔТ=70⁰С (95/85/20) Вт</v>
      </c>
      <c r="E30" s="560"/>
      <c r="F30" s="461">
        <f t="shared" ref="F30:T30" si="166">ROUND(IF($D30="ΔТ=70⁰С (95/85/20) Вт",AA30,(IF($D30="ΔТ=60⁰С (90/70/20) Вт",AA30*0.818,AA30*0.646))),0)</f>
        <v>469</v>
      </c>
      <c r="G30" s="461">
        <f t="shared" si="166"/>
        <v>728</v>
      </c>
      <c r="H30" s="461">
        <f t="shared" si="166"/>
        <v>867</v>
      </c>
      <c r="I30" s="461">
        <f t="shared" si="166"/>
        <v>954</v>
      </c>
      <c r="J30" s="461">
        <f t="shared" si="166"/>
        <v>989</v>
      </c>
      <c r="K30" s="461">
        <f t="shared" si="166"/>
        <v>1287</v>
      </c>
      <c r="L30" s="461">
        <f t="shared" si="166"/>
        <v>1736</v>
      </c>
      <c r="M30" s="461">
        <f t="shared" si="166"/>
        <v>2154</v>
      </c>
      <c r="N30" s="461">
        <f t="shared" si="166"/>
        <v>2588</v>
      </c>
      <c r="O30" s="461">
        <f t="shared" si="166"/>
        <v>3007</v>
      </c>
      <c r="P30" s="461">
        <f t="shared" si="166"/>
        <v>3470</v>
      </c>
      <c r="Q30" s="461">
        <f t="shared" si="166"/>
        <v>3817</v>
      </c>
      <c r="R30" s="461">
        <f t="shared" si="166"/>
        <v>3875</v>
      </c>
      <c r="S30" s="461">
        <f t="shared" si="166"/>
        <v>4337</v>
      </c>
      <c r="T30" s="462">
        <f t="shared" si="166"/>
        <v>5205</v>
      </c>
      <c r="AA30" s="126">
        <f>VLOOKUP(CONCATENATE("P30 ",F$6," V",$B29),Основа!$A$1:$P3645,8,FALSE)</f>
        <v>468.63</v>
      </c>
      <c r="AB30" s="126">
        <f>VLOOKUP(CONCATENATE("P30 ",G$6," V",$B29),Основа!$A$1:$P3645,8,FALSE)</f>
        <v>728.16</v>
      </c>
      <c r="AC30" s="126">
        <f>VLOOKUP(CONCATENATE("P30 ",H$6," V",$B29),Основа!$A$1:$P3645,8,FALSE)</f>
        <v>867.15</v>
      </c>
      <c r="AD30" s="126">
        <f>VLOOKUP(CONCATENATE("P30 ",I$6," V",$B29),Основа!$A$1:$P3645,8,FALSE)</f>
        <v>954.48</v>
      </c>
      <c r="AE30" s="126">
        <f>VLOOKUP(CONCATENATE("P30 ",J$6," V",$B29),Основа!$A$1:$P3645,8,FALSE)</f>
        <v>988.91999999999985</v>
      </c>
      <c r="AF30" s="126">
        <f>VLOOKUP(CONCATENATE("P30 ",K$6," V",$B29),Основа!$A$1:$P3645,8,FALSE)</f>
        <v>1286.5800000000002</v>
      </c>
      <c r="AG30" s="126">
        <f>VLOOKUP(CONCATENATE("P30 ",L$6," V",$B29),Основа!$A$1:$P3645,8,FALSE)</f>
        <v>1735.53</v>
      </c>
      <c r="AH30" s="126">
        <f>VLOOKUP(CONCATENATE("P30 ",M$6," V",$B29),Основа!$A$1:$P3645,8,FALSE)</f>
        <v>2153.73</v>
      </c>
      <c r="AI30" s="126">
        <f>VLOOKUP(CONCATENATE("P30 ",N$6," V",$B29),Основа!$A$1:$P3645,8,FALSE)</f>
        <v>2587.92</v>
      </c>
      <c r="AJ30" s="126">
        <f>VLOOKUP(CONCATENATE("P30 ",O$6," V",$B29),Основа!$A$1:$P3645,8,FALSE)</f>
        <v>3007.35</v>
      </c>
      <c r="AK30" s="126">
        <f>VLOOKUP(CONCATENATE("P30 ",P$6," V",$B29),Основа!$A$1:$P3645,8,FALSE)</f>
        <v>3469.83</v>
      </c>
      <c r="AL30" s="126">
        <f>VLOOKUP(CONCATENATE("P30 ",Q$6," V",$B29),Основа!$A$1:$P3645,8,FALSE)</f>
        <v>3816.69</v>
      </c>
      <c r="AM30" s="126">
        <f>VLOOKUP(CONCATENATE("P30 ",R$6," V",$B29),Основа!$A$1:$P3645,8,FALSE)</f>
        <v>3874.5</v>
      </c>
      <c r="AN30" s="126">
        <f>VLOOKUP(CONCATENATE("P30 ",S$6," V",$B29),Основа!$A$1:$P3645,8,FALSE)</f>
        <v>4336.9799999999996</v>
      </c>
      <c r="AO30" s="126">
        <f>VLOOKUP(CONCATENATE("P30 ",T$6," V",$B29),Основа!$A$1:$P3645,8,FALSE)</f>
        <v>5205.3599999999997</v>
      </c>
    </row>
    <row r="31" spans="2:41" ht="15" customHeight="1" x14ac:dyDescent="0.3">
      <c r="B31" s="553">
        <v>14</v>
      </c>
      <c r="C31" s="555">
        <v>680</v>
      </c>
      <c r="D31" s="557" t="s">
        <v>36</v>
      </c>
      <c r="E31" s="558"/>
      <c r="F31" s="447">
        <f>ROUND(AA31-(AA31*$L$5),0)</f>
        <v>29452</v>
      </c>
      <c r="G31" s="447">
        <f t="shared" ref="G31" si="167">ROUND(AB31-(AB31*$L$5),0)</f>
        <v>32418</v>
      </c>
      <c r="H31" s="447">
        <f t="shared" ref="H31" si="168">ROUND(AC31-(AC31*$L$5),0)</f>
        <v>35714</v>
      </c>
      <c r="I31" s="447">
        <f t="shared" ref="I31" si="169">ROUND(AD31-(AD31*$L$5),0)</f>
        <v>39009</v>
      </c>
      <c r="J31" s="447">
        <f t="shared" ref="J31" si="170">ROUND(AE31-(AE31*$L$5),0)</f>
        <v>39010</v>
      </c>
      <c r="K31" s="447">
        <f t="shared" ref="K31" si="171">ROUND(AF31-(AF31*$L$5),0)</f>
        <v>46373</v>
      </c>
      <c r="L31" s="447">
        <f t="shared" ref="L31" si="172">ROUND(AG31-(AG31*$L$5),0)</f>
        <v>51898</v>
      </c>
      <c r="M31" s="447">
        <f t="shared" ref="M31" si="173">ROUND(AH31-(AH31*$L$5),0)</f>
        <v>61345</v>
      </c>
      <c r="N31" s="447">
        <f t="shared" ref="N31" si="174">ROUND(AI31-(AI31*$L$5),0)</f>
        <v>64243</v>
      </c>
      <c r="O31" s="447">
        <f t="shared" ref="O31" si="175">ROUND(AJ31-(AJ31*$L$5),0)</f>
        <v>71061</v>
      </c>
      <c r="P31" s="447">
        <f t="shared" ref="P31" si="176">ROUND(AK31-(AK31*$L$5),0)</f>
        <v>80791</v>
      </c>
      <c r="Q31" s="447">
        <f t="shared" ref="Q31" si="177">ROUND(AL31-(AL31*$L$5),0)</f>
        <v>98133</v>
      </c>
      <c r="R31" s="447">
        <f t="shared" ref="R31" si="178">ROUND(AM31-(AM31*$L$5),0)</f>
        <v>100300</v>
      </c>
      <c r="S31" s="447">
        <f t="shared" ref="S31" si="179">ROUND(AN31-(AN31*$L$5),0)</f>
        <v>124686</v>
      </c>
      <c r="T31" s="448">
        <f t="shared" ref="T31" si="180">ROUND(AO31-(AO31*$L$5),0)</f>
        <v>149073</v>
      </c>
      <c r="AA31" s="126">
        <f>ROUND(VLOOKUP(CONCATENATE("P30 ",F$6," V",$B31),Основа!$A$1:$P3647,15,FALSE),0)</f>
        <v>29452</v>
      </c>
      <c r="AB31" s="126">
        <f>ROUND(VLOOKUP(CONCATENATE("P30 ",G$6," V",$B31),Основа!$A$1:$P3647,15,FALSE),0)</f>
        <v>32418</v>
      </c>
      <c r="AC31" s="126">
        <f>ROUND(VLOOKUP(CONCATENATE("P30 ",H$6," V",$B31),Основа!$A$1:$P3647,15,FALSE),0)</f>
        <v>35714</v>
      </c>
      <c r="AD31" s="126">
        <f>ROUND(VLOOKUP(CONCATENATE("P30 ",I$6," V",$B31),Основа!$A$1:$P3647,15,FALSE),0)</f>
        <v>39009</v>
      </c>
      <c r="AE31" s="126">
        <f>ROUND(VLOOKUP(CONCATENATE("P30 ",J$6," V",$B31),Основа!$A$1:$P3647,15,FALSE),0)</f>
        <v>39010</v>
      </c>
      <c r="AF31" s="126">
        <f>ROUND(VLOOKUP(CONCATENATE("P30 ",K$6," V",$B31),Основа!$A$1:$P3647,15,FALSE),0)</f>
        <v>46373</v>
      </c>
      <c r="AG31" s="126">
        <f>ROUND(VLOOKUP(CONCATENATE("P30 ",L$6," V",$B31),Основа!$A$1:$P3647,15,FALSE),0)</f>
        <v>51898</v>
      </c>
      <c r="AH31" s="126">
        <f>ROUND(VLOOKUP(CONCATENATE("P30 ",M$6," V",$B31),Основа!$A$1:$P3647,15,FALSE),0)</f>
        <v>61345</v>
      </c>
      <c r="AI31" s="126">
        <f>ROUND(VLOOKUP(CONCATENATE("P30 ",N$6," V",$B31),Основа!$A$1:$P3647,15,FALSE),0)</f>
        <v>64243</v>
      </c>
      <c r="AJ31" s="126">
        <f>ROUND(VLOOKUP(CONCATENATE("P30 ",O$6," V",$B31),Основа!$A$1:$P3647,15,FALSE),0)</f>
        <v>71061</v>
      </c>
      <c r="AK31" s="126">
        <f>ROUND(VLOOKUP(CONCATENATE("P30 ",P$6," V",$B31),Основа!$A$1:$P3647,15,FALSE),0)</f>
        <v>80791</v>
      </c>
      <c r="AL31" s="126">
        <f>ROUND(VLOOKUP(CONCATENATE("P30 ",Q$6," V",$B31),Основа!$A$1:$P3647,15,FALSE),0)</f>
        <v>98133</v>
      </c>
      <c r="AM31" s="126">
        <f>ROUND(VLOOKUP(CONCATENATE("P30 ",R$6," V",$B31),Основа!$A$1:$P3647,15,FALSE),0)</f>
        <v>100300</v>
      </c>
      <c r="AN31" s="126">
        <f>ROUND(VLOOKUP(CONCATENATE("P30 ",S$6," V",$B31),Основа!$A$1:$P3647,15,FALSE),0)</f>
        <v>124686</v>
      </c>
      <c r="AO31" s="126">
        <f>ROUND(VLOOKUP(CONCATENATE("P30 ",T$6," V",$B31),Основа!$A$1:$P3647,15,FALSE),0)</f>
        <v>149073</v>
      </c>
    </row>
    <row r="32" spans="2:41" ht="15" customHeight="1" thickBot="1" x14ac:dyDescent="0.35">
      <c r="B32" s="554"/>
      <c r="C32" s="556"/>
      <c r="D32" s="559" t="str">
        <f>RIGHT($M$5,21)</f>
        <v>ΔТ=70⁰С (95/85/20) Вт</v>
      </c>
      <c r="E32" s="560"/>
      <c r="F32" s="461">
        <f t="shared" ref="F32:T32" si="181">ROUND(IF($D32="ΔТ=70⁰С (95/85/20) Вт",AA32,(IF($D32="ΔТ=60⁰С (90/70/20) Вт",AA32*0.818,AA32*0.646))),0)</f>
        <v>506</v>
      </c>
      <c r="G32" s="461">
        <f t="shared" si="181"/>
        <v>785</v>
      </c>
      <c r="H32" s="461">
        <f t="shared" si="181"/>
        <v>935</v>
      </c>
      <c r="I32" s="461">
        <f t="shared" si="181"/>
        <v>1027</v>
      </c>
      <c r="J32" s="461">
        <f t="shared" si="181"/>
        <v>1065</v>
      </c>
      <c r="K32" s="461">
        <f t="shared" si="181"/>
        <v>1386</v>
      </c>
      <c r="L32" s="461">
        <f t="shared" si="181"/>
        <v>1868</v>
      </c>
      <c r="M32" s="461">
        <f t="shared" si="181"/>
        <v>2320</v>
      </c>
      <c r="N32" s="461">
        <f t="shared" si="181"/>
        <v>2787</v>
      </c>
      <c r="O32" s="461">
        <f t="shared" si="181"/>
        <v>3239</v>
      </c>
      <c r="P32" s="461">
        <f t="shared" si="181"/>
        <v>3737</v>
      </c>
      <c r="Q32" s="461">
        <f t="shared" si="181"/>
        <v>4111</v>
      </c>
      <c r="R32" s="461">
        <f t="shared" si="181"/>
        <v>4173</v>
      </c>
      <c r="S32" s="461">
        <f t="shared" si="181"/>
        <v>4672</v>
      </c>
      <c r="T32" s="462">
        <f t="shared" si="181"/>
        <v>5605</v>
      </c>
      <c r="AA32" s="126">
        <f>VLOOKUP(CONCATENATE("P30 ",F$6," V",$B31),Основа!$A$1:$P3647,8,FALSE)</f>
        <v>505.53000000000003</v>
      </c>
      <c r="AB32" s="126">
        <f>VLOOKUP(CONCATENATE("P30 ",G$6," V",$B31),Основа!$A$1:$P3647,8,FALSE)</f>
        <v>784.74</v>
      </c>
      <c r="AC32" s="126">
        <f>VLOOKUP(CONCATENATE("P30 ",H$6," V",$B31),Основа!$A$1:$P3647,8,FALSE)</f>
        <v>934.8</v>
      </c>
      <c r="AD32" s="126">
        <f>VLOOKUP(CONCATENATE("P30 ",I$6," V",$B31),Основа!$A$1:$P3647,8,FALSE)</f>
        <v>1027.05</v>
      </c>
      <c r="AE32" s="126">
        <f>VLOOKUP(CONCATENATE("P30 ",J$6," V",$B31),Основа!$A$1:$P3647,8,FALSE)</f>
        <v>1065.18</v>
      </c>
      <c r="AF32" s="126">
        <f>VLOOKUP(CONCATENATE("P30 ",K$6," V",$B31),Основа!$A$1:$P3647,8,FALSE)</f>
        <v>1386.21</v>
      </c>
      <c r="AG32" s="126">
        <f>VLOOKUP(CONCATENATE("P30 ",L$6," V",$B31),Основа!$A$1:$P3647,8,FALSE)</f>
        <v>1868.37</v>
      </c>
      <c r="AH32" s="126">
        <f>VLOOKUP(CONCATENATE("P30 ",M$6," V",$B31),Основа!$A$1:$P3647,8,FALSE)</f>
        <v>2319.7799999999997</v>
      </c>
      <c r="AI32" s="126">
        <f>VLOOKUP(CONCATENATE("P30 ",N$6," V",$B31),Основа!$A$1:$P3647,8,FALSE)</f>
        <v>2787.18</v>
      </c>
      <c r="AJ32" s="126">
        <f>VLOOKUP(CONCATENATE("P30 ",O$6," V",$B31),Основа!$A$1:$P3647,8,FALSE)</f>
        <v>3238.5899999999997</v>
      </c>
      <c r="AK32" s="126">
        <f>VLOOKUP(CONCATENATE("P30 ",P$6," V",$B31),Основа!$A$1:$P3647,8,FALSE)</f>
        <v>3736.74</v>
      </c>
      <c r="AL32" s="126">
        <f>VLOOKUP(CONCATENATE("P30 ",Q$6," V",$B31),Основа!$A$1:$P3647,8,FALSE)</f>
        <v>4110.66</v>
      </c>
      <c r="AM32" s="126">
        <f>VLOOKUP(CONCATENATE("P30 ",R$6," V",$B31),Основа!$A$1:$P3647,8,FALSE)</f>
        <v>4173.3900000000003</v>
      </c>
      <c r="AN32" s="126">
        <f>VLOOKUP(CONCATENATE("P30 ",S$6," V",$B31),Основа!$A$1:$P3647,8,FALSE)</f>
        <v>4671.54</v>
      </c>
      <c r="AO32" s="126">
        <f>VLOOKUP(CONCATENATE("P30 ",T$6," V",$B31),Основа!$A$1:$P3647,8,FALSE)</f>
        <v>5605.11</v>
      </c>
    </row>
    <row r="33" spans="2:41" ht="15" customHeight="1" x14ac:dyDescent="0.3">
      <c r="B33" s="553">
        <v>15</v>
      </c>
      <c r="C33" s="555">
        <v>730</v>
      </c>
      <c r="D33" s="557" t="s">
        <v>36</v>
      </c>
      <c r="E33" s="558"/>
      <c r="F33" s="447">
        <f>ROUND(AA33-(AA33*$L$5),0)</f>
        <v>31096</v>
      </c>
      <c r="G33" s="447">
        <f t="shared" ref="G33" si="182">ROUND(AB33-(AB33*$L$5),0)</f>
        <v>34247</v>
      </c>
      <c r="H33" s="492">
        <f t="shared" ref="H33" si="183">ROUND(AC33-(AC33*$L$5),0)</f>
        <v>37738</v>
      </c>
      <c r="I33" s="447">
        <f t="shared" ref="I33" si="184">ROUND(AD33-(AD33*$L$5),0)</f>
        <v>41240</v>
      </c>
      <c r="J33" s="448">
        <f t="shared" ref="J33" si="185">ROUND(AE33-(AE33*$L$5),0)</f>
        <v>41241</v>
      </c>
      <c r="K33" s="131"/>
      <c r="L33" s="131"/>
      <c r="M33" s="131"/>
      <c r="N33" s="131"/>
      <c r="O33" s="131"/>
      <c r="P33" s="131"/>
      <c r="Q33" s="131"/>
      <c r="R33" s="131"/>
      <c r="S33" s="131"/>
      <c r="T33" s="131"/>
      <c r="AA33" s="126">
        <f>ROUND(VLOOKUP(CONCATENATE("P30 ",F$6," V",$B33),Основа!$A$1:$P3649,15,FALSE),0)</f>
        <v>31096</v>
      </c>
      <c r="AB33" s="126">
        <f>ROUND(VLOOKUP(CONCATENATE("P30 ",G$6," V",$B33),Основа!$A$1:$P3649,15,FALSE),0)</f>
        <v>34247</v>
      </c>
      <c r="AC33" s="126">
        <f>ROUND(VLOOKUP(CONCATENATE("P30 ",H$6," V",$B33),Основа!$A$1:$P3649,15,FALSE),0)</f>
        <v>37738</v>
      </c>
      <c r="AD33" s="126">
        <f>ROUND(VLOOKUP(CONCATENATE("P30 ",I$6," V",$B33),Основа!$A$1:$P3649,15,FALSE),0)</f>
        <v>41240</v>
      </c>
      <c r="AE33" s="126">
        <f>ROUND(VLOOKUP(CONCATENATE("P30 ",J$6," V",$B33),Основа!$A$1:$P3649,15,FALSE),0)</f>
        <v>41241</v>
      </c>
      <c r="AF33" s="126"/>
      <c r="AG33" s="126"/>
      <c r="AH33" s="126"/>
      <c r="AI33" s="126"/>
      <c r="AJ33" s="126"/>
      <c r="AK33" s="126"/>
      <c r="AL33" s="126"/>
      <c r="AM33" s="126"/>
      <c r="AN33" s="126"/>
      <c r="AO33" s="126"/>
    </row>
    <row r="34" spans="2:41" ht="15" customHeight="1" thickBot="1" x14ac:dyDescent="0.35">
      <c r="B34" s="554"/>
      <c r="C34" s="556"/>
      <c r="D34" s="559" t="str">
        <f>RIGHT($M$5,21)</f>
        <v>ΔТ=70⁰С (95/85/20) Вт</v>
      </c>
      <c r="E34" s="560"/>
      <c r="F34" s="461">
        <f>ROUND(IF($D34="ΔТ=70⁰С (95/85/20) Вт",AA34,(IF($D34="ΔТ=60⁰С (90/70/20) Вт",AA34*0.818,AA34*0.646))),0)</f>
        <v>542</v>
      </c>
      <c r="G34" s="461">
        <f t="shared" ref="G34" si="186">ROUND(IF($D34="ΔТ=70⁰С (95/85/20) Вт",AB34,(IF($D34="ΔТ=60⁰С (90/70/20) Вт",AB34*0.818,AB34*0.646))),0)</f>
        <v>840</v>
      </c>
      <c r="H34" s="461">
        <f t="shared" ref="H34" si="187">ROUND(IF($D34="ΔТ=70⁰С (95/85/20) Вт",AC34,(IF($D34="ΔТ=60⁰С (90/70/20) Вт",AC34*0.818,AC34*0.646))),0)</f>
        <v>1001</v>
      </c>
      <c r="I34" s="501">
        <f t="shared" ref="I34" si="188">ROUND(IF($D34="ΔТ=70⁰С (95/85/20) Вт",AD34,(IF($D34="ΔТ=60⁰С (90/70/20) Вт",AD34*0.818,AD34*0.646))),0)</f>
        <v>1100</v>
      </c>
      <c r="J34" s="462">
        <f t="shared" ref="J34" si="189">ROUND(IF($D34="ΔТ=70⁰С (95/85/20) Вт",AE34,(IF($D34="ΔТ=60⁰С (90/70/20) Вт",AE34*0.818,AE34*0.646))),0)</f>
        <v>1141</v>
      </c>
      <c r="K34" s="133"/>
      <c r="L34" s="133"/>
      <c r="M34" s="133"/>
      <c r="N34" s="133"/>
      <c r="O34" s="133"/>
      <c r="P34" s="133"/>
      <c r="Q34" s="133"/>
      <c r="R34" s="133"/>
      <c r="S34" s="133"/>
      <c r="T34" s="133"/>
      <c r="AA34" s="126">
        <f>VLOOKUP(CONCATENATE("P30 ",F$6," V",$B33),Основа!$A$1:$P3649,8,FALSE)</f>
        <v>541.53</v>
      </c>
      <c r="AB34" s="126">
        <f>VLOOKUP(CONCATENATE("P30 ",G$6," V",$B33),Основа!$A$1:$P3649,8,FALSE)</f>
        <v>839.74</v>
      </c>
      <c r="AC34" s="126">
        <f>VLOOKUP(CONCATENATE("P30 ",H$6," V",$B33),Основа!$A$1:$P3649,8,FALSE)</f>
        <v>1000.8</v>
      </c>
      <c r="AD34" s="126">
        <f>VLOOKUP(CONCATENATE("P30 ",I$6," V",$B33),Основа!$A$1:$P3649,8,FALSE)</f>
        <v>1100.05</v>
      </c>
      <c r="AE34" s="126">
        <f>VLOOKUP(CONCATENATE("P30 ",J$6," V",$B33),Основа!$A$1:$P3649,8,FALSE)</f>
        <v>1141.18</v>
      </c>
      <c r="AF34" s="126"/>
      <c r="AG34" s="126"/>
      <c r="AH34" s="126"/>
      <c r="AI34" s="126"/>
      <c r="AJ34" s="126"/>
      <c r="AK34" s="126"/>
      <c r="AL34" s="126"/>
      <c r="AM34" s="126"/>
      <c r="AN34" s="126"/>
      <c r="AO34" s="126"/>
    </row>
    <row r="35" spans="2:41" ht="15" customHeight="1" x14ac:dyDescent="0.3">
      <c r="B35" s="553">
        <v>16</v>
      </c>
      <c r="C35" s="555">
        <v>780</v>
      </c>
      <c r="D35" s="557" t="s">
        <v>36</v>
      </c>
      <c r="E35" s="558"/>
      <c r="F35" s="447">
        <f>ROUND(AA35-(AA35*$L$5),0)</f>
        <v>32741</v>
      </c>
      <c r="G35" s="447">
        <f t="shared" ref="G35" si="190">ROUND(AB35-(AB35*$L$5),0)</f>
        <v>36076</v>
      </c>
      <c r="H35" s="492">
        <f t="shared" ref="H35" si="191">ROUND(AC35-(AC35*$L$5),0)</f>
        <v>39762</v>
      </c>
      <c r="I35" s="447">
        <f t="shared" ref="I35" si="192">ROUND(AD35-(AD35*$L$5),0)</f>
        <v>43471</v>
      </c>
      <c r="J35" s="448">
        <f t="shared" ref="J35" si="193">ROUND(AE35-(AE35*$L$5),0)</f>
        <v>43472</v>
      </c>
      <c r="K35" s="133"/>
      <c r="L35" s="133"/>
      <c r="M35" s="133"/>
      <c r="N35" s="133"/>
      <c r="O35" s="133"/>
      <c r="P35" s="133"/>
      <c r="Q35" s="133"/>
      <c r="R35" s="133"/>
      <c r="S35" s="133"/>
      <c r="T35" s="133"/>
      <c r="AA35" s="126">
        <f>ROUND(VLOOKUP(CONCATENATE("P30 ",F$6," V",$B35),Основа!$A$1:$P3651,15,FALSE),0)</f>
        <v>32741</v>
      </c>
      <c r="AB35" s="126">
        <f>ROUND(VLOOKUP(CONCATENATE("P30 ",G$6," V",$B35),Основа!$A$1:$P3651,15,FALSE),0)</f>
        <v>36076</v>
      </c>
      <c r="AC35" s="126">
        <f>ROUND(VLOOKUP(CONCATENATE("P30 ",H$6," V",$B35),Основа!$A$1:$P3651,15,FALSE),0)</f>
        <v>39762</v>
      </c>
      <c r="AD35" s="126">
        <f>ROUND(VLOOKUP(CONCATENATE("P30 ",I$6," V",$B35),Основа!$A$1:$P3651,15,FALSE),0)</f>
        <v>43471</v>
      </c>
      <c r="AE35" s="126">
        <f>ROUND(VLOOKUP(CONCATENATE("P30 ",J$6," V",$B35),Основа!$A$1:$P3651,15,FALSE),0)</f>
        <v>43472</v>
      </c>
      <c r="AF35" s="126"/>
      <c r="AG35" s="126"/>
      <c r="AH35" s="126"/>
      <c r="AI35" s="126"/>
      <c r="AJ35" s="126"/>
      <c r="AK35" s="126"/>
      <c r="AL35" s="126"/>
      <c r="AM35" s="126"/>
      <c r="AN35" s="126"/>
      <c r="AO35" s="126"/>
    </row>
    <row r="36" spans="2:41" ht="15" customHeight="1" thickBot="1" x14ac:dyDescent="0.35">
      <c r="B36" s="554"/>
      <c r="C36" s="556"/>
      <c r="D36" s="559" t="str">
        <f>RIGHT($M$5,21)</f>
        <v>ΔТ=70⁰С (95/85/20) Вт</v>
      </c>
      <c r="E36" s="560"/>
      <c r="F36" s="461">
        <f>ROUND(IF($D36="ΔТ=70⁰С (95/85/20) Вт",AA36,(IF($D36="ΔТ=60⁰С (90/70/20) Вт",AA36*0.818,AA36*0.646))),0)</f>
        <v>578</v>
      </c>
      <c r="G36" s="461">
        <f t="shared" ref="G36" si="194">ROUND(IF($D36="ΔТ=70⁰С (95/85/20) Вт",AB36,(IF($D36="ΔТ=60⁰С (90/70/20) Вт",AB36*0.818,AB36*0.646))),0)</f>
        <v>895</v>
      </c>
      <c r="H36" s="461">
        <f t="shared" ref="H36" si="195">ROUND(IF($D36="ΔТ=70⁰С (95/85/20) Вт",AC36,(IF($D36="ΔТ=60⁰С (90/70/20) Вт",AC36*0.818,AC36*0.646))),0)</f>
        <v>1067</v>
      </c>
      <c r="I36" s="501">
        <f t="shared" ref="I36" si="196">ROUND(IF($D36="ΔТ=70⁰С (95/85/20) Вт",AD36,(IF($D36="ΔТ=60⁰С (90/70/20) Вт",AD36*0.818,AD36*0.646))),0)</f>
        <v>1173</v>
      </c>
      <c r="J36" s="462">
        <f t="shared" ref="J36" si="197">ROUND(IF($D36="ΔТ=70⁰С (95/85/20) Вт",AE36,(IF($D36="ΔТ=60⁰С (90/70/20) Вт",AE36*0.818,AE36*0.646))),0)</f>
        <v>1217</v>
      </c>
      <c r="K36" s="133"/>
      <c r="L36" s="133"/>
      <c r="M36" s="133"/>
      <c r="N36" s="133"/>
      <c r="O36" s="133"/>
      <c r="P36" s="133"/>
      <c r="Q36" s="133"/>
      <c r="R36" s="133"/>
      <c r="S36" s="133"/>
      <c r="T36" s="133"/>
      <c r="AA36" s="126">
        <f>VLOOKUP(CONCATENATE("P30 ",F$6," V",$B35),Основа!$A$1:$P3651,8,FALSE)</f>
        <v>577.53</v>
      </c>
      <c r="AB36" s="126">
        <f>VLOOKUP(CONCATENATE("P30 ",G$6," V",$B35),Основа!$A$1:$P3651,8,FALSE)</f>
        <v>894.74</v>
      </c>
      <c r="AC36" s="126">
        <f>VLOOKUP(CONCATENATE("P30 ",H$6," V",$B35),Основа!$A$1:$P3651,8,FALSE)</f>
        <v>1066.8</v>
      </c>
      <c r="AD36" s="126">
        <f>VLOOKUP(CONCATENATE("P30 ",I$6," V",$B35),Основа!$A$1:$P3651,8,FALSE)</f>
        <v>1173.05</v>
      </c>
      <c r="AE36" s="126">
        <f>VLOOKUP(CONCATENATE("P30 ",J$6," V",$B35),Основа!$A$1:$P3651,8,FALSE)</f>
        <v>1217.18</v>
      </c>
      <c r="AF36" s="126"/>
      <c r="AG36" s="126"/>
      <c r="AH36" s="126"/>
      <c r="AI36" s="126"/>
      <c r="AJ36" s="126"/>
      <c r="AK36" s="126"/>
      <c r="AL36" s="126"/>
      <c r="AM36" s="126"/>
      <c r="AN36" s="126"/>
      <c r="AO36" s="126"/>
    </row>
    <row r="37" spans="2:41" ht="15" customHeight="1" x14ac:dyDescent="0.3">
      <c r="B37" s="553">
        <v>17</v>
      </c>
      <c r="C37" s="555">
        <v>830</v>
      </c>
      <c r="D37" s="557" t="s">
        <v>36</v>
      </c>
      <c r="E37" s="558"/>
      <c r="F37" s="447">
        <f>ROUND(AA37-(AA37*$L$5),0)</f>
        <v>34385</v>
      </c>
      <c r="G37" s="447">
        <f t="shared" ref="G37" si="198">ROUND(AB37-(AB37*$L$5),0)</f>
        <v>37904</v>
      </c>
      <c r="H37" s="492">
        <f t="shared" ref="H37" si="199">ROUND(AC37-(AC37*$L$5),0)</f>
        <v>41786</v>
      </c>
      <c r="I37" s="447">
        <f t="shared" ref="I37" si="200">ROUND(AD37-(AD37*$L$5),0)</f>
        <v>45702</v>
      </c>
      <c r="J37" s="448">
        <f t="shared" ref="J37" si="201">ROUND(AE37-(AE37*$L$5),0)</f>
        <v>45703</v>
      </c>
      <c r="K37" s="133"/>
      <c r="L37" s="133"/>
      <c r="M37" s="133"/>
      <c r="N37" s="133"/>
      <c r="O37" s="133"/>
      <c r="P37" s="133"/>
      <c r="Q37" s="133"/>
      <c r="R37" s="133"/>
      <c r="S37" s="133"/>
      <c r="T37" s="133"/>
      <c r="AA37" s="126">
        <f>ROUND(VLOOKUP(CONCATENATE("P30 ",F$6," V",$B37),Основа!$A$1:$P3653,15,FALSE),0)</f>
        <v>34385</v>
      </c>
      <c r="AB37" s="126">
        <f>ROUND(VLOOKUP(CONCATENATE("P30 ",G$6," V",$B37),Основа!$A$1:$P3653,15,FALSE),0)</f>
        <v>37904</v>
      </c>
      <c r="AC37" s="126">
        <f>ROUND(VLOOKUP(CONCATENATE("P30 ",H$6," V",$B37),Основа!$A$1:$P3653,15,FALSE),0)</f>
        <v>41786</v>
      </c>
      <c r="AD37" s="126">
        <f>ROUND(VLOOKUP(CONCATENATE("P30 ",I$6," V",$B37),Основа!$A$1:$P3653,15,FALSE),0)</f>
        <v>45702</v>
      </c>
      <c r="AE37" s="126">
        <f>ROUND(VLOOKUP(CONCATENATE("P30 ",J$6," V",$B37),Основа!$A$1:$P3653,15,FALSE),0)</f>
        <v>45703</v>
      </c>
      <c r="AF37" s="126"/>
      <c r="AG37" s="126"/>
      <c r="AH37" s="126"/>
      <c r="AI37" s="126"/>
      <c r="AJ37" s="126"/>
      <c r="AK37" s="126"/>
      <c r="AL37" s="126"/>
      <c r="AM37" s="126"/>
      <c r="AN37" s="126"/>
      <c r="AO37" s="126"/>
    </row>
    <row r="38" spans="2:41" ht="15" customHeight="1" thickBot="1" x14ac:dyDescent="0.35">
      <c r="B38" s="554"/>
      <c r="C38" s="556"/>
      <c r="D38" s="559" t="str">
        <f>RIGHT($M$5,21)</f>
        <v>ΔТ=70⁰С (95/85/20) Вт</v>
      </c>
      <c r="E38" s="560"/>
      <c r="F38" s="461">
        <f>ROUND(IF($D38="ΔТ=70⁰С (95/85/20) Вт",AA38,(IF($D38="ΔТ=60⁰С (90/70/20) Вт",AA38*0.818,AA38*0.646))),0)</f>
        <v>614</v>
      </c>
      <c r="G38" s="461">
        <f t="shared" ref="G38" si="202">ROUND(IF($D38="ΔТ=70⁰С (95/85/20) Вт",AB38,(IF($D38="ΔТ=60⁰С (90/70/20) Вт",AB38*0.818,AB38*0.646))),0)</f>
        <v>950</v>
      </c>
      <c r="H38" s="461">
        <f t="shared" ref="H38" si="203">ROUND(IF($D38="ΔТ=70⁰С (95/85/20) Вт",AC38,(IF($D38="ΔТ=60⁰С (90/70/20) Вт",AC38*0.818,AC38*0.646))),0)</f>
        <v>1133</v>
      </c>
      <c r="I38" s="501">
        <f t="shared" ref="I38" si="204">ROUND(IF($D38="ΔТ=70⁰С (95/85/20) Вт",AD38,(IF($D38="ΔТ=60⁰С (90/70/20) Вт",AD38*0.818,AD38*0.646))),0)</f>
        <v>1246</v>
      </c>
      <c r="J38" s="462">
        <f t="shared" ref="J38" si="205">ROUND(IF($D38="ΔТ=70⁰С (95/85/20) Вт",AE38,(IF($D38="ΔТ=60⁰С (90/70/20) Вт",AE38*0.818,AE38*0.646))),0)</f>
        <v>1293</v>
      </c>
      <c r="K38" s="133"/>
      <c r="L38" s="133"/>
      <c r="M38" s="133"/>
      <c r="N38" s="133"/>
      <c r="O38" s="133"/>
      <c r="P38" s="133"/>
      <c r="Q38" s="133"/>
      <c r="R38" s="133"/>
      <c r="S38" s="133"/>
      <c r="T38" s="133"/>
      <c r="AA38" s="126">
        <f>VLOOKUP(CONCATENATE("P30 ",F$6," V",$B37),Основа!$A$1:$P3653,8,FALSE)</f>
        <v>613.53</v>
      </c>
      <c r="AB38" s="126">
        <f>VLOOKUP(CONCATENATE("P30 ",G$6," V",$B37),Основа!$A$1:$P3653,8,FALSE)</f>
        <v>949.74</v>
      </c>
      <c r="AC38" s="126">
        <f>VLOOKUP(CONCATENATE("P30 ",H$6," V",$B37),Основа!$A$1:$P3653,8,FALSE)</f>
        <v>1132.8</v>
      </c>
      <c r="AD38" s="126">
        <f>VLOOKUP(CONCATENATE("P30 ",I$6," V",$B37),Основа!$A$1:$P3653,8,FALSE)</f>
        <v>1246.05</v>
      </c>
      <c r="AE38" s="126">
        <f>VLOOKUP(CONCATENATE("P30 ",J$6," V",$B37),Основа!$A$1:$P3653,8,FALSE)</f>
        <v>1293.18</v>
      </c>
      <c r="AF38" s="126"/>
      <c r="AG38" s="126"/>
      <c r="AH38" s="126"/>
      <c r="AI38" s="126"/>
      <c r="AJ38" s="126"/>
      <c r="AK38" s="126"/>
      <c r="AL38" s="126"/>
      <c r="AM38" s="126"/>
      <c r="AN38" s="126"/>
      <c r="AO38" s="126"/>
    </row>
    <row r="39" spans="2:41" ht="15" customHeight="1" x14ac:dyDescent="0.3">
      <c r="B39" s="553">
        <v>18</v>
      </c>
      <c r="C39" s="555">
        <v>880</v>
      </c>
      <c r="D39" s="557" t="s">
        <v>36</v>
      </c>
      <c r="E39" s="558"/>
      <c r="F39" s="447">
        <f>ROUND(AA39-(AA39*$L$5),0)</f>
        <v>36030</v>
      </c>
      <c r="G39" s="447">
        <f t="shared" ref="G39" si="206">ROUND(AB39-(AB39*$L$5),0)</f>
        <v>39733</v>
      </c>
      <c r="H39" s="492">
        <f t="shared" ref="H39" si="207">ROUND(AC39-(AC39*$L$5),0)</f>
        <v>43810</v>
      </c>
      <c r="I39" s="447">
        <f t="shared" ref="I39" si="208">ROUND(AD39-(AD39*$L$5),0)</f>
        <v>47933</v>
      </c>
      <c r="J39" s="448">
        <f t="shared" ref="J39" si="209">ROUND(AE39-(AE39*$L$5),0)</f>
        <v>47934</v>
      </c>
      <c r="K39" s="133"/>
      <c r="L39" s="133"/>
      <c r="M39" s="133"/>
      <c r="N39" s="133"/>
      <c r="O39" s="133"/>
      <c r="P39" s="133"/>
      <c r="Q39" s="133"/>
      <c r="R39" s="133"/>
      <c r="S39" s="133"/>
      <c r="T39" s="133"/>
      <c r="AA39" s="126">
        <f>ROUND(VLOOKUP(CONCATENATE("P30 ",F$6," V",$B39),Основа!$A$1:$P3655,15,FALSE),0)</f>
        <v>36030</v>
      </c>
      <c r="AB39" s="126">
        <f>ROUND(VLOOKUP(CONCATENATE("P30 ",G$6," V",$B39),Основа!$A$1:$P3655,15,FALSE),0)</f>
        <v>39733</v>
      </c>
      <c r="AC39" s="126">
        <f>ROUND(VLOOKUP(CONCATENATE("P30 ",H$6," V",$B39),Основа!$A$1:$P3655,15,FALSE),0)</f>
        <v>43810</v>
      </c>
      <c r="AD39" s="126">
        <f>ROUND(VLOOKUP(CONCATENATE("P30 ",I$6," V",$B39),Основа!$A$1:$P3655,15,FALSE),0)</f>
        <v>47933</v>
      </c>
      <c r="AE39" s="126">
        <f>ROUND(VLOOKUP(CONCATENATE("P30 ",J$6," V",$B39),Основа!$A$1:$P3655,15,FALSE),0)</f>
        <v>47934</v>
      </c>
      <c r="AF39" s="126"/>
      <c r="AG39" s="126"/>
      <c r="AH39" s="126"/>
      <c r="AI39" s="126"/>
      <c r="AJ39" s="126"/>
      <c r="AK39" s="126"/>
      <c r="AL39" s="126"/>
      <c r="AM39" s="126"/>
      <c r="AN39" s="126"/>
      <c r="AO39" s="126"/>
    </row>
    <row r="40" spans="2:41" ht="15" customHeight="1" thickBot="1" x14ac:dyDescent="0.35">
      <c r="B40" s="554"/>
      <c r="C40" s="556"/>
      <c r="D40" s="559" t="str">
        <f>RIGHT($M$5,21)</f>
        <v>ΔТ=70⁰С (95/85/20) Вт</v>
      </c>
      <c r="E40" s="560"/>
      <c r="F40" s="461">
        <f>ROUND(IF($D40="ΔТ=70⁰С (95/85/20) Вт",AA40,(IF($D40="ΔТ=60⁰С (90/70/20) Вт",AA40*0.818,AA40*0.646))),0)</f>
        <v>650</v>
      </c>
      <c r="G40" s="461">
        <f t="shared" ref="G40" si="210">ROUND(IF($D40="ΔТ=70⁰С (95/85/20) Вт",AB40,(IF($D40="ΔТ=60⁰С (90/70/20) Вт",AB40*0.818,AB40*0.646))),0)</f>
        <v>1005</v>
      </c>
      <c r="H40" s="461">
        <f t="shared" ref="H40" si="211">ROUND(IF($D40="ΔТ=70⁰С (95/85/20) Вт",AC40,(IF($D40="ΔТ=60⁰С (90/70/20) Вт",AC40*0.818,AC40*0.646))),0)</f>
        <v>1199</v>
      </c>
      <c r="I40" s="501">
        <f t="shared" ref="I40" si="212">ROUND(IF($D40="ΔТ=70⁰С (95/85/20) Вт",AD40,(IF($D40="ΔТ=60⁰С (90/70/20) Вт",AD40*0.818,AD40*0.646))),0)</f>
        <v>1319</v>
      </c>
      <c r="J40" s="462">
        <f t="shared" ref="J40" si="213">ROUND(IF($D40="ΔТ=70⁰С (95/85/20) Вт",AE40,(IF($D40="ΔТ=60⁰С (90/70/20) Вт",AE40*0.818,AE40*0.646))),0)</f>
        <v>1369</v>
      </c>
      <c r="K40" s="133"/>
      <c r="L40" s="133"/>
      <c r="M40" s="133"/>
      <c r="N40" s="133"/>
      <c r="O40" s="133"/>
      <c r="P40" s="133"/>
      <c r="Q40" s="133"/>
      <c r="R40" s="133"/>
      <c r="S40" s="133"/>
      <c r="T40" s="133"/>
      <c r="AA40" s="126">
        <f>VLOOKUP(CONCATENATE("P30 ",F$6," V",$B39),Основа!$A$1:$P3655,8,FALSE)</f>
        <v>649.53</v>
      </c>
      <c r="AB40" s="126">
        <f>VLOOKUP(CONCATENATE("P30 ",G$6," V",$B39),Основа!$A$1:$P3655,8,FALSE)</f>
        <v>1004.74</v>
      </c>
      <c r="AC40" s="126">
        <f>VLOOKUP(CONCATENATE("P30 ",H$6," V",$B39),Основа!$A$1:$P3655,8,FALSE)</f>
        <v>1198.8</v>
      </c>
      <c r="AD40" s="126">
        <f>VLOOKUP(CONCATENATE("P30 ",I$6," V",$B39),Основа!$A$1:$P3655,8,FALSE)</f>
        <v>1319.05</v>
      </c>
      <c r="AE40" s="126">
        <f>VLOOKUP(CONCATENATE("P30 ",J$6," V",$B39),Основа!$A$1:$P3655,8,FALSE)</f>
        <v>1369.18</v>
      </c>
      <c r="AF40" s="126"/>
      <c r="AG40" s="126"/>
      <c r="AH40" s="126"/>
      <c r="AI40" s="126"/>
      <c r="AJ40" s="126"/>
      <c r="AK40" s="126"/>
      <c r="AL40" s="126"/>
      <c r="AM40" s="126"/>
      <c r="AN40" s="126"/>
      <c r="AO40" s="126"/>
    </row>
    <row r="41" spans="2:41" ht="15" customHeight="1" x14ac:dyDescent="0.3">
      <c r="B41" s="553">
        <v>19</v>
      </c>
      <c r="C41" s="555">
        <v>930</v>
      </c>
      <c r="D41" s="557" t="s">
        <v>36</v>
      </c>
      <c r="E41" s="558"/>
      <c r="F41" s="447">
        <f>ROUND(AA41-(AA41*$L$5),0)</f>
        <v>37674</v>
      </c>
      <c r="G41" s="447">
        <f t="shared" ref="G41" si="214">ROUND(AB41-(AB41*$L$5),0)</f>
        <v>41561</v>
      </c>
      <c r="H41" s="492">
        <f t="shared" ref="H41" si="215">ROUND(AC41-(AC41*$L$5),0)</f>
        <v>45834</v>
      </c>
      <c r="I41" s="447">
        <f t="shared" ref="I41" si="216">ROUND(AD41-(AD41*$L$5),0)</f>
        <v>50164</v>
      </c>
      <c r="J41" s="448">
        <f t="shared" ref="J41" si="217">ROUND(AE41-(AE41*$L$5),0)</f>
        <v>50165</v>
      </c>
      <c r="K41" s="133"/>
      <c r="L41" s="133"/>
      <c r="M41" s="133"/>
      <c r="N41" s="133"/>
      <c r="O41" s="133"/>
      <c r="P41" s="133"/>
      <c r="Q41" s="133"/>
      <c r="R41" s="133"/>
      <c r="S41" s="133"/>
      <c r="T41" s="133"/>
      <c r="AA41" s="126">
        <f>ROUND(VLOOKUP(CONCATENATE("P30 ",F$6," V",$B41),Основа!$A$1:$P3657,15,FALSE),0)</f>
        <v>37674</v>
      </c>
      <c r="AB41" s="126">
        <f>ROUND(VLOOKUP(CONCATENATE("P30 ",G$6," V",$B41),Основа!$A$1:$P3657,15,FALSE),0)</f>
        <v>41561</v>
      </c>
      <c r="AC41" s="126">
        <f>ROUND(VLOOKUP(CONCATENATE("P30 ",H$6," V",$B41),Основа!$A$1:$P3657,15,FALSE),0)</f>
        <v>45834</v>
      </c>
      <c r="AD41" s="126">
        <f>ROUND(VLOOKUP(CONCATENATE("P30 ",I$6," V",$B41),Основа!$A$1:$P3657,15,FALSE),0)</f>
        <v>50164</v>
      </c>
      <c r="AE41" s="126">
        <f>ROUND(VLOOKUP(CONCATENATE("P30 ",J$6," V",$B41),Основа!$A$1:$P3657,15,FALSE),0)</f>
        <v>50165</v>
      </c>
      <c r="AF41" s="126"/>
      <c r="AG41" s="126"/>
      <c r="AH41" s="126"/>
      <c r="AI41" s="126"/>
      <c r="AJ41" s="126"/>
      <c r="AK41" s="126"/>
      <c r="AL41" s="126"/>
      <c r="AM41" s="126"/>
      <c r="AN41" s="126"/>
      <c r="AO41" s="126"/>
    </row>
    <row r="42" spans="2:41" ht="15" customHeight="1" thickBot="1" x14ac:dyDescent="0.35">
      <c r="B42" s="554"/>
      <c r="C42" s="556"/>
      <c r="D42" s="559" t="str">
        <f>RIGHT($M$5,21)</f>
        <v>ΔТ=70⁰С (95/85/20) Вт</v>
      </c>
      <c r="E42" s="560"/>
      <c r="F42" s="461">
        <f>ROUND(IF($D42="ΔТ=70⁰С (95/85/20) Вт",AA42,(IF($D42="ΔТ=60⁰С (90/70/20) Вт",AA42*0.818,AA42*0.646))),0)</f>
        <v>686</v>
      </c>
      <c r="G42" s="461">
        <f t="shared" ref="G42" si="218">ROUND(IF($D42="ΔТ=70⁰С (95/85/20) Вт",AB42,(IF($D42="ΔТ=60⁰С (90/70/20) Вт",AB42*0.818,AB42*0.646))),0)</f>
        <v>1060</v>
      </c>
      <c r="H42" s="461">
        <f t="shared" ref="H42" si="219">ROUND(IF($D42="ΔТ=70⁰С (95/85/20) Вт",AC42,(IF($D42="ΔТ=60⁰С (90/70/20) Вт",AC42*0.818,AC42*0.646))),0)</f>
        <v>1265</v>
      </c>
      <c r="I42" s="501">
        <f t="shared" ref="I42" si="220">ROUND(IF($D42="ΔТ=70⁰С (95/85/20) Вт",AD42,(IF($D42="ΔТ=60⁰С (90/70/20) Вт",AD42*0.818,AD42*0.646))),0)</f>
        <v>1392</v>
      </c>
      <c r="J42" s="462">
        <f t="shared" ref="J42" si="221">ROUND(IF($D42="ΔТ=70⁰С (95/85/20) Вт",AE42,(IF($D42="ΔТ=60⁰С (90/70/20) Вт",AE42*0.818,AE42*0.646))),0)</f>
        <v>1445</v>
      </c>
      <c r="K42" s="133"/>
      <c r="L42" s="133"/>
      <c r="M42" s="133"/>
      <c r="N42" s="133"/>
      <c r="O42" s="133"/>
      <c r="P42" s="133"/>
      <c r="Q42" s="133"/>
      <c r="R42" s="133"/>
      <c r="S42" s="133"/>
      <c r="T42" s="133"/>
      <c r="AA42" s="126">
        <f>VLOOKUP(CONCATENATE("P30 ",F$6," V",$B41),Основа!$A$1:$P3657,8,FALSE)</f>
        <v>685.53</v>
      </c>
      <c r="AB42" s="126">
        <f>VLOOKUP(CONCATENATE("P30 ",G$6," V",$B41),Основа!$A$1:$P3657,8,FALSE)</f>
        <v>1059.74</v>
      </c>
      <c r="AC42" s="126">
        <f>VLOOKUP(CONCATENATE("P30 ",H$6," V",$B41),Основа!$A$1:$P3657,8,FALSE)</f>
        <v>1264.8</v>
      </c>
      <c r="AD42" s="126">
        <f>VLOOKUP(CONCATENATE("P30 ",I$6," V",$B41),Основа!$A$1:$P3657,8,FALSE)</f>
        <v>1392.05</v>
      </c>
      <c r="AE42" s="126">
        <f>VLOOKUP(CONCATENATE("P30 ",J$6," V",$B41),Основа!$A$1:$P3657,8,FALSE)</f>
        <v>1445.18</v>
      </c>
      <c r="AF42" s="126"/>
      <c r="AG42" s="126"/>
      <c r="AH42" s="126"/>
      <c r="AI42" s="126"/>
      <c r="AJ42" s="126"/>
      <c r="AK42" s="126"/>
      <c r="AL42" s="126"/>
      <c r="AM42" s="126"/>
      <c r="AN42" s="126"/>
      <c r="AO42" s="126"/>
    </row>
    <row r="43" spans="2:41" ht="15" customHeight="1" x14ac:dyDescent="0.3">
      <c r="B43" s="553">
        <v>20</v>
      </c>
      <c r="C43" s="555">
        <v>980</v>
      </c>
      <c r="D43" s="557" t="s">
        <v>36</v>
      </c>
      <c r="E43" s="558"/>
      <c r="F43" s="447">
        <f>ROUND(AA43-(AA43*$L$5),0)</f>
        <v>39319</v>
      </c>
      <c r="G43" s="447">
        <f t="shared" ref="G43" si="222">ROUND(AB43-(AB43*$L$5),0)</f>
        <v>43390</v>
      </c>
      <c r="H43" s="492">
        <f t="shared" ref="H43" si="223">ROUND(AC43-(AC43*$L$5),0)</f>
        <v>47858</v>
      </c>
      <c r="I43" s="447">
        <f t="shared" ref="I43" si="224">ROUND(AD43-(AD43*$L$5),0)</f>
        <v>52395</v>
      </c>
      <c r="J43" s="448">
        <f t="shared" ref="J43" si="225">ROUND(AE43-(AE43*$L$5),0)</f>
        <v>52396</v>
      </c>
      <c r="K43" s="133"/>
      <c r="L43" s="133"/>
      <c r="M43" s="133"/>
      <c r="N43" s="133"/>
      <c r="O43" s="133"/>
      <c r="P43" s="133"/>
      <c r="Q43" s="133"/>
      <c r="R43" s="133"/>
      <c r="S43" s="133"/>
      <c r="T43" s="133"/>
      <c r="AA43" s="126">
        <f>ROUND(VLOOKUP(CONCATENATE("P30 ",F$6," V",$B43),Основа!$A$1:$P3659,15,FALSE),0)</f>
        <v>39319</v>
      </c>
      <c r="AB43" s="126">
        <f>ROUND(VLOOKUP(CONCATENATE("P30 ",G$6," V",$B43),Основа!$A$1:$P3659,15,FALSE),0)</f>
        <v>43390</v>
      </c>
      <c r="AC43" s="126">
        <f>ROUND(VLOOKUP(CONCATENATE("P30 ",H$6," V",$B43),Основа!$A$1:$P3659,15,FALSE),0)</f>
        <v>47858</v>
      </c>
      <c r="AD43" s="126">
        <f>ROUND(VLOOKUP(CONCATENATE("P30 ",I$6," V",$B43),Основа!$A$1:$P3659,15,FALSE),0)</f>
        <v>52395</v>
      </c>
      <c r="AE43" s="126">
        <f>ROUND(VLOOKUP(CONCATENATE("P30 ",J$6," V",$B43),Основа!$A$1:$P3659,15,FALSE),0)</f>
        <v>52396</v>
      </c>
      <c r="AF43" s="126"/>
      <c r="AG43" s="126"/>
      <c r="AH43" s="126"/>
      <c r="AI43" s="126"/>
      <c r="AJ43" s="126"/>
      <c r="AK43" s="126"/>
      <c r="AL43" s="126"/>
      <c r="AM43" s="126"/>
      <c r="AN43" s="126"/>
      <c r="AO43" s="126"/>
    </row>
    <row r="44" spans="2:41" ht="15" customHeight="1" thickBot="1" x14ac:dyDescent="0.35">
      <c r="B44" s="554"/>
      <c r="C44" s="556"/>
      <c r="D44" s="559" t="str">
        <f>RIGHT($M$5,21)</f>
        <v>ΔТ=70⁰С (95/85/20) Вт</v>
      </c>
      <c r="E44" s="560"/>
      <c r="F44" s="461">
        <f>ROUND(IF($D44="ΔТ=70⁰С (95/85/20) Вт",AA44,(IF($D44="ΔТ=60⁰С (90/70/20) Вт",AA44*0.818,AA44*0.646))),0)</f>
        <v>721</v>
      </c>
      <c r="G44" s="461">
        <f t="shared" ref="G44" si="226">ROUND(IF($D44="ΔТ=70⁰С (95/85/20) Вт",AB44,(IF($D44="ΔТ=60⁰С (90/70/20) Вт",AB44*0.818,AB44*0.646))),0)</f>
        <v>1115</v>
      </c>
      <c r="H44" s="461">
        <f t="shared" ref="H44" si="227">ROUND(IF($D44="ΔТ=70⁰С (95/85/20) Вт",AC44,(IF($D44="ΔТ=60⁰С (90/70/20) Вт",AC44*0.818,AC44*0.646))),0)</f>
        <v>1330</v>
      </c>
      <c r="I44" s="501">
        <f t="shared" ref="I44" si="228">ROUND(IF($D44="ΔТ=70⁰С (95/85/20) Вт",AD44,(IF($D44="ΔТ=60⁰С (90/70/20) Вт",AD44*0.818,AD44*0.646))),0)</f>
        <v>1464</v>
      </c>
      <c r="J44" s="462">
        <f t="shared" ref="J44" si="229">ROUND(IF($D44="ΔТ=70⁰С (95/85/20) Вт",AE44,(IF($D44="ΔТ=60⁰С (90/70/20) Вт",AE44*0.818,AE44*0.646))),0)</f>
        <v>1519</v>
      </c>
      <c r="K44" s="133"/>
      <c r="L44" s="133"/>
      <c r="M44" s="133"/>
      <c r="N44" s="133"/>
      <c r="O44" s="133"/>
      <c r="P44" s="133"/>
      <c r="Q44" s="133"/>
      <c r="R44" s="133"/>
      <c r="S44" s="133"/>
      <c r="T44" s="133"/>
      <c r="AA44" s="126">
        <f>VLOOKUP(CONCATENATE("P30 ",F$6," V",$B43),Основа!$A$1:$P3659,8,FALSE)</f>
        <v>720.53</v>
      </c>
      <c r="AB44" s="126">
        <f>VLOOKUP(CONCATENATE("P30 ",G$6," V",$B43),Основа!$A$1:$P3659,8,FALSE)</f>
        <v>1114.74</v>
      </c>
      <c r="AC44" s="126">
        <f>VLOOKUP(CONCATENATE("P30 ",H$6," V",$B43),Основа!$A$1:$P3659,8,FALSE)</f>
        <v>1329.8</v>
      </c>
      <c r="AD44" s="126">
        <f>VLOOKUP(CONCATENATE("P30 ",I$6," V",$B43),Основа!$A$1:$P3659,8,FALSE)</f>
        <v>1464.05</v>
      </c>
      <c r="AE44" s="126">
        <f>VLOOKUP(CONCATENATE("P30 ",J$6," V",$B43),Основа!$A$1:$P3659,8,FALSE)</f>
        <v>1519.18</v>
      </c>
      <c r="AF44" s="126"/>
      <c r="AG44" s="126"/>
      <c r="AH44" s="126"/>
      <c r="AI44" s="126"/>
      <c r="AJ44" s="126"/>
      <c r="AK44" s="126"/>
      <c r="AL44" s="126"/>
      <c r="AM44" s="126"/>
      <c r="AN44" s="126"/>
      <c r="AO44" s="126"/>
    </row>
    <row r="45" spans="2:41" ht="15" customHeight="1" x14ac:dyDescent="0.3">
      <c r="B45" s="553">
        <v>22</v>
      </c>
      <c r="C45" s="555">
        <v>1080</v>
      </c>
      <c r="D45" s="557" t="s">
        <v>36</v>
      </c>
      <c r="E45" s="558"/>
      <c r="F45" s="447">
        <f>ROUND(AA45-(AA45*$L$5),0)</f>
        <v>42608</v>
      </c>
      <c r="G45" s="447">
        <f t="shared" ref="G45" si="230">ROUND(AB45-(AB45*$L$5),0)</f>
        <v>47047</v>
      </c>
      <c r="H45" s="492">
        <f t="shared" ref="H45" si="231">ROUND(AC45-(AC45*$L$5),0)</f>
        <v>51906</v>
      </c>
      <c r="I45" s="447">
        <f t="shared" ref="I45" si="232">ROUND(AD45-(AD45*$L$5),0)</f>
        <v>56857</v>
      </c>
      <c r="J45" s="448">
        <f t="shared" ref="J45" si="233">ROUND(AE45-(AE45*$L$5),0)</f>
        <v>56858</v>
      </c>
      <c r="K45" s="133"/>
      <c r="L45" s="133"/>
      <c r="M45" s="133"/>
      <c r="N45" s="133"/>
      <c r="O45" s="133"/>
      <c r="P45" s="133"/>
      <c r="Q45" s="133"/>
      <c r="R45" s="133"/>
      <c r="S45" s="133"/>
      <c r="T45" s="133"/>
      <c r="AA45" s="126">
        <f>ROUND(VLOOKUP(CONCATENATE("P30 ",F$6," V",$B45),Основа!$A$1:$P3661,15,FALSE),0)</f>
        <v>42608</v>
      </c>
      <c r="AB45" s="126">
        <f>ROUND(VLOOKUP(CONCATENATE("P30 ",G$6," V",$B45),Основа!$A$1:$P3661,15,FALSE),0)</f>
        <v>47047</v>
      </c>
      <c r="AC45" s="126">
        <f>ROUND(VLOOKUP(CONCATENATE("P30 ",H$6," V",$B45),Основа!$A$1:$P3661,15,FALSE),0)</f>
        <v>51906</v>
      </c>
      <c r="AD45" s="126">
        <f>ROUND(VLOOKUP(CONCATENATE("P30 ",I$6," V",$B45),Основа!$A$1:$P3661,15,FALSE),0)</f>
        <v>56857</v>
      </c>
      <c r="AE45" s="126">
        <f>ROUND(VLOOKUP(CONCATENATE("P30 ",J$6," V",$B45),Основа!$A$1:$P3661,15,FALSE),0)</f>
        <v>56858</v>
      </c>
      <c r="AF45" s="126"/>
      <c r="AG45" s="126"/>
      <c r="AH45" s="126"/>
      <c r="AI45" s="126"/>
      <c r="AJ45" s="126"/>
      <c r="AK45" s="126"/>
      <c r="AL45" s="126"/>
      <c r="AM45" s="126"/>
      <c r="AN45" s="126"/>
      <c r="AO45" s="126"/>
    </row>
    <row r="46" spans="2:41" ht="15" customHeight="1" thickBot="1" x14ac:dyDescent="0.35">
      <c r="B46" s="554"/>
      <c r="C46" s="556"/>
      <c r="D46" s="559" t="str">
        <f>RIGHT($M$5,21)</f>
        <v>ΔТ=70⁰С (95/85/20) Вт</v>
      </c>
      <c r="E46" s="560"/>
      <c r="F46" s="461">
        <f>ROUND(IF($D46="ΔТ=70⁰С (95/85/20) Вт",AA46,(IF($D46="ΔТ=60⁰С (90/70/20) Вт",AA46*0.818,AA46*0.646))),0)</f>
        <v>791</v>
      </c>
      <c r="G46" s="461">
        <f t="shared" ref="G46" si="234">ROUND(IF($D46="ΔТ=70⁰С (95/85/20) Вт",AB46,(IF($D46="ΔТ=60⁰С (90/70/20) Вт",AB46*0.818,AB46*0.646))),0)</f>
        <v>1223</v>
      </c>
      <c r="H46" s="461">
        <f t="shared" ref="H46" si="235">ROUND(IF($D46="ΔТ=70⁰С (95/85/20) Вт",AC46,(IF($D46="ΔТ=60⁰С (90/70/20) Вт",AC46*0.818,AC46*0.646))),0)</f>
        <v>1458</v>
      </c>
      <c r="I46" s="501">
        <f t="shared" ref="I46" si="236">ROUND(IF($D46="ΔТ=70⁰С (95/85/20) Вт",AD46,(IF($D46="ΔТ=60⁰С (90/70/20) Вт",AD46*0.818,AD46*0.646))),0)</f>
        <v>1608</v>
      </c>
      <c r="J46" s="462">
        <f t="shared" ref="J46" si="237">ROUND(IF($D46="ΔТ=70⁰С (95/85/20) Вт",AE46,(IF($D46="ΔТ=60⁰С (90/70/20) Вт",AE46*0.818,AE46*0.646))),0)</f>
        <v>1667</v>
      </c>
      <c r="K46" s="133"/>
      <c r="L46" s="133"/>
      <c r="M46" s="133"/>
      <c r="N46" s="133"/>
      <c r="O46" s="133"/>
      <c r="P46" s="133"/>
      <c r="Q46" s="133"/>
      <c r="R46" s="133"/>
      <c r="S46" s="133"/>
      <c r="T46" s="133"/>
      <c r="AA46" s="126">
        <f>VLOOKUP(CONCATENATE("P30 ",F$6," V",$B45),Основа!$A$1:$P3661,8,FALSE)</f>
        <v>790.53</v>
      </c>
      <c r="AB46" s="126">
        <f>VLOOKUP(CONCATENATE("P30 ",G$6," V",$B45),Основа!$A$1:$P3661,8,FALSE)</f>
        <v>1222.74</v>
      </c>
      <c r="AC46" s="126">
        <f>VLOOKUP(CONCATENATE("P30 ",H$6," V",$B45),Основа!$A$1:$P3661,8,FALSE)</f>
        <v>1457.8</v>
      </c>
      <c r="AD46" s="126">
        <f>VLOOKUP(CONCATENATE("P30 ",I$6," V",$B45),Основа!$A$1:$P3661,8,FALSE)</f>
        <v>1608.05</v>
      </c>
      <c r="AE46" s="126">
        <f>VLOOKUP(CONCATENATE("P30 ",J$6," V",$B45),Основа!$A$1:$P3661,8,FALSE)</f>
        <v>1667.18</v>
      </c>
      <c r="AF46" s="126"/>
      <c r="AG46" s="126"/>
      <c r="AH46" s="126"/>
      <c r="AI46" s="126"/>
      <c r="AJ46" s="126"/>
      <c r="AK46" s="126"/>
      <c r="AL46" s="126"/>
      <c r="AM46" s="126"/>
      <c r="AN46" s="126"/>
      <c r="AO46" s="126"/>
    </row>
    <row r="47" spans="2:41" ht="15" customHeight="1" x14ac:dyDescent="0.3">
      <c r="B47" s="553">
        <v>24</v>
      </c>
      <c r="C47" s="555">
        <v>1180</v>
      </c>
      <c r="D47" s="557" t="s">
        <v>36</v>
      </c>
      <c r="E47" s="558"/>
      <c r="F47" s="447">
        <f>ROUND(AA47-(AA47*$L$5),0)</f>
        <v>45897</v>
      </c>
      <c r="G47" s="447">
        <f t="shared" ref="G47" si="238">ROUND(AB47-(AB47*$L$5),0)</f>
        <v>50704</v>
      </c>
      <c r="H47" s="492">
        <f t="shared" ref="H47" si="239">ROUND(AC47-(AC47*$L$5),0)</f>
        <v>55954</v>
      </c>
      <c r="I47" s="447">
        <f t="shared" ref="I47" si="240">ROUND(AD47-(AD47*$L$5),0)</f>
        <v>61319</v>
      </c>
      <c r="J47" s="448">
        <f t="shared" ref="J47" si="241">ROUND(AE47-(AE47*$L$5),0)</f>
        <v>61320</v>
      </c>
      <c r="K47" s="133"/>
      <c r="L47" s="133"/>
      <c r="M47" s="133"/>
      <c r="N47" s="133"/>
      <c r="O47" s="133"/>
      <c r="P47" s="133"/>
      <c r="Q47" s="133"/>
      <c r="R47" s="133"/>
      <c r="S47" s="133"/>
      <c r="T47" s="133"/>
      <c r="AA47" s="126">
        <f>ROUND(VLOOKUP(CONCATENATE("P30 ",F$6," V",$B47),Основа!$A$1:$P3663,15,FALSE),0)</f>
        <v>45897</v>
      </c>
      <c r="AB47" s="126">
        <f>ROUND(VLOOKUP(CONCATENATE("P30 ",G$6," V",$B47),Основа!$A$1:$P3663,15,FALSE),0)</f>
        <v>50704</v>
      </c>
      <c r="AC47" s="126">
        <f>ROUND(VLOOKUP(CONCATENATE("P30 ",H$6," V",$B47),Основа!$A$1:$P3663,15,FALSE),0)</f>
        <v>55954</v>
      </c>
      <c r="AD47" s="126">
        <f>ROUND(VLOOKUP(CONCATENATE("P30 ",I$6," V",$B47),Основа!$A$1:$P3663,15,FALSE),0)</f>
        <v>61319</v>
      </c>
      <c r="AE47" s="126">
        <f>ROUND(VLOOKUP(CONCATENATE("P30 ",J$6," V",$B47),Основа!$A$1:$P3663,15,FALSE),0)</f>
        <v>61320</v>
      </c>
      <c r="AF47" s="126"/>
      <c r="AG47" s="126"/>
      <c r="AH47" s="126"/>
      <c r="AI47" s="126"/>
      <c r="AJ47" s="126"/>
      <c r="AK47" s="126"/>
      <c r="AL47" s="126"/>
      <c r="AM47" s="126"/>
      <c r="AN47" s="126"/>
      <c r="AO47" s="126"/>
    </row>
    <row r="48" spans="2:41" ht="15" customHeight="1" thickBot="1" x14ac:dyDescent="0.35">
      <c r="B48" s="554"/>
      <c r="C48" s="556"/>
      <c r="D48" s="559" t="str">
        <f>RIGHT($M$5,21)</f>
        <v>ΔТ=70⁰С (95/85/20) Вт</v>
      </c>
      <c r="E48" s="560"/>
      <c r="F48" s="461">
        <f>ROUND(IF($D48="ΔТ=70⁰С (95/85/20) Вт",AA48,(IF($D48="ΔТ=60⁰С (90/70/20) Вт",AA48*0.818,AA48*0.646))),0)</f>
        <v>861</v>
      </c>
      <c r="G48" s="461">
        <f t="shared" ref="G48" si="242">ROUND(IF($D48="ΔТ=70⁰С (95/85/20) Вт",AB48,(IF($D48="ΔТ=60⁰С (90/70/20) Вт",AB48*0.818,AB48*0.646))),0)</f>
        <v>1331</v>
      </c>
      <c r="H48" s="461">
        <f t="shared" ref="H48" si="243">ROUND(IF($D48="ΔТ=70⁰С (95/85/20) Вт",AC48,(IF($D48="ΔТ=60⁰С (90/70/20) Вт",AC48*0.818,AC48*0.646))),0)</f>
        <v>1586</v>
      </c>
      <c r="I48" s="501">
        <f t="shared" ref="I48" si="244">ROUND(IF($D48="ΔТ=70⁰С (95/85/20) Вт",AD48,(IF($D48="ΔТ=60⁰С (90/70/20) Вт",AD48*0.818,AD48*0.646))),0)</f>
        <v>1752</v>
      </c>
      <c r="J48" s="462">
        <f t="shared" ref="J48" si="245">ROUND(IF($D48="ΔТ=70⁰С (95/85/20) Вт",AE48,(IF($D48="ΔТ=60⁰С (90/70/20) Вт",AE48*0.818,AE48*0.646))),0)</f>
        <v>1815</v>
      </c>
      <c r="K48" s="133"/>
      <c r="L48" s="133"/>
      <c r="M48" s="133"/>
      <c r="N48" s="133"/>
      <c r="O48" s="133"/>
      <c r="P48" s="133"/>
      <c r="Q48" s="133"/>
      <c r="R48" s="133"/>
      <c r="S48" s="133"/>
      <c r="T48" s="133"/>
      <c r="AA48" s="126">
        <f>VLOOKUP(CONCATENATE("P30 ",F$6," V",$B47),Основа!$A$1:$P3663,8,FALSE)</f>
        <v>860.53</v>
      </c>
      <c r="AB48" s="126">
        <f>VLOOKUP(CONCATENATE("P30 ",G$6," V",$B47),Основа!$A$1:$P3663,8,FALSE)</f>
        <v>1330.74</v>
      </c>
      <c r="AC48" s="126">
        <f>VLOOKUP(CONCATENATE("P30 ",H$6," V",$B47),Основа!$A$1:$P3663,8,FALSE)</f>
        <v>1585.8</v>
      </c>
      <c r="AD48" s="126">
        <f>VLOOKUP(CONCATENATE("P30 ",I$6," V",$B47),Основа!$A$1:$P3663,8,FALSE)</f>
        <v>1752.05</v>
      </c>
      <c r="AE48" s="126">
        <f>VLOOKUP(CONCATENATE("P30 ",J$6," V",$B47),Основа!$A$1:$P3663,8,FALSE)</f>
        <v>1815.18</v>
      </c>
      <c r="AF48" s="126"/>
      <c r="AG48" s="126"/>
      <c r="AH48" s="126"/>
      <c r="AI48" s="126"/>
      <c r="AJ48" s="126"/>
      <c r="AK48" s="126"/>
      <c r="AL48" s="126"/>
      <c r="AM48" s="126"/>
      <c r="AN48" s="126"/>
      <c r="AO48" s="126"/>
    </row>
    <row r="49" spans="2:41" ht="15" customHeight="1" x14ac:dyDescent="0.3">
      <c r="B49" s="553">
        <v>26</v>
      </c>
      <c r="C49" s="555">
        <v>1280</v>
      </c>
      <c r="D49" s="557" t="s">
        <v>36</v>
      </c>
      <c r="E49" s="558"/>
      <c r="F49" s="447">
        <f>ROUND(AA49-(AA49*$L$5),0)</f>
        <v>49186</v>
      </c>
      <c r="G49" s="447">
        <f t="shared" ref="G49" si="246">ROUND(AB49-(AB49*$L$5),0)</f>
        <v>54361</v>
      </c>
      <c r="H49" s="492">
        <f t="shared" ref="H49" si="247">ROUND(AC49-(AC49*$L$5),0)</f>
        <v>60002</v>
      </c>
      <c r="I49" s="447">
        <f t="shared" ref="I49" si="248">ROUND(AD49-(AD49*$L$5),0)</f>
        <v>65781</v>
      </c>
      <c r="J49" s="448">
        <f t="shared" ref="J49" si="249">ROUND(AE49-(AE49*$L$5),0)</f>
        <v>65782</v>
      </c>
      <c r="K49" s="133"/>
      <c r="L49" s="133"/>
      <c r="M49" s="133"/>
      <c r="N49" s="133"/>
      <c r="O49" s="133"/>
      <c r="P49" s="133"/>
      <c r="Q49" s="133"/>
      <c r="R49" s="133"/>
      <c r="S49" s="133"/>
      <c r="T49" s="133"/>
      <c r="AA49" s="126">
        <f>ROUND(VLOOKUP(CONCATENATE("P30 ",F$6," V",$B49),Основа!$A$1:$P3665,15,FALSE),0)</f>
        <v>49186</v>
      </c>
      <c r="AB49" s="126">
        <f>ROUND(VLOOKUP(CONCATENATE("P30 ",G$6," V",$B49),Основа!$A$1:$P3665,15,FALSE),0)</f>
        <v>54361</v>
      </c>
      <c r="AC49" s="126">
        <f>ROUND(VLOOKUP(CONCATENATE("P30 ",H$6," V",$B49),Основа!$A$1:$P3665,15,FALSE),0)</f>
        <v>60002</v>
      </c>
      <c r="AD49" s="126">
        <f>ROUND(VLOOKUP(CONCATENATE("P30 ",I$6," V",$B49),Основа!$A$1:$P3665,15,FALSE),0)</f>
        <v>65781</v>
      </c>
      <c r="AE49" s="126">
        <f>ROUND(VLOOKUP(CONCATENATE("P30 ",J$6," V",$B49),Основа!$A$1:$P3665,15,FALSE),0)</f>
        <v>65782</v>
      </c>
      <c r="AF49" s="126"/>
      <c r="AG49" s="126"/>
      <c r="AH49" s="126"/>
      <c r="AI49" s="126"/>
      <c r="AJ49" s="126"/>
      <c r="AK49" s="126"/>
      <c r="AL49" s="126"/>
      <c r="AM49" s="126"/>
      <c r="AN49" s="126"/>
      <c r="AO49" s="126"/>
    </row>
    <row r="50" spans="2:41" ht="15" customHeight="1" thickBot="1" x14ac:dyDescent="0.35">
      <c r="B50" s="554"/>
      <c r="C50" s="556"/>
      <c r="D50" s="559" t="str">
        <f>RIGHT($M$5,21)</f>
        <v>ΔТ=70⁰С (95/85/20) Вт</v>
      </c>
      <c r="E50" s="560"/>
      <c r="F50" s="461">
        <f>ROUND(IF($D50="ΔТ=70⁰С (95/85/20) Вт",AA50,(IF($D50="ΔТ=60⁰С (90/70/20) Вт",AA50*0.818,AA50*0.646))),0)</f>
        <v>931</v>
      </c>
      <c r="G50" s="461">
        <f t="shared" ref="G50" si="250">ROUND(IF($D50="ΔТ=70⁰С (95/85/20) Вт",AB50,(IF($D50="ΔТ=60⁰С (90/70/20) Вт",AB50*0.818,AB50*0.646))),0)</f>
        <v>1439</v>
      </c>
      <c r="H50" s="461">
        <f t="shared" ref="H50" si="251">ROUND(IF($D50="ΔТ=70⁰С (95/85/20) Вт",AC50,(IF($D50="ΔТ=60⁰С (90/70/20) Вт",AC50*0.818,AC50*0.646))),0)</f>
        <v>1714</v>
      </c>
      <c r="I50" s="501">
        <f t="shared" ref="I50" si="252">ROUND(IF($D50="ΔТ=70⁰С (95/85/20) Вт",AD50,(IF($D50="ΔТ=60⁰С (90/70/20) Вт",AD50*0.818,AD50*0.646))),0)</f>
        <v>1896</v>
      </c>
      <c r="J50" s="462">
        <f t="shared" ref="J50" si="253">ROUND(IF($D50="ΔТ=70⁰С (95/85/20) Вт",AE50,(IF($D50="ΔТ=60⁰С (90/70/20) Вт",AE50*0.818,AE50*0.646))),0)</f>
        <v>1963</v>
      </c>
      <c r="K50" s="133"/>
      <c r="L50" s="133"/>
      <c r="M50" s="133"/>
      <c r="N50" s="133"/>
      <c r="O50" s="133"/>
      <c r="P50" s="133"/>
      <c r="Q50" s="133"/>
      <c r="R50" s="133"/>
      <c r="S50" s="133"/>
      <c r="T50" s="133"/>
      <c r="AA50" s="126">
        <f>VLOOKUP(CONCATENATE("P30 ",F$6," V",$B49),Основа!$A$1:$P3665,8,FALSE)</f>
        <v>930.53</v>
      </c>
      <c r="AB50" s="126">
        <f>VLOOKUP(CONCATENATE("P30 ",G$6," V",$B49),Основа!$A$1:$P3665,8,FALSE)</f>
        <v>1438.74</v>
      </c>
      <c r="AC50" s="126">
        <f>VLOOKUP(CONCATENATE("P30 ",H$6," V",$B49),Основа!$A$1:$P3665,8,FALSE)</f>
        <v>1713.8</v>
      </c>
      <c r="AD50" s="126">
        <f>VLOOKUP(CONCATENATE("P30 ",I$6," V",$B49),Основа!$A$1:$P3665,8,FALSE)</f>
        <v>1896.05</v>
      </c>
      <c r="AE50" s="126">
        <f>VLOOKUP(CONCATENATE("P30 ",J$6," V",$B49),Основа!$A$1:$P3665,8,FALSE)</f>
        <v>1963.18</v>
      </c>
      <c r="AF50" s="126"/>
      <c r="AG50" s="126"/>
      <c r="AH50" s="126"/>
      <c r="AI50" s="126"/>
      <c r="AJ50" s="126"/>
      <c r="AK50" s="126"/>
      <c r="AL50" s="126"/>
      <c r="AM50" s="126"/>
      <c r="AN50" s="126"/>
      <c r="AO50" s="126"/>
    </row>
    <row r="51" spans="2:41" ht="15" customHeight="1" x14ac:dyDescent="0.3">
      <c r="B51" s="553">
        <v>28</v>
      </c>
      <c r="C51" s="555">
        <v>1380</v>
      </c>
      <c r="D51" s="557" t="s">
        <v>36</v>
      </c>
      <c r="E51" s="558"/>
      <c r="F51" s="447">
        <f>ROUND(AA51-(AA51*$L$5),0)</f>
        <v>52475</v>
      </c>
      <c r="G51" s="447">
        <f t="shared" ref="G51" si="254">ROUND(AB51-(AB51*$L$5),0)</f>
        <v>58018</v>
      </c>
      <c r="H51" s="492">
        <f t="shared" ref="H51" si="255">ROUND(AC51-(AC51*$L$5),0)</f>
        <v>64050</v>
      </c>
      <c r="I51" s="447">
        <f t="shared" ref="I51" si="256">ROUND(AD51-(AD51*$L$5),0)</f>
        <v>70243</v>
      </c>
      <c r="J51" s="448">
        <f t="shared" ref="J51" si="257">ROUND(AE51-(AE51*$L$5),0)</f>
        <v>70244</v>
      </c>
      <c r="K51" s="133"/>
      <c r="L51" s="133"/>
      <c r="M51" s="133"/>
      <c r="N51" s="133"/>
      <c r="O51" s="133"/>
      <c r="P51" s="133"/>
      <c r="Q51" s="133"/>
      <c r="R51" s="133"/>
      <c r="S51" s="133"/>
      <c r="T51" s="133"/>
      <c r="AA51" s="126">
        <f>ROUND(VLOOKUP(CONCATENATE("P30 ",F$6," V",$B51),Основа!$A$1:$P3667,15,FALSE),0)</f>
        <v>52475</v>
      </c>
      <c r="AB51" s="126">
        <f>ROUND(VLOOKUP(CONCATENATE("P30 ",G$6," V",$B51),Основа!$A$1:$P3667,15,FALSE),0)</f>
        <v>58018</v>
      </c>
      <c r="AC51" s="126">
        <f>ROUND(VLOOKUP(CONCATENATE("P30 ",H$6," V",$B51),Основа!$A$1:$P3667,15,FALSE),0)</f>
        <v>64050</v>
      </c>
      <c r="AD51" s="126">
        <f>ROUND(VLOOKUP(CONCATENATE("P30 ",I$6," V",$B51),Основа!$A$1:$P3667,15,FALSE),0)</f>
        <v>70243</v>
      </c>
      <c r="AE51" s="126">
        <f>ROUND(VLOOKUP(CONCATENATE("P30 ",J$6," V",$B51),Основа!$A$1:$P3667,15,FALSE),0)</f>
        <v>70244</v>
      </c>
      <c r="AF51" s="126"/>
      <c r="AG51" s="126"/>
      <c r="AH51" s="126"/>
      <c r="AI51" s="126"/>
      <c r="AJ51" s="126"/>
      <c r="AK51" s="126"/>
      <c r="AL51" s="126"/>
      <c r="AM51" s="126"/>
      <c r="AN51" s="126"/>
      <c r="AO51" s="126"/>
    </row>
    <row r="52" spans="2:41" ht="15" customHeight="1" thickBot="1" x14ac:dyDescent="0.35">
      <c r="B52" s="554"/>
      <c r="C52" s="556"/>
      <c r="D52" s="559" t="str">
        <f>RIGHT($M$5,21)</f>
        <v>ΔТ=70⁰С (95/85/20) Вт</v>
      </c>
      <c r="E52" s="560"/>
      <c r="F52" s="461">
        <f>ROUND(IF($D52="ΔТ=70⁰С (95/85/20) Вт",AA52,(IF($D52="ΔТ=60⁰С (90/70/20) Вт",AA52*0.818,AA52*0.646))),0)</f>
        <v>1001</v>
      </c>
      <c r="G52" s="461">
        <f t="shared" ref="G52" si="258">ROUND(IF($D52="ΔТ=70⁰С (95/85/20) Вт",AB52,(IF($D52="ΔТ=60⁰С (90/70/20) Вт",AB52*0.818,AB52*0.646))),0)</f>
        <v>1547</v>
      </c>
      <c r="H52" s="461">
        <f t="shared" ref="H52" si="259">ROUND(IF($D52="ΔТ=70⁰С (95/85/20) Вт",AC52,(IF($D52="ΔТ=60⁰С (90/70/20) Вт",AC52*0.818,AC52*0.646))),0)</f>
        <v>1842</v>
      </c>
      <c r="I52" s="501">
        <f t="shared" ref="I52" si="260">ROUND(IF($D52="ΔТ=70⁰С (95/85/20) Вт",AD52,(IF($D52="ΔТ=60⁰С (90/70/20) Вт",AD52*0.818,AD52*0.646))),0)</f>
        <v>2040</v>
      </c>
      <c r="J52" s="462">
        <f t="shared" ref="J52" si="261">ROUND(IF($D52="ΔТ=70⁰С (95/85/20) Вт",AE52,(IF($D52="ΔТ=60⁰С (90/70/20) Вт",AE52*0.818,AE52*0.646))),0)</f>
        <v>2111</v>
      </c>
      <c r="K52" s="133"/>
      <c r="L52" s="133"/>
      <c r="M52" s="133"/>
      <c r="N52" s="133"/>
      <c r="O52" s="133"/>
      <c r="P52" s="133"/>
      <c r="Q52" s="133"/>
      <c r="R52" s="133"/>
      <c r="S52" s="133"/>
      <c r="T52" s="133"/>
      <c r="AA52" s="126">
        <f>VLOOKUP(CONCATENATE("P30 ",F$6," V",$B51),Основа!$A$1:$P3667,8,FALSE)</f>
        <v>1000.53</v>
      </c>
      <c r="AB52" s="126">
        <f>VLOOKUP(CONCATENATE("P30 ",G$6," V",$B51),Основа!$A$1:$P3667,8,FALSE)</f>
        <v>1546.74</v>
      </c>
      <c r="AC52" s="126">
        <f>VLOOKUP(CONCATENATE("P30 ",H$6," V",$B51),Основа!$A$1:$P3667,8,FALSE)</f>
        <v>1841.8</v>
      </c>
      <c r="AD52" s="126">
        <f>VLOOKUP(CONCATENATE("P30 ",I$6," V",$B51),Основа!$A$1:$P3667,8,FALSE)</f>
        <v>2040.05</v>
      </c>
      <c r="AE52" s="126">
        <f>VLOOKUP(CONCATENATE("P30 ",J$6," V",$B51),Основа!$A$1:$P3667,8,FALSE)</f>
        <v>2111.1800000000003</v>
      </c>
      <c r="AF52" s="126"/>
      <c r="AG52" s="126"/>
      <c r="AH52" s="126"/>
      <c r="AI52" s="126"/>
      <c r="AJ52" s="126"/>
      <c r="AK52" s="126"/>
      <c r="AL52" s="126"/>
      <c r="AM52" s="126"/>
      <c r="AN52" s="126"/>
      <c r="AO52" s="126"/>
    </row>
    <row r="53" spans="2:41" ht="15" customHeight="1" x14ac:dyDescent="0.3">
      <c r="B53" s="553">
        <v>30</v>
      </c>
      <c r="C53" s="555">
        <v>1480</v>
      </c>
      <c r="D53" s="557" t="s">
        <v>36</v>
      </c>
      <c r="E53" s="558"/>
      <c r="F53" s="447">
        <f>ROUND(AA53-(AA53*$L$5),0)</f>
        <v>55764</v>
      </c>
      <c r="G53" s="447">
        <f t="shared" ref="G53" si="262">ROUND(AB53-(AB53*$L$5),0)</f>
        <v>61675</v>
      </c>
      <c r="H53" s="492">
        <f t="shared" ref="H53" si="263">ROUND(AC53-(AC53*$L$5),0)</f>
        <v>68098</v>
      </c>
      <c r="I53" s="447">
        <f t="shared" ref="I53" si="264">ROUND(AD53-(AD53*$L$5),0)</f>
        <v>74705</v>
      </c>
      <c r="J53" s="448">
        <f t="shared" ref="J53" si="265">ROUND(AE53-(AE53*$L$5),0)</f>
        <v>74706</v>
      </c>
      <c r="K53" s="133"/>
      <c r="L53" s="133"/>
      <c r="M53" s="133"/>
      <c r="N53" s="133"/>
      <c r="O53" s="133"/>
      <c r="P53" s="133"/>
      <c r="Q53" s="133"/>
      <c r="R53" s="133"/>
      <c r="S53" s="133"/>
      <c r="T53" s="133"/>
      <c r="AA53" s="126">
        <f>ROUND(VLOOKUP(CONCATENATE("P30 ",F$6," V",$B53),Основа!$A$1:$P3669,15,FALSE),0)</f>
        <v>55764</v>
      </c>
      <c r="AB53" s="126">
        <f>ROUND(VLOOKUP(CONCATENATE("P30 ",G$6," V",$B53),Основа!$A$1:$P3669,15,FALSE),0)</f>
        <v>61675</v>
      </c>
      <c r="AC53" s="126">
        <f>ROUND(VLOOKUP(CONCATENATE("P30 ",H$6," V",$B53),Основа!$A$1:$P3669,15,FALSE),0)</f>
        <v>68098</v>
      </c>
      <c r="AD53" s="126">
        <f>ROUND(VLOOKUP(CONCATENATE("P30 ",I$6," V",$B53),Основа!$A$1:$P3669,15,FALSE),0)</f>
        <v>74705</v>
      </c>
      <c r="AE53" s="126">
        <f>ROUND(VLOOKUP(CONCATENATE("P30 ",J$6," V",$B53),Основа!$A$1:$P3669,15,FALSE),0)</f>
        <v>74706</v>
      </c>
      <c r="AF53" s="126"/>
      <c r="AG53" s="126"/>
      <c r="AH53" s="126"/>
      <c r="AI53" s="126"/>
      <c r="AJ53" s="126"/>
      <c r="AK53" s="126"/>
      <c r="AL53" s="126"/>
      <c r="AM53" s="126"/>
      <c r="AN53" s="126"/>
      <c r="AO53" s="126"/>
    </row>
    <row r="54" spans="2:41" ht="15" customHeight="1" thickBot="1" x14ac:dyDescent="0.35">
      <c r="B54" s="554"/>
      <c r="C54" s="556"/>
      <c r="D54" s="559" t="str">
        <f>RIGHT($M$5,21)</f>
        <v>ΔТ=70⁰С (95/85/20) Вт</v>
      </c>
      <c r="E54" s="560"/>
      <c r="F54" s="461">
        <f>ROUND(IF($D54="ΔТ=70⁰С (95/85/20) Вт",AA54,(IF($D54="ΔТ=60⁰С (90/70/20) Вт",AA54*0.818,AA54*0.646))),0)</f>
        <v>1070</v>
      </c>
      <c r="G54" s="461">
        <f t="shared" ref="G54" si="266">ROUND(IF($D54="ΔТ=70⁰С (95/85/20) Вт",AB54,(IF($D54="ΔТ=60⁰С (90/70/20) Вт",AB54*0.818,AB54*0.646))),0)</f>
        <v>1654</v>
      </c>
      <c r="H54" s="461">
        <f t="shared" ref="H54" si="267">ROUND(IF($D54="ΔТ=70⁰С (95/85/20) Вт",AC54,(IF($D54="ΔТ=60⁰С (90/70/20) Вт",AC54*0.818,AC54*0.646))),0)</f>
        <v>1968</v>
      </c>
      <c r="I54" s="501">
        <f t="shared" ref="I54" si="268">ROUND(IF($D54="ΔТ=70⁰С (95/85/20) Вт",AD54,(IF($D54="ΔТ=60⁰С (90/70/20) Вт",AD54*0.818,AD54*0.646))),0)</f>
        <v>2183</v>
      </c>
      <c r="J54" s="462">
        <f t="shared" ref="J54" si="269">ROUND(IF($D54="ΔТ=70⁰С (95/85/20) Вт",AE54,(IF($D54="ΔТ=60⁰С (90/70/20) Вт",AE54*0.818,AE54*0.646))),0)</f>
        <v>2259</v>
      </c>
      <c r="K54" s="133"/>
      <c r="L54" s="133"/>
      <c r="M54" s="133"/>
      <c r="N54" s="133"/>
      <c r="O54" s="133"/>
      <c r="P54" s="133"/>
      <c r="Q54" s="133"/>
      <c r="R54" s="133"/>
      <c r="S54" s="133"/>
      <c r="T54" s="133"/>
      <c r="AA54" s="126">
        <f>VLOOKUP(CONCATENATE("P30 ",F$6," V",$B53),Основа!$A$1:$P3669,8,FALSE)</f>
        <v>1069.53</v>
      </c>
      <c r="AB54" s="126">
        <f>VLOOKUP(CONCATENATE("P30 ",G$6," V",$B53),Основа!$A$1:$P3669,8,FALSE)</f>
        <v>1653.74</v>
      </c>
      <c r="AC54" s="126">
        <f>VLOOKUP(CONCATENATE("P30 ",H$6," V",$B53),Основа!$A$1:$P3669,8,FALSE)</f>
        <v>1967.8</v>
      </c>
      <c r="AD54" s="126">
        <f>VLOOKUP(CONCATENATE("P30 ",I$6," V",$B53),Основа!$A$1:$P3669,8,FALSE)</f>
        <v>2183.0500000000002</v>
      </c>
      <c r="AE54" s="126">
        <f>VLOOKUP(CONCATENATE("P30 ",J$6," V",$B53),Основа!$A$1:$P3669,8,FALSE)</f>
        <v>2259.1800000000003</v>
      </c>
      <c r="AF54" s="126"/>
      <c r="AG54" s="126"/>
      <c r="AH54" s="126"/>
      <c r="AI54" s="126"/>
      <c r="AJ54" s="126"/>
      <c r="AK54" s="126"/>
      <c r="AL54" s="126"/>
      <c r="AM54" s="126"/>
      <c r="AN54" s="126"/>
      <c r="AO54" s="126"/>
    </row>
    <row r="55" spans="2:41" ht="15" customHeight="1" x14ac:dyDescent="0.3">
      <c r="B55" s="553">
        <v>32</v>
      </c>
      <c r="C55" s="555">
        <v>1580</v>
      </c>
      <c r="D55" s="557" t="s">
        <v>36</v>
      </c>
      <c r="E55" s="558"/>
      <c r="F55" s="447">
        <f>ROUND(AA55-(AA55*$L$5),0)</f>
        <v>59053</v>
      </c>
      <c r="G55" s="447">
        <f t="shared" ref="G55" si="270">ROUND(AB55-(AB55*$L$5),0)</f>
        <v>65332</v>
      </c>
      <c r="H55" s="492">
        <f t="shared" ref="H55" si="271">ROUND(AC55-(AC55*$L$5),0)</f>
        <v>72146</v>
      </c>
      <c r="I55" s="447">
        <f t="shared" ref="I55" si="272">ROUND(AD55-(AD55*$L$5),0)</f>
        <v>79167</v>
      </c>
      <c r="J55" s="448">
        <f t="shared" ref="J55" si="273">ROUND(AE55-(AE55*$L$5),0)</f>
        <v>79168</v>
      </c>
      <c r="K55" s="133"/>
      <c r="L55" s="133"/>
      <c r="M55" s="133"/>
      <c r="N55" s="133"/>
      <c r="O55" s="133"/>
      <c r="P55" s="133"/>
      <c r="Q55" s="133"/>
      <c r="R55" s="133"/>
      <c r="S55" s="133"/>
      <c r="T55" s="133"/>
      <c r="AA55" s="126">
        <f>ROUND(VLOOKUP(CONCATENATE("P30 ",F$6," V",$B55),Основа!$A$1:$P3671,15,FALSE),0)</f>
        <v>59053</v>
      </c>
      <c r="AB55" s="126">
        <f>ROUND(VLOOKUP(CONCATENATE("P30 ",G$6," V",$B55),Основа!$A$1:$P3671,15,FALSE),0)</f>
        <v>65332</v>
      </c>
      <c r="AC55" s="126">
        <f>ROUND(VLOOKUP(CONCATENATE("P30 ",H$6," V",$B55),Основа!$A$1:$P3671,15,FALSE),0)</f>
        <v>72146</v>
      </c>
      <c r="AD55" s="126">
        <f>ROUND(VLOOKUP(CONCATENATE("P30 ",I$6," V",$B55),Основа!$A$1:$P3671,15,FALSE),0)</f>
        <v>79167</v>
      </c>
      <c r="AE55" s="126">
        <f>ROUND(VLOOKUP(CONCATENATE("P30 ",J$6," V",$B55),Основа!$A$1:$P3671,15,FALSE),0)</f>
        <v>79168</v>
      </c>
      <c r="AF55" s="126"/>
      <c r="AG55" s="126"/>
      <c r="AH55" s="126"/>
      <c r="AI55" s="126"/>
      <c r="AJ55" s="126"/>
      <c r="AK55" s="126"/>
      <c r="AL55" s="126"/>
      <c r="AM55" s="126"/>
      <c r="AN55" s="126"/>
      <c r="AO55" s="126"/>
    </row>
    <row r="56" spans="2:41" ht="15" customHeight="1" thickBot="1" x14ac:dyDescent="0.35">
      <c r="B56" s="554"/>
      <c r="C56" s="556"/>
      <c r="D56" s="559" t="str">
        <f>RIGHT($M$5,21)</f>
        <v>ΔТ=70⁰С (95/85/20) Вт</v>
      </c>
      <c r="E56" s="560"/>
      <c r="F56" s="461">
        <f>ROUND(IF($D56="ΔТ=70⁰С (95/85/20) Вт",AA56,(IF($D56="ΔТ=60⁰С (90/70/20) Вт",AA56*0.818,AA56*0.646))),0)</f>
        <v>1138</v>
      </c>
      <c r="G56" s="461">
        <f t="shared" ref="G56" si="274">ROUND(IF($D56="ΔТ=70⁰С (95/85/20) Вт",AB56,(IF($D56="ΔТ=60⁰С (90/70/20) Вт",AB56*0.818,AB56*0.646))),0)</f>
        <v>1760</v>
      </c>
      <c r="H56" s="461">
        <f t="shared" ref="H56" si="275">ROUND(IF($D56="ΔТ=70⁰С (95/85/20) Вт",AC56,(IF($D56="ΔТ=60⁰С (90/70/20) Вт",AC56*0.818,AC56*0.646))),0)</f>
        <v>2092</v>
      </c>
      <c r="I56" s="501">
        <f t="shared" ref="I56" si="276">ROUND(IF($D56="ΔТ=70⁰С (95/85/20) Вт",AD56,(IF($D56="ΔТ=60⁰С (90/70/20) Вт",AD56*0.818,AD56*0.646))),0)</f>
        <v>2325</v>
      </c>
      <c r="J56" s="462">
        <f t="shared" ref="J56" si="277">ROUND(IF($D56="ΔТ=70⁰С (95/85/20) Вт",AE56,(IF($D56="ΔТ=60⁰С (90/70/20) Вт",AE56*0.818,AE56*0.646))),0)</f>
        <v>2403</v>
      </c>
      <c r="K56" s="133"/>
      <c r="L56" s="133"/>
      <c r="M56" s="133"/>
      <c r="N56" s="133"/>
      <c r="O56" s="133"/>
      <c r="P56" s="133"/>
      <c r="Q56" s="133"/>
      <c r="R56" s="133"/>
      <c r="S56" s="133"/>
      <c r="T56" s="133"/>
      <c r="AA56" s="126">
        <f>VLOOKUP(CONCATENATE("P30 ",F$6," V",$B55),Основа!$A$1:$P3671,8,FALSE)</f>
        <v>1137.53</v>
      </c>
      <c r="AB56" s="126">
        <f>VLOOKUP(CONCATENATE("P30 ",G$6," V",$B55),Основа!$A$1:$P3671,8,FALSE)</f>
        <v>1759.74</v>
      </c>
      <c r="AC56" s="126">
        <f>VLOOKUP(CONCATENATE("P30 ",H$6," V",$B55),Основа!$A$1:$P3671,8,FALSE)</f>
        <v>2091.8000000000002</v>
      </c>
      <c r="AD56" s="126">
        <f>VLOOKUP(CONCATENATE("P30 ",I$6," V",$B55),Основа!$A$1:$P3671,8,FALSE)</f>
        <v>2325.0500000000002</v>
      </c>
      <c r="AE56" s="126">
        <f>VLOOKUP(CONCATENATE("P30 ",J$6," V",$B55),Основа!$A$1:$P3671,8,FALSE)</f>
        <v>2403.1800000000003</v>
      </c>
      <c r="AF56" s="126"/>
      <c r="AG56" s="126"/>
      <c r="AH56" s="126"/>
      <c r="AI56" s="126"/>
      <c r="AJ56" s="126"/>
      <c r="AK56" s="126"/>
      <c r="AL56" s="126"/>
      <c r="AM56" s="126"/>
      <c r="AN56" s="126"/>
      <c r="AO56" s="126"/>
    </row>
    <row r="57" spans="2:41" ht="15" customHeight="1" x14ac:dyDescent="0.3">
      <c r="B57" s="553">
        <v>34</v>
      </c>
      <c r="C57" s="555">
        <v>1680</v>
      </c>
      <c r="D57" s="557" t="s">
        <v>36</v>
      </c>
      <c r="E57" s="558"/>
      <c r="F57" s="447">
        <f>ROUND(AA57-(AA57*$L$5),0)</f>
        <v>62342</v>
      </c>
      <c r="G57" s="447">
        <f t="shared" ref="G57" si="278">ROUND(AB57-(AB57*$L$5),0)</f>
        <v>68989</v>
      </c>
      <c r="H57" s="492">
        <f t="shared" ref="H57" si="279">ROUND(AC57-(AC57*$L$5),0)</f>
        <v>76194</v>
      </c>
      <c r="I57" s="447">
        <f t="shared" ref="I57" si="280">ROUND(AD57-(AD57*$L$5),0)</f>
        <v>83629</v>
      </c>
      <c r="J57" s="448">
        <f t="shared" ref="J57" si="281">ROUND(AE57-(AE57*$L$5),0)</f>
        <v>83630</v>
      </c>
      <c r="K57" s="133"/>
      <c r="L57" s="133"/>
      <c r="M57" s="133"/>
      <c r="N57" s="133"/>
      <c r="O57" s="133"/>
      <c r="P57" s="133"/>
      <c r="Q57" s="133"/>
      <c r="R57" s="133"/>
      <c r="S57" s="133"/>
      <c r="T57" s="133"/>
      <c r="AA57" s="126">
        <f>ROUND(VLOOKUP(CONCATENATE("P30 ",F$6," V",$B57),Основа!$A$1:$P3673,15,FALSE),0)</f>
        <v>62342</v>
      </c>
      <c r="AB57" s="126">
        <f>ROUND(VLOOKUP(CONCATENATE("P30 ",G$6," V",$B57),Основа!$A$1:$P3673,15,FALSE),0)</f>
        <v>68989</v>
      </c>
      <c r="AC57" s="126">
        <f>ROUND(VLOOKUP(CONCATENATE("P30 ",H$6," V",$B57),Основа!$A$1:$P3673,15,FALSE),0)</f>
        <v>76194</v>
      </c>
      <c r="AD57" s="126">
        <f>ROUND(VLOOKUP(CONCATENATE("P30 ",I$6," V",$B57),Основа!$A$1:$P3673,15,FALSE),0)</f>
        <v>83629</v>
      </c>
      <c r="AE57" s="126">
        <f>ROUND(VLOOKUP(CONCATENATE("P30 ",J$6," V",$B57),Основа!$A$1:$P3673,15,FALSE),0)</f>
        <v>83630</v>
      </c>
      <c r="AF57" s="126"/>
      <c r="AG57" s="126"/>
      <c r="AH57" s="126"/>
      <c r="AI57" s="126"/>
      <c r="AJ57" s="126"/>
      <c r="AK57" s="126"/>
      <c r="AL57" s="126"/>
      <c r="AM57" s="126"/>
      <c r="AN57" s="126"/>
      <c r="AO57" s="126"/>
    </row>
    <row r="58" spans="2:41" ht="15" customHeight="1" thickBot="1" x14ac:dyDescent="0.35">
      <c r="B58" s="554"/>
      <c r="C58" s="556"/>
      <c r="D58" s="559" t="str">
        <f>RIGHT($M$5,21)</f>
        <v>ΔТ=70⁰С (95/85/20) Вт</v>
      </c>
      <c r="E58" s="560"/>
      <c r="F58" s="461">
        <f>ROUND(IF($D58="ΔТ=70⁰С (95/85/20) Вт",AA58,(IF($D58="ΔТ=60⁰С (90/70/20) Вт",AA58*0.818,AA58*0.646))),0)</f>
        <v>1206</v>
      </c>
      <c r="G58" s="461">
        <f t="shared" ref="G58" si="282">ROUND(IF($D58="ΔТ=70⁰С (95/85/20) Вт",AB58,(IF($D58="ΔТ=60⁰С (90/70/20) Вт",AB58*0.818,AB58*0.646))),0)</f>
        <v>1866</v>
      </c>
      <c r="H58" s="461">
        <f t="shared" ref="H58" si="283">ROUND(IF($D58="ΔТ=70⁰С (95/85/20) Вт",AC58,(IF($D58="ΔТ=60⁰С (90/70/20) Вт",AC58*0.818,AC58*0.646))),0)</f>
        <v>2216</v>
      </c>
      <c r="I58" s="501">
        <f t="shared" ref="I58" si="284">ROUND(IF($D58="ΔТ=70⁰С (95/85/20) Вт",AD58,(IF($D58="ΔТ=60⁰С (90/70/20) Вт",AD58*0.818,AD58*0.646))),0)</f>
        <v>2467</v>
      </c>
      <c r="J58" s="462">
        <f t="shared" ref="J58" si="285">ROUND(IF($D58="ΔТ=70⁰С (95/85/20) Вт",AE58,(IF($D58="ΔТ=60⁰С (90/70/20) Вт",AE58*0.818,AE58*0.646))),0)</f>
        <v>2547</v>
      </c>
      <c r="K58" s="133"/>
      <c r="L58" s="133"/>
      <c r="M58" s="133"/>
      <c r="N58" s="133"/>
      <c r="O58" s="133"/>
      <c r="P58" s="133"/>
      <c r="Q58" s="133"/>
      <c r="R58" s="133"/>
      <c r="S58" s="133"/>
      <c r="T58" s="133"/>
      <c r="AA58" s="126">
        <f>VLOOKUP(CONCATENATE("P30 ",F$6," V",$B57),Основа!$A$1:$P3673,8,FALSE)</f>
        <v>1205.53</v>
      </c>
      <c r="AB58" s="126">
        <f>VLOOKUP(CONCATENATE("P30 ",G$6," V",$B57),Основа!$A$1:$P3673,8,FALSE)</f>
        <v>1865.74</v>
      </c>
      <c r="AC58" s="126">
        <f>VLOOKUP(CONCATENATE("P30 ",H$6," V",$B57),Основа!$A$1:$P3673,8,FALSE)</f>
        <v>2215.8000000000002</v>
      </c>
      <c r="AD58" s="126">
        <f>VLOOKUP(CONCATENATE("P30 ",I$6," V",$B57),Основа!$A$1:$P3673,8,FALSE)</f>
        <v>2467.0500000000002</v>
      </c>
      <c r="AE58" s="126">
        <f>VLOOKUP(CONCATENATE("P30 ",J$6," V",$B57),Основа!$A$1:$P3673,8,FALSE)</f>
        <v>2547.1800000000003</v>
      </c>
      <c r="AF58" s="126"/>
      <c r="AG58" s="126"/>
      <c r="AH58" s="126"/>
      <c r="AI58" s="126"/>
      <c r="AJ58" s="126"/>
      <c r="AK58" s="126"/>
      <c r="AL58" s="126"/>
      <c r="AM58" s="126"/>
      <c r="AN58" s="126"/>
      <c r="AO58" s="126"/>
    </row>
    <row r="59" spans="2:41" ht="15" customHeight="1" x14ac:dyDescent="0.3">
      <c r="B59" s="553">
        <v>36</v>
      </c>
      <c r="C59" s="555">
        <v>1780</v>
      </c>
      <c r="D59" s="557" t="s">
        <v>36</v>
      </c>
      <c r="E59" s="558"/>
      <c r="F59" s="447">
        <f>ROUND(AA59-(AA59*$L$5),0)</f>
        <v>65631</v>
      </c>
      <c r="G59" s="447">
        <f t="shared" ref="G59" si="286">ROUND(AB59-(AB59*$L$5),0)</f>
        <v>72646</v>
      </c>
      <c r="H59" s="492">
        <f t="shared" ref="H59" si="287">ROUND(AC59-(AC59*$L$5),0)</f>
        <v>80242</v>
      </c>
      <c r="I59" s="447">
        <f t="shared" ref="I59" si="288">ROUND(AD59-(AD59*$L$5),0)</f>
        <v>88091</v>
      </c>
      <c r="J59" s="448">
        <f t="shared" ref="J59" si="289">ROUND(AE59-(AE59*$L$5),0)</f>
        <v>88092</v>
      </c>
      <c r="K59" s="133"/>
      <c r="L59" s="133"/>
      <c r="M59" s="133"/>
      <c r="N59" s="133"/>
      <c r="O59" s="133"/>
      <c r="P59" s="133"/>
      <c r="Q59" s="133"/>
      <c r="R59" s="133"/>
      <c r="S59" s="133"/>
      <c r="T59" s="133"/>
      <c r="AA59" s="126">
        <f>ROUND(VLOOKUP(CONCATENATE("P30 ",F$6," V",$B59),Основа!$A$1:$P3675,15,FALSE),0)</f>
        <v>65631</v>
      </c>
      <c r="AB59" s="126">
        <f>ROUND(VLOOKUP(CONCATENATE("P30 ",G$6," V",$B59),Основа!$A$1:$P3675,15,FALSE),0)</f>
        <v>72646</v>
      </c>
      <c r="AC59" s="126">
        <f>ROUND(VLOOKUP(CONCATENATE("P30 ",H$6," V",$B59),Основа!$A$1:$P3675,15,FALSE),0)</f>
        <v>80242</v>
      </c>
      <c r="AD59" s="126">
        <f>ROUND(VLOOKUP(CONCATENATE("P30 ",I$6," V",$B59),Основа!$A$1:$P3675,15,FALSE),0)</f>
        <v>88091</v>
      </c>
      <c r="AE59" s="126">
        <f>ROUND(VLOOKUP(CONCATENATE("P30 ",J$6," V",$B59),Основа!$A$1:$P3675,15,FALSE),0)</f>
        <v>88092</v>
      </c>
      <c r="AF59" s="126"/>
      <c r="AG59" s="126"/>
      <c r="AH59" s="126"/>
      <c r="AI59" s="126"/>
      <c r="AJ59" s="126"/>
      <c r="AK59" s="126"/>
      <c r="AL59" s="126"/>
      <c r="AM59" s="126"/>
      <c r="AN59" s="126"/>
      <c r="AO59" s="126"/>
    </row>
    <row r="60" spans="2:41" ht="15" customHeight="1" thickBot="1" x14ac:dyDescent="0.35">
      <c r="B60" s="554"/>
      <c r="C60" s="556"/>
      <c r="D60" s="559" t="str">
        <f>RIGHT($M$5,21)</f>
        <v>ΔТ=70⁰С (95/85/20) Вт</v>
      </c>
      <c r="E60" s="560"/>
      <c r="F60" s="461">
        <f>ROUND(IF($D60="ΔТ=70⁰С (95/85/20) Вт",AA60,(IF($D60="ΔТ=60⁰С (90/70/20) Вт",AA60*0.818,AA60*0.646))),0)</f>
        <v>1274</v>
      </c>
      <c r="G60" s="461">
        <f t="shared" ref="G60" si="290">ROUND(IF($D60="ΔТ=70⁰С (95/85/20) Вт",AB60,(IF($D60="ΔТ=60⁰С (90/70/20) Вт",AB60*0.818,AB60*0.646))),0)</f>
        <v>1972</v>
      </c>
      <c r="H60" s="461">
        <f t="shared" ref="H60" si="291">ROUND(IF($D60="ΔТ=70⁰С (95/85/20) Вт",AC60,(IF($D60="ΔТ=60⁰С (90/70/20) Вт",AC60*0.818,AC60*0.646))),0)</f>
        <v>2340</v>
      </c>
      <c r="I60" s="501">
        <f t="shared" ref="I60" si="292">ROUND(IF($D60="ΔТ=70⁰С (95/85/20) Вт",AD60,(IF($D60="ΔТ=60⁰С (90/70/20) Вт",AD60*0.818,AD60*0.646))),0)</f>
        <v>2609</v>
      </c>
      <c r="J60" s="462">
        <f t="shared" ref="J60" si="293">ROUND(IF($D60="ΔТ=70⁰С (95/85/20) Вт",AE60,(IF($D60="ΔТ=60⁰С (90/70/20) Вт",AE60*0.818,AE60*0.646))),0)</f>
        <v>2691</v>
      </c>
      <c r="K60" s="133"/>
      <c r="L60" s="133"/>
      <c r="M60" s="133"/>
      <c r="N60" s="133"/>
      <c r="O60" s="133"/>
      <c r="P60" s="133"/>
      <c r="Q60" s="133"/>
      <c r="R60" s="133"/>
      <c r="S60" s="133"/>
      <c r="T60" s="133"/>
      <c r="AA60" s="126">
        <f>VLOOKUP(CONCATENATE("P30 ",F$6," V",$B59),Основа!$A$1:$P3675,8,FALSE)</f>
        <v>1273.53</v>
      </c>
      <c r="AB60" s="126">
        <f>VLOOKUP(CONCATENATE("P30 ",G$6," V",$B59),Основа!$A$1:$P3675,8,FALSE)</f>
        <v>1971.74</v>
      </c>
      <c r="AC60" s="126">
        <f>VLOOKUP(CONCATENATE("P30 ",H$6," V",$B59),Основа!$A$1:$P3675,8,FALSE)</f>
        <v>2339.8000000000002</v>
      </c>
      <c r="AD60" s="126">
        <f>VLOOKUP(CONCATENATE("P30 ",I$6," V",$B59),Основа!$A$1:$P3675,8,FALSE)</f>
        <v>2609.0500000000002</v>
      </c>
      <c r="AE60" s="126">
        <f>VLOOKUP(CONCATENATE("P30 ",J$6," V",$B59),Основа!$A$1:$P3675,8,FALSE)</f>
        <v>2691.1800000000003</v>
      </c>
      <c r="AF60" s="126"/>
      <c r="AG60" s="126"/>
      <c r="AH60" s="126"/>
      <c r="AI60" s="126"/>
      <c r="AJ60" s="126"/>
      <c r="AK60" s="126"/>
      <c r="AL60" s="126"/>
      <c r="AM60" s="126"/>
      <c r="AN60" s="126"/>
      <c r="AO60" s="126"/>
    </row>
    <row r="61" spans="2:41" ht="15" customHeight="1" x14ac:dyDescent="0.3">
      <c r="B61" s="553">
        <v>38</v>
      </c>
      <c r="C61" s="555">
        <v>1880</v>
      </c>
      <c r="D61" s="557" t="s">
        <v>36</v>
      </c>
      <c r="E61" s="558"/>
      <c r="F61" s="447">
        <f>ROUND(AA61-(AA61*$L$5),0)</f>
        <v>68920</v>
      </c>
      <c r="G61" s="447">
        <f t="shared" ref="G61" si="294">ROUND(AB61-(AB61*$L$5),0)</f>
        <v>76303</v>
      </c>
      <c r="H61" s="492">
        <f t="shared" ref="H61" si="295">ROUND(AC61-(AC61*$L$5),0)</f>
        <v>84290</v>
      </c>
      <c r="I61" s="447">
        <f t="shared" ref="I61" si="296">ROUND(AD61-(AD61*$L$5),0)</f>
        <v>92553</v>
      </c>
      <c r="J61" s="448">
        <f t="shared" ref="J61" si="297">ROUND(AE61-(AE61*$L$5),0)</f>
        <v>92554</v>
      </c>
      <c r="K61" s="133"/>
      <c r="L61" s="133"/>
      <c r="M61" s="133"/>
      <c r="N61" s="133"/>
      <c r="O61" s="133"/>
      <c r="P61" s="133"/>
      <c r="Q61" s="133"/>
      <c r="R61" s="133"/>
      <c r="S61" s="133"/>
      <c r="T61" s="133"/>
      <c r="AA61" s="126">
        <f>ROUND(VLOOKUP(CONCATENATE("P30 ",F$6," V",$B61),Основа!$A$1:$P3677,15,FALSE),0)</f>
        <v>68920</v>
      </c>
      <c r="AB61" s="126">
        <f>ROUND(VLOOKUP(CONCATENATE("P30 ",G$6," V",$B61),Основа!$A$1:$P3677,15,FALSE),0)</f>
        <v>76303</v>
      </c>
      <c r="AC61" s="126">
        <f>ROUND(VLOOKUP(CONCATENATE("P30 ",H$6," V",$B61),Основа!$A$1:$P3677,15,FALSE),0)</f>
        <v>84290</v>
      </c>
      <c r="AD61" s="126">
        <f>ROUND(VLOOKUP(CONCATENATE("P30 ",I$6," V",$B61),Основа!$A$1:$P3677,15,FALSE),0)</f>
        <v>92553</v>
      </c>
      <c r="AE61" s="126">
        <f>ROUND(VLOOKUP(CONCATENATE("P30 ",J$6," V",$B61),Основа!$A$1:$P3677,15,FALSE),0)</f>
        <v>92554</v>
      </c>
      <c r="AF61" s="126"/>
      <c r="AG61" s="126"/>
      <c r="AH61" s="126"/>
      <c r="AI61" s="126"/>
      <c r="AJ61" s="126"/>
      <c r="AK61" s="126"/>
      <c r="AL61" s="126"/>
      <c r="AM61" s="126"/>
      <c r="AN61" s="126"/>
      <c r="AO61" s="126"/>
    </row>
    <row r="62" spans="2:41" ht="15" customHeight="1" thickBot="1" x14ac:dyDescent="0.35">
      <c r="B62" s="554"/>
      <c r="C62" s="556"/>
      <c r="D62" s="559" t="str">
        <f>RIGHT($M$5,21)</f>
        <v>ΔТ=70⁰С (95/85/20) Вт</v>
      </c>
      <c r="E62" s="560"/>
      <c r="F62" s="461">
        <f>ROUND(IF($D62="ΔТ=70⁰С (95/85/20) Вт",AA62,(IF($D62="ΔТ=60⁰С (90/70/20) Вт",AA62*0.818,AA62*0.646))),0)</f>
        <v>1342</v>
      </c>
      <c r="G62" s="461">
        <f t="shared" ref="G62" si="298">ROUND(IF($D62="ΔТ=70⁰С (95/85/20) Вт",AB62,(IF($D62="ΔТ=60⁰С (90/70/20) Вт",AB62*0.818,AB62*0.646))),0)</f>
        <v>2078</v>
      </c>
      <c r="H62" s="461">
        <f t="shared" ref="H62" si="299">ROUND(IF($D62="ΔТ=70⁰С (95/85/20) Вт",AC62,(IF($D62="ΔТ=60⁰С (90/70/20) Вт",AC62*0.818,AC62*0.646))),0)</f>
        <v>2464</v>
      </c>
      <c r="I62" s="501">
        <f t="shared" ref="I62" si="300">ROUND(IF($D62="ΔТ=70⁰С (95/85/20) Вт",AD62,(IF($D62="ΔТ=60⁰С (90/70/20) Вт",AD62*0.818,AD62*0.646))),0)</f>
        <v>2751</v>
      </c>
      <c r="J62" s="462">
        <f t="shared" ref="J62" si="301">ROUND(IF($D62="ΔТ=70⁰С (95/85/20) Вт",AE62,(IF($D62="ΔТ=60⁰С (90/70/20) Вт",AE62*0.818,AE62*0.646))),0)</f>
        <v>2835</v>
      </c>
      <c r="K62" s="133"/>
      <c r="L62" s="133"/>
      <c r="M62" s="133"/>
      <c r="N62" s="133"/>
      <c r="O62" s="133"/>
      <c r="P62" s="133"/>
      <c r="Q62" s="133"/>
      <c r="R62" s="133"/>
      <c r="S62" s="133"/>
      <c r="T62" s="133"/>
      <c r="AA62" s="126">
        <f>VLOOKUP(CONCATENATE("P30 ",F$6," V",$B61),Основа!$A$1:$P3677,8,FALSE)</f>
        <v>1341.53</v>
      </c>
      <c r="AB62" s="126">
        <f>VLOOKUP(CONCATENATE("P30 ",G$6," V",$B61),Основа!$A$1:$P3677,8,FALSE)</f>
        <v>2077.7399999999998</v>
      </c>
      <c r="AC62" s="126">
        <f>VLOOKUP(CONCATENATE("P30 ",H$6," V",$B61),Основа!$A$1:$P3677,8,FALSE)</f>
        <v>2463.8000000000002</v>
      </c>
      <c r="AD62" s="126">
        <f>VLOOKUP(CONCATENATE("P30 ",I$6," V",$B61),Основа!$A$1:$P3677,8,FALSE)</f>
        <v>2751.05</v>
      </c>
      <c r="AE62" s="126">
        <f>VLOOKUP(CONCATENATE("P30 ",J$6," V",$B61),Основа!$A$1:$P3677,8,FALSE)</f>
        <v>2835.1800000000003</v>
      </c>
      <c r="AF62" s="126"/>
      <c r="AG62" s="126"/>
      <c r="AH62" s="126"/>
      <c r="AI62" s="126"/>
      <c r="AJ62" s="126"/>
      <c r="AK62" s="126"/>
      <c r="AL62" s="126"/>
      <c r="AM62" s="126"/>
      <c r="AN62" s="126"/>
      <c r="AO62" s="126"/>
    </row>
    <row r="63" spans="2:41" ht="15" customHeight="1" x14ac:dyDescent="0.3">
      <c r="B63" s="164"/>
      <c r="C63" s="224"/>
      <c r="D63" s="224"/>
      <c r="E63" s="224"/>
      <c r="F63" s="133"/>
      <c r="G63" s="133"/>
      <c r="H63" s="133"/>
      <c r="I63" s="133"/>
      <c r="J63" s="133"/>
      <c r="K63" s="133"/>
      <c r="L63" s="133"/>
      <c r="M63" s="133"/>
      <c r="N63" s="133"/>
      <c r="O63" s="133"/>
      <c r="P63" s="133"/>
      <c r="Q63" s="133"/>
      <c r="R63" s="133"/>
      <c r="S63" s="133"/>
      <c r="T63" s="133"/>
      <c r="AA63" s="126"/>
      <c r="AB63" s="126"/>
      <c r="AC63" s="126"/>
      <c r="AD63" s="126"/>
      <c r="AE63" s="126"/>
      <c r="AF63" s="126"/>
      <c r="AG63" s="126"/>
      <c r="AH63" s="126"/>
      <c r="AI63" s="126"/>
      <c r="AJ63" s="126"/>
      <c r="AK63" s="126"/>
      <c r="AL63" s="126"/>
      <c r="AM63" s="126"/>
      <c r="AN63" s="126"/>
      <c r="AO63" s="126"/>
    </row>
    <row r="64" spans="2:41" ht="15" customHeight="1" x14ac:dyDescent="0.3">
      <c r="B64" s="164"/>
      <c r="C64" s="224"/>
      <c r="D64" s="224"/>
      <c r="E64" s="224"/>
      <c r="F64" s="133"/>
      <c r="G64" s="133"/>
      <c r="H64" s="133"/>
      <c r="I64" s="133"/>
      <c r="J64" s="133"/>
      <c r="K64" s="133"/>
      <c r="L64" s="133"/>
      <c r="M64" s="133"/>
      <c r="N64" s="133"/>
      <c r="O64" s="133"/>
      <c r="P64" s="133"/>
      <c r="Q64" s="133"/>
      <c r="R64" s="133"/>
      <c r="S64" s="133"/>
      <c r="T64" s="133"/>
      <c r="AA64" s="126"/>
      <c r="AB64" s="126"/>
      <c r="AC64" s="126"/>
      <c r="AD64" s="126"/>
      <c r="AE64" s="126"/>
      <c r="AF64" s="126"/>
      <c r="AG64" s="126"/>
      <c r="AH64" s="126"/>
      <c r="AI64" s="126"/>
      <c r="AJ64" s="126"/>
      <c r="AK64" s="126"/>
      <c r="AL64" s="126"/>
      <c r="AM64" s="126"/>
      <c r="AN64" s="126"/>
      <c r="AO64" s="126"/>
    </row>
    <row r="65" spans="2:41" ht="15" customHeight="1" x14ac:dyDescent="0.3">
      <c r="B65" s="164"/>
      <c r="C65" s="224"/>
      <c r="D65" s="224"/>
      <c r="E65" s="224"/>
      <c r="F65" s="133"/>
      <c r="G65" s="133"/>
      <c r="H65" s="133"/>
      <c r="I65" s="133"/>
      <c r="J65" s="133"/>
      <c r="K65" s="133"/>
      <c r="L65" s="133"/>
      <c r="M65" s="133"/>
      <c r="N65" s="133"/>
      <c r="O65" s="133"/>
      <c r="P65" s="133"/>
      <c r="Q65" s="133"/>
      <c r="R65" s="133"/>
      <c r="S65" s="133"/>
      <c r="T65" s="133"/>
      <c r="AA65" s="126"/>
      <c r="AB65" s="126"/>
      <c r="AC65" s="126"/>
      <c r="AD65" s="126"/>
      <c r="AE65" s="126"/>
      <c r="AF65" s="126"/>
      <c r="AG65" s="126"/>
      <c r="AH65" s="126"/>
      <c r="AI65" s="126"/>
      <c r="AJ65" s="126"/>
      <c r="AK65" s="126"/>
      <c r="AL65" s="126"/>
      <c r="AM65" s="126"/>
      <c r="AN65" s="126"/>
      <c r="AO65" s="126"/>
    </row>
    <row r="66" spans="2:41" ht="27" customHeight="1" thickBot="1" x14ac:dyDescent="0.45">
      <c r="B66" s="80"/>
      <c r="C66" s="80"/>
      <c r="D66" s="80"/>
      <c r="E66" s="80"/>
      <c r="F66" s="80"/>
      <c r="G66" s="80"/>
      <c r="H66" s="80"/>
      <c r="I66" s="85" t="s">
        <v>51</v>
      </c>
      <c r="J66" s="80"/>
      <c r="K66" s="80"/>
      <c r="L66" s="80"/>
      <c r="M66" s="80"/>
      <c r="N66" s="80"/>
      <c r="O66" s="80"/>
      <c r="P66" s="80"/>
      <c r="Q66" s="80"/>
      <c r="R66" s="80"/>
      <c r="S66" s="80"/>
      <c r="T66" s="80"/>
      <c r="AA66" s="126"/>
      <c r="AB66" s="126"/>
      <c r="AC66" s="126"/>
      <c r="AD66" s="126"/>
      <c r="AE66" s="126"/>
      <c r="AF66" s="126"/>
      <c r="AG66" s="126"/>
      <c r="AH66" s="126"/>
      <c r="AI66" s="126"/>
      <c r="AJ66" s="126"/>
      <c r="AK66" s="126"/>
      <c r="AL66" s="126"/>
      <c r="AM66" s="126"/>
      <c r="AN66" s="126"/>
      <c r="AO66" s="126"/>
    </row>
    <row r="67" spans="2:41" ht="15" customHeight="1" x14ac:dyDescent="0.3">
      <c r="B67" s="564" t="s">
        <v>0</v>
      </c>
      <c r="C67" s="565"/>
      <c r="D67" s="565"/>
      <c r="E67" s="566"/>
      <c r="F67" s="470">
        <v>270</v>
      </c>
      <c r="G67" s="465">
        <v>420</v>
      </c>
      <c r="H67" s="465">
        <v>500</v>
      </c>
      <c r="I67" s="465">
        <v>550</v>
      </c>
      <c r="J67" s="465">
        <v>570</v>
      </c>
      <c r="K67" s="465">
        <v>750</v>
      </c>
      <c r="L67" s="465">
        <v>1000</v>
      </c>
      <c r="M67" s="465">
        <v>1250</v>
      </c>
      <c r="N67" s="465">
        <v>1500</v>
      </c>
      <c r="O67" s="465">
        <v>1750</v>
      </c>
      <c r="P67" s="465">
        <v>2000</v>
      </c>
      <c r="Q67" s="465">
        <v>2200</v>
      </c>
      <c r="R67" s="465">
        <v>2250</v>
      </c>
      <c r="S67" s="465">
        <v>2500</v>
      </c>
      <c r="T67" s="485">
        <v>3000</v>
      </c>
      <c r="AA67" s="126"/>
      <c r="AB67" s="126"/>
      <c r="AC67" s="126"/>
      <c r="AD67" s="126"/>
      <c r="AE67" s="126"/>
      <c r="AF67" s="126"/>
      <c r="AG67" s="126"/>
      <c r="AH67" s="126"/>
      <c r="AI67" s="126"/>
      <c r="AJ67" s="126"/>
      <c r="AK67" s="126"/>
      <c r="AL67" s="126"/>
      <c r="AM67" s="126"/>
      <c r="AN67" s="126"/>
      <c r="AO67" s="126"/>
    </row>
    <row r="68" spans="2:41" ht="15" customHeight="1" x14ac:dyDescent="0.3">
      <c r="B68" s="567" t="s">
        <v>7</v>
      </c>
      <c r="C68" s="568"/>
      <c r="D68" s="568"/>
      <c r="E68" s="569"/>
      <c r="F68" s="468">
        <v>200</v>
      </c>
      <c r="G68" s="468">
        <v>350</v>
      </c>
      <c r="H68" s="468">
        <v>430</v>
      </c>
      <c r="I68" s="468">
        <v>480</v>
      </c>
      <c r="J68" s="468">
        <v>500</v>
      </c>
      <c r="K68" s="468">
        <v>680</v>
      </c>
      <c r="L68" s="468">
        <v>930</v>
      </c>
      <c r="M68" s="468">
        <v>1180</v>
      </c>
      <c r="N68" s="468">
        <v>1430</v>
      </c>
      <c r="O68" s="468">
        <v>1680</v>
      </c>
      <c r="P68" s="468">
        <v>1930</v>
      </c>
      <c r="Q68" s="468">
        <v>2130</v>
      </c>
      <c r="R68" s="468">
        <v>2180</v>
      </c>
      <c r="S68" s="468">
        <v>2430</v>
      </c>
      <c r="T68" s="469">
        <v>2930</v>
      </c>
      <c r="AA68" s="126"/>
      <c r="AB68" s="126"/>
      <c r="AC68" s="126"/>
      <c r="AD68" s="126"/>
      <c r="AE68" s="126"/>
      <c r="AF68" s="126"/>
      <c r="AG68" s="126"/>
      <c r="AH68" s="126"/>
      <c r="AI68" s="126"/>
      <c r="AJ68" s="126"/>
      <c r="AK68" s="126"/>
      <c r="AL68" s="126"/>
      <c r="AM68" s="126"/>
      <c r="AN68" s="126"/>
      <c r="AO68" s="126"/>
    </row>
    <row r="69" spans="2:41" ht="15" customHeight="1" x14ac:dyDescent="0.3">
      <c r="B69" s="567" t="s">
        <v>78</v>
      </c>
      <c r="C69" s="568"/>
      <c r="D69" s="568"/>
      <c r="E69" s="569"/>
      <c r="F69" s="573">
        <v>90</v>
      </c>
      <c r="G69" s="574"/>
      <c r="H69" s="574"/>
      <c r="I69" s="574"/>
      <c r="J69" s="574"/>
      <c r="K69" s="574"/>
      <c r="L69" s="574"/>
      <c r="M69" s="574"/>
      <c r="N69" s="574"/>
      <c r="O69" s="574"/>
      <c r="P69" s="574"/>
      <c r="Q69" s="574"/>
      <c r="R69" s="574"/>
      <c r="S69" s="574"/>
      <c r="T69" s="575"/>
      <c r="AA69" s="126"/>
      <c r="AB69" s="126"/>
      <c r="AC69" s="126"/>
      <c r="AD69" s="126"/>
      <c r="AE69" s="126"/>
      <c r="AF69" s="126"/>
      <c r="AG69" s="126"/>
      <c r="AH69" s="126"/>
      <c r="AI69" s="126"/>
      <c r="AJ69" s="126"/>
      <c r="AK69" s="126"/>
      <c r="AL69" s="126"/>
      <c r="AM69" s="126"/>
      <c r="AN69" s="126"/>
      <c r="AO69" s="126"/>
    </row>
    <row r="70" spans="2:41" ht="15" customHeight="1" thickBot="1" x14ac:dyDescent="0.35">
      <c r="B70" s="82" t="s">
        <v>1</v>
      </c>
      <c r="C70" s="86" t="s">
        <v>2</v>
      </c>
      <c r="D70" s="86" t="s">
        <v>35</v>
      </c>
      <c r="E70" s="570" t="s">
        <v>5</v>
      </c>
      <c r="F70" s="571"/>
      <c r="G70" s="571"/>
      <c r="H70" s="571"/>
      <c r="I70" s="571"/>
      <c r="J70" s="571"/>
      <c r="K70" s="571"/>
      <c r="L70" s="571"/>
      <c r="M70" s="571"/>
      <c r="N70" s="571"/>
      <c r="O70" s="571"/>
      <c r="P70" s="571"/>
      <c r="Q70" s="571"/>
      <c r="R70" s="571"/>
      <c r="S70" s="571"/>
      <c r="T70" s="572"/>
      <c r="AA70" s="126"/>
      <c r="AB70" s="126"/>
      <c r="AC70" s="126"/>
      <c r="AD70" s="126"/>
      <c r="AE70" s="126"/>
      <c r="AF70" s="126"/>
      <c r="AG70" s="126"/>
      <c r="AH70" s="126"/>
      <c r="AI70" s="126"/>
      <c r="AJ70" s="126"/>
      <c r="AK70" s="126"/>
      <c r="AL70" s="126"/>
      <c r="AM70" s="126"/>
      <c r="AN70" s="126"/>
      <c r="AO70" s="126"/>
    </row>
    <row r="71" spans="2:41" ht="15" customHeight="1" x14ac:dyDescent="0.3">
      <c r="B71" s="547">
        <v>2</v>
      </c>
      <c r="C71" s="551">
        <v>50</v>
      </c>
      <c r="D71" s="551">
        <v>15</v>
      </c>
      <c r="E71" s="87" t="s">
        <v>6</v>
      </c>
      <c r="F71" s="88">
        <v>2.5</v>
      </c>
      <c r="G71" s="88">
        <v>4.3</v>
      </c>
      <c r="H71" s="88">
        <v>5.3</v>
      </c>
      <c r="I71" s="88">
        <v>5.5</v>
      </c>
      <c r="J71" s="88">
        <v>5.8</v>
      </c>
      <c r="K71" s="88">
        <v>7</v>
      </c>
      <c r="L71" s="88">
        <v>8.9</v>
      </c>
      <c r="M71" s="88">
        <v>10.8</v>
      </c>
      <c r="N71" s="88">
        <v>12.7</v>
      </c>
      <c r="O71" s="88">
        <v>14.6</v>
      </c>
      <c r="P71" s="88">
        <v>16.399999999999999</v>
      </c>
      <c r="Q71" s="88">
        <v>17.5</v>
      </c>
      <c r="R71" s="88">
        <v>18.3</v>
      </c>
      <c r="S71" s="88">
        <v>20.2</v>
      </c>
      <c r="T71" s="89">
        <v>24.1</v>
      </c>
      <c r="AA71" s="126"/>
      <c r="AB71" s="126"/>
      <c r="AC71" s="126"/>
      <c r="AD71" s="126"/>
      <c r="AE71" s="126"/>
      <c r="AF71" s="126"/>
      <c r="AG71" s="126"/>
      <c r="AH71" s="126"/>
      <c r="AI71" s="126"/>
      <c r="AJ71" s="126"/>
      <c r="AK71" s="126"/>
      <c r="AL71" s="126"/>
      <c r="AM71" s="126"/>
      <c r="AN71" s="126"/>
      <c r="AO71" s="126"/>
    </row>
    <row r="72" spans="2:41" ht="15" customHeight="1" thickBot="1" x14ac:dyDescent="0.35">
      <c r="B72" s="548"/>
      <c r="C72" s="552"/>
      <c r="D72" s="552"/>
      <c r="E72" s="90" t="s">
        <v>3</v>
      </c>
      <c r="F72" s="91">
        <v>0.9</v>
      </c>
      <c r="G72" s="92">
        <v>1.3</v>
      </c>
      <c r="H72" s="92">
        <v>1.5</v>
      </c>
      <c r="I72" s="92">
        <v>1.6</v>
      </c>
      <c r="J72" s="92">
        <v>1.7</v>
      </c>
      <c r="K72" s="92">
        <v>2.2000000000000002</v>
      </c>
      <c r="L72" s="92">
        <v>2.9</v>
      </c>
      <c r="M72" s="92">
        <v>3.6</v>
      </c>
      <c r="N72" s="92">
        <v>4.3</v>
      </c>
      <c r="O72" s="92">
        <v>4.9000000000000004</v>
      </c>
      <c r="P72" s="92">
        <v>5.6</v>
      </c>
      <c r="Q72" s="92">
        <v>6.2</v>
      </c>
      <c r="R72" s="92">
        <v>6.3</v>
      </c>
      <c r="S72" s="92">
        <v>7</v>
      </c>
      <c r="T72" s="93">
        <v>8.4</v>
      </c>
      <c r="AA72" s="126"/>
      <c r="AB72" s="126"/>
      <c r="AC72" s="126"/>
      <c r="AD72" s="126"/>
      <c r="AE72" s="126"/>
      <c r="AF72" s="126"/>
      <c r="AG72" s="126"/>
      <c r="AH72" s="126"/>
      <c r="AI72" s="126"/>
      <c r="AJ72" s="126"/>
      <c r="AK72" s="126"/>
      <c r="AL72" s="126"/>
      <c r="AM72" s="126"/>
      <c r="AN72" s="126"/>
      <c r="AO72" s="126"/>
    </row>
    <row r="73" spans="2:41" ht="15" customHeight="1" x14ac:dyDescent="0.3">
      <c r="B73" s="547">
        <v>3</v>
      </c>
      <c r="C73" s="551">
        <v>100</v>
      </c>
      <c r="D73" s="551" t="s">
        <v>10</v>
      </c>
      <c r="E73" s="87" t="s">
        <v>6</v>
      </c>
      <c r="F73" s="88">
        <v>3.7</v>
      </c>
      <c r="G73" s="88">
        <v>6.2</v>
      </c>
      <c r="H73" s="88">
        <v>7.6</v>
      </c>
      <c r="I73" s="88">
        <v>8.1</v>
      </c>
      <c r="J73" s="88">
        <v>8.4</v>
      </c>
      <c r="K73" s="88">
        <v>10.4</v>
      </c>
      <c r="L73" s="88">
        <v>13.3</v>
      </c>
      <c r="M73" s="88">
        <v>16.100000000000001</v>
      </c>
      <c r="N73" s="88">
        <v>18.899999999999999</v>
      </c>
      <c r="O73" s="88">
        <v>21.7</v>
      </c>
      <c r="P73" s="88">
        <v>24.5</v>
      </c>
      <c r="Q73" s="88">
        <v>25.6</v>
      </c>
      <c r="R73" s="88">
        <v>27.4</v>
      </c>
      <c r="S73" s="88">
        <v>30.2</v>
      </c>
      <c r="T73" s="89">
        <v>35.799999999999997</v>
      </c>
      <c r="AA73" s="126"/>
      <c r="AB73" s="126"/>
      <c r="AC73" s="126"/>
      <c r="AD73" s="126"/>
      <c r="AE73" s="126"/>
      <c r="AF73" s="126"/>
      <c r="AG73" s="126"/>
      <c r="AH73" s="126"/>
      <c r="AI73" s="126"/>
      <c r="AJ73" s="126"/>
      <c r="AK73" s="126"/>
      <c r="AL73" s="126"/>
      <c r="AM73" s="126"/>
      <c r="AN73" s="126"/>
      <c r="AO73" s="126"/>
    </row>
    <row r="74" spans="2:41" ht="15" customHeight="1" thickBot="1" x14ac:dyDescent="0.35">
      <c r="B74" s="548"/>
      <c r="C74" s="552"/>
      <c r="D74" s="552"/>
      <c r="E74" s="90" t="s">
        <v>3</v>
      </c>
      <c r="F74" s="92">
        <v>1.3</v>
      </c>
      <c r="G74" s="92">
        <v>2</v>
      </c>
      <c r="H74" s="92">
        <v>2.2999999999999998</v>
      </c>
      <c r="I74" s="92">
        <v>2.5</v>
      </c>
      <c r="J74" s="92">
        <v>2.6</v>
      </c>
      <c r="K74" s="92">
        <v>3.3</v>
      </c>
      <c r="L74" s="92">
        <v>4.3</v>
      </c>
      <c r="M74" s="92">
        <v>5.4</v>
      </c>
      <c r="N74" s="92">
        <v>6.4</v>
      </c>
      <c r="O74" s="92">
        <v>7.4</v>
      </c>
      <c r="P74" s="92">
        <v>8.5</v>
      </c>
      <c r="Q74" s="92">
        <v>9.3000000000000007</v>
      </c>
      <c r="R74" s="92">
        <v>9.5</v>
      </c>
      <c r="S74" s="92">
        <v>10.5</v>
      </c>
      <c r="T74" s="93">
        <v>12.6</v>
      </c>
      <c r="AA74" s="126"/>
      <c r="AB74" s="126"/>
      <c r="AC74" s="126"/>
      <c r="AD74" s="126"/>
      <c r="AE74" s="126"/>
      <c r="AF74" s="126"/>
      <c r="AG74" s="126"/>
      <c r="AH74" s="126"/>
      <c r="AI74" s="126"/>
      <c r="AJ74" s="126"/>
      <c r="AK74" s="126"/>
      <c r="AL74" s="126"/>
      <c r="AM74" s="126"/>
      <c r="AN74" s="126"/>
      <c r="AO74" s="126"/>
    </row>
    <row r="75" spans="2:41" ht="15" customHeight="1" x14ac:dyDescent="0.3">
      <c r="B75" s="561">
        <v>4</v>
      </c>
      <c r="C75" s="563">
        <v>150</v>
      </c>
      <c r="D75" s="563">
        <v>65</v>
      </c>
      <c r="E75" s="94" t="s">
        <v>6</v>
      </c>
      <c r="F75" s="95">
        <v>4.9000000000000004</v>
      </c>
      <c r="G75" s="95">
        <v>8.3000000000000007</v>
      </c>
      <c r="H75" s="95">
        <v>10.1</v>
      </c>
      <c r="I75" s="95">
        <v>10.8</v>
      </c>
      <c r="J75" s="95">
        <v>11.2</v>
      </c>
      <c r="K75" s="95">
        <v>13.8</v>
      </c>
      <c r="L75" s="95">
        <v>17.600000000000001</v>
      </c>
      <c r="M75" s="95">
        <v>21.3</v>
      </c>
      <c r="N75" s="95">
        <v>25.2</v>
      </c>
      <c r="O75" s="95">
        <v>28.9</v>
      </c>
      <c r="P75" s="95">
        <v>32.700000000000003</v>
      </c>
      <c r="Q75" s="95">
        <v>35.5</v>
      </c>
      <c r="R75" s="95">
        <v>36.4</v>
      </c>
      <c r="S75" s="95">
        <v>40.200000000000003</v>
      </c>
      <c r="T75" s="96">
        <v>47.8</v>
      </c>
      <c r="AA75" s="126"/>
      <c r="AB75" s="126"/>
      <c r="AC75" s="126"/>
      <c r="AD75" s="126"/>
      <c r="AE75" s="126"/>
      <c r="AF75" s="126"/>
      <c r="AG75" s="126"/>
      <c r="AH75" s="126"/>
      <c r="AI75" s="126"/>
      <c r="AJ75" s="126"/>
      <c r="AK75" s="126"/>
      <c r="AL75" s="126"/>
      <c r="AM75" s="126"/>
      <c r="AN75" s="126"/>
      <c r="AO75" s="126"/>
    </row>
    <row r="76" spans="2:41" ht="15" customHeight="1" thickBot="1" x14ac:dyDescent="0.35">
      <c r="B76" s="561"/>
      <c r="C76" s="563"/>
      <c r="D76" s="563"/>
      <c r="E76" s="97" t="s">
        <v>3</v>
      </c>
      <c r="F76" s="98">
        <v>1.8</v>
      </c>
      <c r="G76" s="98">
        <v>2.6</v>
      </c>
      <c r="H76" s="98">
        <v>3.1</v>
      </c>
      <c r="I76" s="98">
        <v>3.3</v>
      </c>
      <c r="J76" s="98">
        <v>3.4</v>
      </c>
      <c r="K76" s="98">
        <v>4.4000000000000004</v>
      </c>
      <c r="L76" s="98">
        <v>5.8</v>
      </c>
      <c r="M76" s="98">
        <v>7.2</v>
      </c>
      <c r="N76" s="98">
        <v>8.6</v>
      </c>
      <c r="O76" s="98">
        <v>9.9</v>
      </c>
      <c r="P76" s="98">
        <v>11.3</v>
      </c>
      <c r="Q76" s="98">
        <v>12.4</v>
      </c>
      <c r="R76" s="98">
        <v>12.7</v>
      </c>
      <c r="S76" s="98">
        <v>14.1</v>
      </c>
      <c r="T76" s="99">
        <v>16.8</v>
      </c>
      <c r="AA76" s="126"/>
      <c r="AB76" s="126"/>
      <c r="AC76" s="126"/>
      <c r="AD76" s="126"/>
      <c r="AE76" s="126"/>
      <c r="AF76" s="126"/>
      <c r="AG76" s="126"/>
      <c r="AH76" s="126"/>
      <c r="AI76" s="126"/>
      <c r="AJ76" s="126"/>
      <c r="AK76" s="126"/>
      <c r="AL76" s="126"/>
      <c r="AM76" s="126"/>
      <c r="AN76" s="126"/>
      <c r="AO76" s="126"/>
    </row>
    <row r="77" spans="2:41" ht="15" customHeight="1" x14ac:dyDescent="0.3">
      <c r="B77" s="547">
        <v>5</v>
      </c>
      <c r="C77" s="551">
        <v>200</v>
      </c>
      <c r="D77" s="551" t="s">
        <v>11</v>
      </c>
      <c r="E77" s="87" t="s">
        <v>6</v>
      </c>
      <c r="F77" s="88">
        <v>6.1</v>
      </c>
      <c r="G77" s="88">
        <v>10.3</v>
      </c>
      <c r="H77" s="88">
        <v>12.5</v>
      </c>
      <c r="I77" s="88">
        <v>13.4</v>
      </c>
      <c r="J77" s="88">
        <v>14.1</v>
      </c>
      <c r="K77" s="88">
        <v>17.2</v>
      </c>
      <c r="L77" s="88">
        <v>21.9</v>
      </c>
      <c r="M77" s="88">
        <v>26.7</v>
      </c>
      <c r="N77" s="88">
        <v>31.4</v>
      </c>
      <c r="O77" s="88">
        <v>36.1</v>
      </c>
      <c r="P77" s="88">
        <v>40.799999999999997</v>
      </c>
      <c r="Q77" s="88">
        <v>43.2</v>
      </c>
      <c r="R77" s="88">
        <v>45.5</v>
      </c>
      <c r="S77" s="88">
        <v>50.2</v>
      </c>
      <c r="T77" s="89">
        <v>59.7</v>
      </c>
      <c r="AA77" s="126"/>
      <c r="AB77" s="126"/>
      <c r="AC77" s="126"/>
      <c r="AD77" s="126"/>
      <c r="AE77" s="126"/>
      <c r="AF77" s="126"/>
      <c r="AG77" s="126"/>
      <c r="AH77" s="126"/>
      <c r="AI77" s="126"/>
      <c r="AJ77" s="126"/>
      <c r="AK77" s="126"/>
      <c r="AL77" s="126"/>
      <c r="AM77" s="126"/>
      <c r="AN77" s="126"/>
      <c r="AO77" s="126"/>
    </row>
    <row r="78" spans="2:41" ht="15" customHeight="1" thickBot="1" x14ac:dyDescent="0.35">
      <c r="B78" s="561"/>
      <c r="C78" s="563"/>
      <c r="D78" s="563"/>
      <c r="E78" s="97" t="s">
        <v>3</v>
      </c>
      <c r="F78" s="100">
        <v>2.2999999999999998</v>
      </c>
      <c r="G78" s="100">
        <v>3.3</v>
      </c>
      <c r="H78" s="100">
        <v>3.8</v>
      </c>
      <c r="I78" s="100">
        <v>4.2</v>
      </c>
      <c r="J78" s="100">
        <v>4.3</v>
      </c>
      <c r="K78" s="100">
        <v>5.6</v>
      </c>
      <c r="L78" s="100">
        <v>7.3</v>
      </c>
      <c r="M78" s="100">
        <v>9</v>
      </c>
      <c r="N78" s="100">
        <v>10.7</v>
      </c>
      <c r="O78" s="100">
        <v>12.4</v>
      </c>
      <c r="P78" s="100">
        <v>14.1</v>
      </c>
      <c r="Q78" s="100">
        <v>15.5</v>
      </c>
      <c r="R78" s="100">
        <v>15.9</v>
      </c>
      <c r="S78" s="100">
        <v>17.600000000000001</v>
      </c>
      <c r="T78" s="101">
        <v>21</v>
      </c>
      <c r="AA78" s="126"/>
      <c r="AB78" s="126"/>
      <c r="AC78" s="126"/>
      <c r="AD78" s="126"/>
      <c r="AE78" s="126"/>
      <c r="AF78" s="126"/>
      <c r="AG78" s="126"/>
      <c r="AH78" s="126"/>
      <c r="AI78" s="126"/>
      <c r="AJ78" s="126"/>
      <c r="AK78" s="126"/>
      <c r="AL78" s="126"/>
      <c r="AM78" s="126"/>
      <c r="AN78" s="126"/>
      <c r="AO78" s="126"/>
    </row>
    <row r="79" spans="2:41" ht="15" customHeight="1" x14ac:dyDescent="0.3">
      <c r="B79" s="547">
        <v>6</v>
      </c>
      <c r="C79" s="551">
        <v>250</v>
      </c>
      <c r="D79" s="551">
        <v>115</v>
      </c>
      <c r="E79" s="87" t="s">
        <v>6</v>
      </c>
      <c r="F79" s="88">
        <v>7.4</v>
      </c>
      <c r="G79" s="88">
        <v>12.4</v>
      </c>
      <c r="H79" s="88">
        <v>15</v>
      </c>
      <c r="I79" s="88">
        <v>16.100000000000001</v>
      </c>
      <c r="J79" s="88">
        <v>16.8</v>
      </c>
      <c r="K79" s="88">
        <v>20.7</v>
      </c>
      <c r="L79" s="88">
        <v>26.3</v>
      </c>
      <c r="M79" s="88">
        <v>31.9</v>
      </c>
      <c r="N79" s="88">
        <v>37.6</v>
      </c>
      <c r="O79" s="88">
        <v>43.3</v>
      </c>
      <c r="P79" s="88">
        <v>48.9</v>
      </c>
      <c r="Q79" s="88">
        <v>52.3</v>
      </c>
      <c r="R79" s="88">
        <v>54.5</v>
      </c>
      <c r="S79" s="88">
        <v>60.2</v>
      </c>
      <c r="T79" s="89">
        <v>71.599999999999994</v>
      </c>
      <c r="AA79" s="126"/>
      <c r="AB79" s="126"/>
      <c r="AC79" s="126"/>
      <c r="AD79" s="126"/>
      <c r="AE79" s="126"/>
      <c r="AF79" s="126"/>
      <c r="AG79" s="126"/>
      <c r="AH79" s="126"/>
      <c r="AI79" s="126"/>
      <c r="AJ79" s="126"/>
      <c r="AK79" s="126"/>
      <c r="AL79" s="126"/>
      <c r="AM79" s="126"/>
      <c r="AN79" s="126"/>
      <c r="AO79" s="126"/>
    </row>
    <row r="80" spans="2:41" ht="15" customHeight="1" thickBot="1" x14ac:dyDescent="0.35">
      <c r="B80" s="548"/>
      <c r="C80" s="552"/>
      <c r="D80" s="552"/>
      <c r="E80" s="90" t="s">
        <v>3</v>
      </c>
      <c r="F80" s="92">
        <v>2.7</v>
      </c>
      <c r="G80" s="92">
        <v>3.9</v>
      </c>
      <c r="H80" s="92">
        <v>4.5999999999999996</v>
      </c>
      <c r="I80" s="92">
        <v>5</v>
      </c>
      <c r="J80" s="92">
        <v>5.2</v>
      </c>
      <c r="K80" s="92">
        <v>6.7</v>
      </c>
      <c r="L80" s="92">
        <v>8.6999999999999993</v>
      </c>
      <c r="M80" s="92">
        <v>10.8</v>
      </c>
      <c r="N80" s="92">
        <v>12.9</v>
      </c>
      <c r="O80" s="92">
        <v>14.9</v>
      </c>
      <c r="P80" s="92">
        <v>17</v>
      </c>
      <c r="Q80" s="92">
        <v>18.600000000000001</v>
      </c>
      <c r="R80" s="92">
        <v>19</v>
      </c>
      <c r="S80" s="92">
        <v>21.1</v>
      </c>
      <c r="T80" s="93">
        <v>25.2</v>
      </c>
      <c r="AA80" s="126"/>
      <c r="AB80" s="126"/>
      <c r="AC80" s="126"/>
      <c r="AD80" s="126"/>
      <c r="AE80" s="126"/>
      <c r="AF80" s="126"/>
      <c r="AG80" s="126"/>
      <c r="AH80" s="126"/>
      <c r="AI80" s="126"/>
      <c r="AJ80" s="126"/>
      <c r="AK80" s="126"/>
      <c r="AL80" s="126"/>
      <c r="AM80" s="126"/>
      <c r="AN80" s="126"/>
      <c r="AO80" s="126"/>
    </row>
    <row r="81" spans="2:41" ht="15" customHeight="1" x14ac:dyDescent="0.3">
      <c r="B81" s="547">
        <v>7</v>
      </c>
      <c r="C81" s="551">
        <v>300</v>
      </c>
      <c r="D81" s="551" t="s">
        <v>12</v>
      </c>
      <c r="E81" s="87" t="s">
        <v>6</v>
      </c>
      <c r="F81" s="88">
        <v>8.6</v>
      </c>
      <c r="G81" s="88">
        <v>14.5</v>
      </c>
      <c r="H81" s="88">
        <v>17.5</v>
      </c>
      <c r="I81" s="88">
        <v>18.7</v>
      </c>
      <c r="J81" s="88">
        <v>19.7</v>
      </c>
      <c r="K81" s="88">
        <v>24.1</v>
      </c>
      <c r="L81" s="88">
        <v>30.6</v>
      </c>
      <c r="M81" s="88">
        <v>37.200000000000003</v>
      </c>
      <c r="N81" s="88">
        <v>43.9</v>
      </c>
      <c r="O81" s="88">
        <v>50.4</v>
      </c>
      <c r="P81" s="88">
        <v>57</v>
      </c>
      <c r="Q81" s="88">
        <v>61.2</v>
      </c>
      <c r="R81" s="88">
        <v>63.6</v>
      </c>
      <c r="S81" s="88">
        <v>70.2</v>
      </c>
      <c r="T81" s="89">
        <v>83.5</v>
      </c>
      <c r="AA81" s="126"/>
      <c r="AB81" s="126"/>
      <c r="AC81" s="126"/>
      <c r="AD81" s="126"/>
      <c r="AE81" s="126"/>
      <c r="AF81" s="126"/>
      <c r="AG81" s="126"/>
      <c r="AH81" s="126"/>
      <c r="AI81" s="126"/>
      <c r="AJ81" s="126"/>
      <c r="AK81" s="126"/>
      <c r="AL81" s="126"/>
      <c r="AM81" s="126"/>
      <c r="AN81" s="126"/>
      <c r="AO81" s="126"/>
    </row>
    <row r="82" spans="2:41" ht="15" customHeight="1" thickBot="1" x14ac:dyDescent="0.35">
      <c r="B82" s="548"/>
      <c r="C82" s="552"/>
      <c r="D82" s="552"/>
      <c r="E82" s="90" t="s">
        <v>3</v>
      </c>
      <c r="F82" s="92">
        <v>3.2</v>
      </c>
      <c r="G82" s="92">
        <v>4.5999999999999996</v>
      </c>
      <c r="H82" s="92">
        <v>5.4</v>
      </c>
      <c r="I82" s="92">
        <v>5.9</v>
      </c>
      <c r="J82" s="92">
        <v>6.1</v>
      </c>
      <c r="K82" s="92">
        <v>7.8</v>
      </c>
      <c r="L82" s="92">
        <v>10.199999999999999</v>
      </c>
      <c r="M82" s="92">
        <v>12.6</v>
      </c>
      <c r="N82" s="92">
        <v>15</v>
      </c>
      <c r="O82" s="92">
        <v>17.399999999999999</v>
      </c>
      <c r="P82" s="92">
        <v>19.8</v>
      </c>
      <c r="Q82" s="92">
        <v>21.7</v>
      </c>
      <c r="R82" s="92">
        <v>22.2</v>
      </c>
      <c r="S82" s="92">
        <v>24.6</v>
      </c>
      <c r="T82" s="93">
        <v>29.4</v>
      </c>
      <c r="AA82" s="126"/>
      <c r="AB82" s="126"/>
      <c r="AC82" s="126"/>
      <c r="AD82" s="126"/>
      <c r="AE82" s="126"/>
      <c r="AF82" s="126"/>
      <c r="AG82" s="126"/>
      <c r="AH82" s="126"/>
      <c r="AI82" s="126"/>
      <c r="AJ82" s="126"/>
      <c r="AK82" s="126"/>
      <c r="AL82" s="126"/>
      <c r="AM82" s="126"/>
      <c r="AN82" s="126"/>
      <c r="AO82" s="126"/>
    </row>
    <row r="83" spans="2:41" ht="15" customHeight="1" x14ac:dyDescent="0.3">
      <c r="B83" s="561">
        <v>8</v>
      </c>
      <c r="C83" s="563">
        <v>350</v>
      </c>
      <c r="D83" s="563">
        <v>165</v>
      </c>
      <c r="E83" s="94" t="s">
        <v>6</v>
      </c>
      <c r="F83" s="95">
        <v>9.8000000000000007</v>
      </c>
      <c r="G83" s="95">
        <v>16.600000000000001</v>
      </c>
      <c r="H83" s="95">
        <v>19.899999999999999</v>
      </c>
      <c r="I83" s="95">
        <v>21.4</v>
      </c>
      <c r="J83" s="95">
        <v>22.5</v>
      </c>
      <c r="K83" s="95">
        <v>27.5</v>
      </c>
      <c r="L83" s="95">
        <v>35</v>
      </c>
      <c r="M83" s="95">
        <v>42.5</v>
      </c>
      <c r="N83" s="95">
        <v>50.1</v>
      </c>
      <c r="O83" s="95">
        <v>57.6</v>
      </c>
      <c r="P83" s="95">
        <v>65.2</v>
      </c>
      <c r="Q83" s="95">
        <v>69.599999999999994</v>
      </c>
      <c r="R83" s="95">
        <v>72.7</v>
      </c>
      <c r="S83" s="95">
        <v>80.3</v>
      </c>
      <c r="T83" s="96">
        <v>95.5</v>
      </c>
      <c r="AA83" s="126"/>
      <c r="AB83" s="126"/>
      <c r="AC83" s="126"/>
      <c r="AD83" s="126"/>
      <c r="AE83" s="126"/>
      <c r="AF83" s="126"/>
      <c r="AG83" s="126"/>
      <c r="AH83" s="126"/>
      <c r="AI83" s="126"/>
      <c r="AJ83" s="126"/>
      <c r="AK83" s="126"/>
      <c r="AL83" s="126"/>
      <c r="AM83" s="126"/>
      <c r="AN83" s="126"/>
      <c r="AO83" s="126"/>
    </row>
    <row r="84" spans="2:41" ht="15" customHeight="1" thickBot="1" x14ac:dyDescent="0.35">
      <c r="B84" s="561"/>
      <c r="C84" s="563"/>
      <c r="D84" s="563"/>
      <c r="E84" s="97" t="s">
        <v>3</v>
      </c>
      <c r="F84" s="98">
        <v>3.6</v>
      </c>
      <c r="G84" s="98">
        <v>5.3</v>
      </c>
      <c r="H84" s="98">
        <v>6.2</v>
      </c>
      <c r="I84" s="98">
        <v>6.7</v>
      </c>
      <c r="J84" s="98">
        <v>6.9</v>
      </c>
      <c r="K84" s="98">
        <v>8.9</v>
      </c>
      <c r="L84" s="98">
        <v>11.7</v>
      </c>
      <c r="M84" s="98">
        <v>14.4</v>
      </c>
      <c r="N84" s="98">
        <v>17.2</v>
      </c>
      <c r="O84" s="98">
        <v>19.899999999999999</v>
      </c>
      <c r="P84" s="98">
        <v>22.7</v>
      </c>
      <c r="Q84" s="98">
        <v>24.9</v>
      </c>
      <c r="R84" s="98">
        <v>25.4</v>
      </c>
      <c r="S84" s="98">
        <v>28.2</v>
      </c>
      <c r="T84" s="99">
        <v>33.700000000000003</v>
      </c>
      <c r="AA84" s="126"/>
      <c r="AB84" s="126"/>
      <c r="AC84" s="126"/>
      <c r="AD84" s="126"/>
      <c r="AE84" s="126"/>
      <c r="AF84" s="126"/>
      <c r="AG84" s="126"/>
      <c r="AH84" s="126"/>
      <c r="AI84" s="126"/>
      <c r="AJ84" s="126"/>
      <c r="AK84" s="126"/>
      <c r="AL84" s="126"/>
      <c r="AM84" s="126"/>
      <c r="AN84" s="126"/>
      <c r="AO84" s="126"/>
    </row>
    <row r="85" spans="2:41" ht="15" customHeight="1" x14ac:dyDescent="0.3">
      <c r="B85" s="547">
        <v>9</v>
      </c>
      <c r="C85" s="551">
        <v>400</v>
      </c>
      <c r="D85" s="551" t="s">
        <v>13</v>
      </c>
      <c r="E85" s="87" t="s">
        <v>6</v>
      </c>
      <c r="F85" s="88">
        <v>11.1</v>
      </c>
      <c r="G85" s="88">
        <v>18.7</v>
      </c>
      <c r="H85" s="88">
        <v>22.4</v>
      </c>
      <c r="I85" s="88">
        <v>24</v>
      </c>
      <c r="J85" s="88">
        <v>25.3</v>
      </c>
      <c r="K85" s="88">
        <v>30.9</v>
      </c>
      <c r="L85" s="88">
        <v>39.299999999999997</v>
      </c>
      <c r="M85" s="88">
        <v>47.8</v>
      </c>
      <c r="N85" s="88">
        <v>56.3</v>
      </c>
      <c r="O85" s="88">
        <v>64.8</v>
      </c>
      <c r="P85" s="88">
        <v>73.3</v>
      </c>
      <c r="Q85" s="88">
        <v>77.7</v>
      </c>
      <c r="R85" s="88">
        <v>81.7</v>
      </c>
      <c r="S85" s="88">
        <v>90.3</v>
      </c>
      <c r="T85" s="89">
        <v>107.4</v>
      </c>
      <c r="AA85" s="126"/>
      <c r="AB85" s="126"/>
      <c r="AC85" s="126"/>
      <c r="AD85" s="126"/>
      <c r="AE85" s="126"/>
      <c r="AF85" s="126"/>
      <c r="AG85" s="126"/>
      <c r="AH85" s="126"/>
      <c r="AI85" s="126"/>
      <c r="AJ85" s="126"/>
      <c r="AK85" s="126"/>
      <c r="AL85" s="126"/>
      <c r="AM85" s="126"/>
      <c r="AN85" s="126"/>
      <c r="AO85" s="126"/>
    </row>
    <row r="86" spans="2:41" ht="15" customHeight="1" thickBot="1" x14ac:dyDescent="0.35">
      <c r="B86" s="548"/>
      <c r="C86" s="552"/>
      <c r="D86" s="552"/>
      <c r="E86" s="90" t="s">
        <v>3</v>
      </c>
      <c r="F86" s="98">
        <v>4.0999999999999996</v>
      </c>
      <c r="G86" s="98">
        <v>5.9</v>
      </c>
      <c r="H86" s="98">
        <v>6.9</v>
      </c>
      <c r="I86" s="98">
        <v>7.5</v>
      </c>
      <c r="J86" s="98">
        <v>7.8</v>
      </c>
      <c r="K86" s="98">
        <v>10</v>
      </c>
      <c r="L86" s="98">
        <v>13.1</v>
      </c>
      <c r="M86" s="98">
        <v>16.2</v>
      </c>
      <c r="N86" s="98">
        <v>19.3</v>
      </c>
      <c r="O86" s="98">
        <v>22.4</v>
      </c>
      <c r="P86" s="98">
        <v>25.5</v>
      </c>
      <c r="Q86" s="98">
        <v>28</v>
      </c>
      <c r="R86" s="98">
        <v>28.6</v>
      </c>
      <c r="S86" s="98">
        <v>31.7</v>
      </c>
      <c r="T86" s="99">
        <v>37.9</v>
      </c>
      <c r="AA86" s="126"/>
      <c r="AB86" s="126"/>
      <c r="AC86" s="126"/>
      <c r="AD86" s="126"/>
      <c r="AE86" s="126"/>
      <c r="AF86" s="126"/>
      <c r="AG86" s="126"/>
      <c r="AH86" s="126"/>
      <c r="AI86" s="126"/>
      <c r="AJ86" s="126"/>
      <c r="AK86" s="126"/>
      <c r="AL86" s="126"/>
      <c r="AM86" s="126"/>
      <c r="AN86" s="126"/>
      <c r="AO86" s="126"/>
    </row>
    <row r="87" spans="2:41" ht="15" customHeight="1" x14ac:dyDescent="0.3">
      <c r="B87" s="547">
        <v>10</v>
      </c>
      <c r="C87" s="549">
        <v>450</v>
      </c>
      <c r="D87" s="551">
        <v>215</v>
      </c>
      <c r="E87" s="87" t="s">
        <v>6</v>
      </c>
      <c r="F87" s="88">
        <v>12.3</v>
      </c>
      <c r="G87" s="88">
        <v>20.7</v>
      </c>
      <c r="H87" s="88">
        <v>24.9</v>
      </c>
      <c r="I87" s="88">
        <v>26.7</v>
      </c>
      <c r="J87" s="88">
        <v>28.1</v>
      </c>
      <c r="K87" s="88">
        <v>34.299999999999997</v>
      </c>
      <c r="L87" s="88">
        <v>43.7</v>
      </c>
      <c r="M87" s="88">
        <v>53.1</v>
      </c>
      <c r="N87" s="88">
        <v>62.6</v>
      </c>
      <c r="O87" s="88">
        <v>72</v>
      </c>
      <c r="P87" s="88">
        <v>81.400000000000006</v>
      </c>
      <c r="Q87" s="88">
        <v>85.5</v>
      </c>
      <c r="R87" s="88">
        <v>90.8</v>
      </c>
      <c r="S87" s="88">
        <v>100.3</v>
      </c>
      <c r="T87" s="89">
        <v>119.3</v>
      </c>
      <c r="AA87" s="126"/>
      <c r="AB87" s="126"/>
      <c r="AC87" s="126"/>
      <c r="AD87" s="126"/>
      <c r="AE87" s="126"/>
      <c r="AF87" s="126"/>
      <c r="AG87" s="126"/>
      <c r="AH87" s="126"/>
      <c r="AI87" s="126"/>
      <c r="AJ87" s="126"/>
      <c r="AK87" s="126"/>
      <c r="AL87" s="126"/>
      <c r="AM87" s="126"/>
      <c r="AN87" s="126"/>
      <c r="AO87" s="126"/>
    </row>
    <row r="88" spans="2:41" ht="15" customHeight="1" thickBot="1" x14ac:dyDescent="0.35">
      <c r="B88" s="548"/>
      <c r="C88" s="550"/>
      <c r="D88" s="552"/>
      <c r="E88" s="90" t="s">
        <v>3</v>
      </c>
      <c r="F88" s="92">
        <v>4.5</v>
      </c>
      <c r="G88" s="92">
        <v>6.6</v>
      </c>
      <c r="H88" s="92">
        <v>7.7</v>
      </c>
      <c r="I88" s="92">
        <v>8.4</v>
      </c>
      <c r="J88" s="92">
        <v>8.6999999999999993</v>
      </c>
      <c r="K88" s="92">
        <v>11.1</v>
      </c>
      <c r="L88" s="92">
        <v>14.6</v>
      </c>
      <c r="M88" s="92">
        <v>18</v>
      </c>
      <c r="N88" s="92">
        <v>21.5</v>
      </c>
      <c r="O88" s="92">
        <v>24.9</v>
      </c>
      <c r="P88" s="92">
        <v>28.3</v>
      </c>
      <c r="Q88" s="92">
        <v>31.1</v>
      </c>
      <c r="R88" s="92">
        <v>31.8</v>
      </c>
      <c r="S88" s="92">
        <v>35.200000000000003</v>
      </c>
      <c r="T88" s="93">
        <v>42.1</v>
      </c>
      <c r="AA88" s="126"/>
      <c r="AB88" s="126"/>
      <c r="AC88" s="126"/>
      <c r="AD88" s="126"/>
      <c r="AE88" s="126"/>
      <c r="AF88" s="126"/>
      <c r="AG88" s="126"/>
      <c r="AH88" s="126"/>
      <c r="AI88" s="126"/>
      <c r="AJ88" s="126"/>
      <c r="AK88" s="126"/>
      <c r="AL88" s="126"/>
      <c r="AM88" s="126"/>
      <c r="AN88" s="126"/>
      <c r="AO88" s="126"/>
    </row>
    <row r="89" spans="2:41" ht="15" customHeight="1" x14ac:dyDescent="0.3">
      <c r="B89" s="561">
        <v>11</v>
      </c>
      <c r="C89" s="562">
        <v>500</v>
      </c>
      <c r="D89" s="563" t="s">
        <v>14</v>
      </c>
      <c r="E89" s="94" t="s">
        <v>6</v>
      </c>
      <c r="F89" s="95">
        <v>13.5</v>
      </c>
      <c r="G89" s="95">
        <v>22.8</v>
      </c>
      <c r="H89" s="95">
        <v>27.4</v>
      </c>
      <c r="I89" s="95">
        <v>29.3</v>
      </c>
      <c r="J89" s="95">
        <v>30.9</v>
      </c>
      <c r="K89" s="95" t="s">
        <v>16</v>
      </c>
      <c r="L89" s="95">
        <v>48</v>
      </c>
      <c r="M89" s="95">
        <v>58.4</v>
      </c>
      <c r="N89" s="95">
        <v>68.8</v>
      </c>
      <c r="O89" s="95">
        <v>79.2</v>
      </c>
      <c r="P89" s="95">
        <v>89.5</v>
      </c>
      <c r="Q89" s="95">
        <v>92.3</v>
      </c>
      <c r="R89" s="95">
        <v>99.8</v>
      </c>
      <c r="S89" s="95">
        <v>110.3</v>
      </c>
      <c r="T89" s="96">
        <v>131.19999999999999</v>
      </c>
      <c r="AA89" s="126"/>
      <c r="AB89" s="126"/>
      <c r="AC89" s="126"/>
      <c r="AD89" s="126"/>
      <c r="AE89" s="126"/>
      <c r="AF89" s="126"/>
      <c r="AG89" s="126"/>
      <c r="AH89" s="126"/>
      <c r="AI89" s="126"/>
      <c r="AJ89" s="126"/>
      <c r="AK89" s="126"/>
      <c r="AL89" s="126"/>
      <c r="AM89" s="126"/>
      <c r="AN89" s="126"/>
      <c r="AO89" s="126"/>
    </row>
    <row r="90" spans="2:41" ht="15" customHeight="1" thickBot="1" x14ac:dyDescent="0.35">
      <c r="B90" s="548"/>
      <c r="C90" s="550"/>
      <c r="D90" s="552"/>
      <c r="E90" s="90" t="s">
        <v>3</v>
      </c>
      <c r="F90" s="98">
        <v>5</v>
      </c>
      <c r="G90" s="98">
        <v>7.3</v>
      </c>
      <c r="H90" s="98">
        <v>8.5</v>
      </c>
      <c r="I90" s="98">
        <v>9.1999999999999993</v>
      </c>
      <c r="J90" s="98">
        <v>9.5</v>
      </c>
      <c r="K90" s="98">
        <v>12.3</v>
      </c>
      <c r="L90" s="98">
        <v>16</v>
      </c>
      <c r="M90" s="98">
        <v>19.8</v>
      </c>
      <c r="N90" s="98">
        <v>23.6</v>
      </c>
      <c r="O90" s="98">
        <v>27.4</v>
      </c>
      <c r="P90" s="98">
        <v>31.2</v>
      </c>
      <c r="Q90" s="98">
        <v>34.200000000000003</v>
      </c>
      <c r="R90" s="98">
        <v>34.9</v>
      </c>
      <c r="S90" s="98">
        <v>38.700000000000003</v>
      </c>
      <c r="T90" s="99">
        <v>46.3</v>
      </c>
      <c r="AA90" s="126"/>
      <c r="AB90" s="126"/>
      <c r="AC90" s="126"/>
      <c r="AD90" s="126"/>
      <c r="AE90" s="126"/>
      <c r="AF90" s="126"/>
      <c r="AG90" s="126"/>
      <c r="AH90" s="126"/>
      <c r="AI90" s="126"/>
      <c r="AJ90" s="126"/>
      <c r="AK90" s="126"/>
      <c r="AL90" s="126"/>
      <c r="AM90" s="126"/>
      <c r="AN90" s="126"/>
      <c r="AO90" s="126"/>
    </row>
    <row r="91" spans="2:41" ht="15" customHeight="1" x14ac:dyDescent="0.3">
      <c r="B91" s="561">
        <v>12</v>
      </c>
      <c r="C91" s="549">
        <v>550</v>
      </c>
      <c r="D91" s="551">
        <v>265</v>
      </c>
      <c r="E91" s="87" t="s">
        <v>6</v>
      </c>
      <c r="F91" s="88">
        <v>14.8</v>
      </c>
      <c r="G91" s="88">
        <v>24.9</v>
      </c>
      <c r="H91" s="88">
        <v>29.8</v>
      </c>
      <c r="I91" s="88">
        <v>32</v>
      </c>
      <c r="J91" s="88">
        <v>33.700000000000003</v>
      </c>
      <c r="K91" s="88">
        <v>41.1</v>
      </c>
      <c r="L91" s="88">
        <v>52.4</v>
      </c>
      <c r="M91" s="88">
        <v>63.7</v>
      </c>
      <c r="N91" s="88">
        <v>75</v>
      </c>
      <c r="O91" s="88">
        <v>86.4</v>
      </c>
      <c r="P91" s="88">
        <v>97.6</v>
      </c>
      <c r="Q91" s="88">
        <v>100.2</v>
      </c>
      <c r="R91" s="88">
        <v>108.9</v>
      </c>
      <c r="S91" s="88">
        <v>120.3</v>
      </c>
      <c r="T91" s="89">
        <v>143.1</v>
      </c>
      <c r="AA91" s="126"/>
      <c r="AB91" s="126"/>
      <c r="AC91" s="126"/>
      <c r="AD91" s="126"/>
      <c r="AE91" s="126"/>
      <c r="AF91" s="126"/>
      <c r="AG91" s="126"/>
      <c r="AH91" s="126"/>
      <c r="AI91" s="126"/>
      <c r="AJ91" s="126"/>
      <c r="AK91" s="126"/>
      <c r="AL91" s="126"/>
      <c r="AM91" s="126"/>
      <c r="AN91" s="126"/>
      <c r="AO91" s="126"/>
    </row>
    <row r="92" spans="2:41" ht="15" customHeight="1" thickBot="1" x14ac:dyDescent="0.35">
      <c r="B92" s="561"/>
      <c r="C92" s="550"/>
      <c r="D92" s="552"/>
      <c r="E92" s="90" t="s">
        <v>3</v>
      </c>
      <c r="F92" s="98">
        <v>5.5</v>
      </c>
      <c r="G92" s="98">
        <v>7.9</v>
      </c>
      <c r="H92" s="98">
        <v>9.3000000000000007</v>
      </c>
      <c r="I92" s="98">
        <v>10.1</v>
      </c>
      <c r="J92" s="98">
        <v>10.4</v>
      </c>
      <c r="K92" s="98">
        <v>13.4</v>
      </c>
      <c r="L92" s="98">
        <v>17.5</v>
      </c>
      <c r="M92" s="98">
        <v>21.6</v>
      </c>
      <c r="N92" s="98">
        <v>25.8</v>
      </c>
      <c r="O92" s="98">
        <v>29.9</v>
      </c>
      <c r="P92" s="98">
        <v>34</v>
      </c>
      <c r="Q92" s="98">
        <v>37.299999999999997</v>
      </c>
      <c r="R92" s="98">
        <v>38.1</v>
      </c>
      <c r="S92" s="98">
        <v>42.3</v>
      </c>
      <c r="T92" s="99">
        <v>50.5</v>
      </c>
      <c r="AA92" s="126"/>
      <c r="AB92" s="126"/>
      <c r="AC92" s="126"/>
      <c r="AD92" s="126"/>
      <c r="AE92" s="126"/>
      <c r="AF92" s="126"/>
      <c r="AG92" s="126"/>
      <c r="AH92" s="126"/>
      <c r="AI92" s="126"/>
      <c r="AJ92" s="126"/>
      <c r="AK92" s="126"/>
      <c r="AL92" s="126"/>
      <c r="AM92" s="126"/>
      <c r="AN92" s="126"/>
      <c r="AO92" s="126"/>
    </row>
    <row r="93" spans="2:41" ht="15" customHeight="1" x14ac:dyDescent="0.3">
      <c r="B93" s="547">
        <v>13</v>
      </c>
      <c r="C93" s="549">
        <v>600</v>
      </c>
      <c r="D93" s="551" t="s">
        <v>15</v>
      </c>
      <c r="E93" s="87" t="s">
        <v>6</v>
      </c>
      <c r="F93" s="88">
        <v>16.100000000000001</v>
      </c>
      <c r="G93" s="88">
        <v>26.9</v>
      </c>
      <c r="H93" s="88">
        <v>32.299999999999997</v>
      </c>
      <c r="I93" s="88">
        <v>34.6</v>
      </c>
      <c r="J93" s="88">
        <v>36.5</v>
      </c>
      <c r="K93" s="88">
        <v>44.5</v>
      </c>
      <c r="L93" s="88">
        <v>56.7</v>
      </c>
      <c r="M93" s="88">
        <v>69</v>
      </c>
      <c r="N93" s="88">
        <v>81.3</v>
      </c>
      <c r="O93" s="88">
        <v>93.5</v>
      </c>
      <c r="P93" s="88">
        <v>105.7</v>
      </c>
      <c r="Q93" s="88">
        <v>112.4</v>
      </c>
      <c r="R93" s="88">
        <v>118</v>
      </c>
      <c r="S93" s="88">
        <v>130.30000000000001</v>
      </c>
      <c r="T93" s="89">
        <v>150.6</v>
      </c>
      <c r="AA93" s="126"/>
      <c r="AB93" s="126"/>
      <c r="AC93" s="126"/>
      <c r="AD93" s="126"/>
      <c r="AE93" s="126"/>
      <c r="AF93" s="126"/>
      <c r="AG93" s="126"/>
      <c r="AH93" s="126"/>
      <c r="AI93" s="126"/>
      <c r="AJ93" s="126"/>
      <c r="AK93" s="126"/>
      <c r="AL93" s="126"/>
      <c r="AM93" s="126"/>
      <c r="AN93" s="126"/>
      <c r="AO93" s="126"/>
    </row>
    <row r="94" spans="2:41" ht="15" customHeight="1" thickBot="1" x14ac:dyDescent="0.35">
      <c r="B94" s="548"/>
      <c r="C94" s="550"/>
      <c r="D94" s="552"/>
      <c r="E94" s="90" t="s">
        <v>3</v>
      </c>
      <c r="F94" s="98">
        <v>5.9</v>
      </c>
      <c r="G94" s="98">
        <v>8.6</v>
      </c>
      <c r="H94" s="98">
        <v>10</v>
      </c>
      <c r="I94" s="98">
        <v>10.9</v>
      </c>
      <c r="J94" s="98">
        <v>11.3</v>
      </c>
      <c r="K94" s="98">
        <v>14.5</v>
      </c>
      <c r="L94" s="98">
        <v>19</v>
      </c>
      <c r="M94" s="98">
        <v>23.4</v>
      </c>
      <c r="N94" s="98">
        <v>27.9</v>
      </c>
      <c r="O94" s="98">
        <v>32.4</v>
      </c>
      <c r="P94" s="98">
        <v>36.799999999999997</v>
      </c>
      <c r="Q94" s="98">
        <v>40.4</v>
      </c>
      <c r="R94" s="98">
        <v>41.3</v>
      </c>
      <c r="S94" s="98">
        <v>45.8</v>
      </c>
      <c r="T94" s="99">
        <v>54.7</v>
      </c>
      <c r="AA94" s="126"/>
      <c r="AB94" s="126"/>
      <c r="AC94" s="126"/>
      <c r="AD94" s="126"/>
      <c r="AE94" s="126"/>
      <c r="AF94" s="126"/>
      <c r="AG94" s="126"/>
      <c r="AH94" s="126"/>
      <c r="AI94" s="126"/>
      <c r="AJ94" s="126"/>
      <c r="AK94" s="126"/>
      <c r="AL94" s="126"/>
      <c r="AM94" s="126"/>
      <c r="AN94" s="126"/>
      <c r="AO94" s="126"/>
    </row>
    <row r="95" spans="2:41" ht="15" customHeight="1" x14ac:dyDescent="0.3">
      <c r="B95" s="547">
        <v>14</v>
      </c>
      <c r="C95" s="549">
        <v>650</v>
      </c>
      <c r="D95" s="551">
        <v>315</v>
      </c>
      <c r="E95" s="87" t="s">
        <v>6</v>
      </c>
      <c r="F95" s="88">
        <v>17.3</v>
      </c>
      <c r="G95" s="88">
        <v>29</v>
      </c>
      <c r="H95" s="88">
        <v>34.799999999999997</v>
      </c>
      <c r="I95" s="88">
        <v>37.299999999999997</v>
      </c>
      <c r="J95" s="88">
        <v>39.4</v>
      </c>
      <c r="K95" s="88">
        <v>47.9</v>
      </c>
      <c r="L95" s="88">
        <v>61</v>
      </c>
      <c r="M95" s="88">
        <v>74.2</v>
      </c>
      <c r="N95" s="88">
        <v>87.5</v>
      </c>
      <c r="O95" s="88">
        <v>100.7</v>
      </c>
      <c r="P95" s="88">
        <v>113.9</v>
      </c>
      <c r="Q95" s="88">
        <v>119.6</v>
      </c>
      <c r="R95" s="88">
        <v>127</v>
      </c>
      <c r="S95" s="88">
        <v>140.30000000000001</v>
      </c>
      <c r="T95" s="89">
        <v>165.8</v>
      </c>
      <c r="AA95" s="126"/>
      <c r="AB95" s="126"/>
      <c r="AC95" s="126"/>
      <c r="AD95" s="126"/>
      <c r="AE95" s="126"/>
      <c r="AF95" s="126"/>
      <c r="AG95" s="126"/>
      <c r="AH95" s="126"/>
      <c r="AI95" s="126"/>
      <c r="AJ95" s="126"/>
      <c r="AK95" s="126"/>
      <c r="AL95" s="126"/>
      <c r="AM95" s="126"/>
      <c r="AN95" s="126"/>
      <c r="AO95" s="126"/>
    </row>
    <row r="96" spans="2:41" ht="15" customHeight="1" thickBot="1" x14ac:dyDescent="0.35">
      <c r="B96" s="548"/>
      <c r="C96" s="550"/>
      <c r="D96" s="552"/>
      <c r="E96" s="90" t="s">
        <v>3</v>
      </c>
      <c r="F96" s="92">
        <v>6.4</v>
      </c>
      <c r="G96" s="92">
        <v>9.3000000000000007</v>
      </c>
      <c r="H96" s="92">
        <v>10.8</v>
      </c>
      <c r="I96" s="92">
        <v>11.8</v>
      </c>
      <c r="J96" s="92">
        <v>12.1</v>
      </c>
      <c r="K96" s="92">
        <v>15.6</v>
      </c>
      <c r="L96" s="92">
        <v>20.399999999999999</v>
      </c>
      <c r="M96" s="92">
        <v>25.2</v>
      </c>
      <c r="N96" s="92">
        <v>30.1</v>
      </c>
      <c r="O96" s="92">
        <v>34.9</v>
      </c>
      <c r="P96" s="92">
        <v>39.700000000000003</v>
      </c>
      <c r="Q96" s="92">
        <v>43.5</v>
      </c>
      <c r="R96" s="92">
        <v>44.5</v>
      </c>
      <c r="S96" s="92">
        <v>49.3</v>
      </c>
      <c r="T96" s="93">
        <v>58.9</v>
      </c>
      <c r="AA96" s="126"/>
      <c r="AB96" s="126"/>
      <c r="AC96" s="126"/>
      <c r="AD96" s="126"/>
      <c r="AE96" s="126"/>
      <c r="AF96" s="126"/>
      <c r="AG96" s="126"/>
      <c r="AH96" s="126"/>
      <c r="AI96" s="126"/>
      <c r="AJ96" s="126"/>
      <c r="AK96" s="126"/>
      <c r="AL96" s="126"/>
      <c r="AM96" s="126"/>
      <c r="AN96" s="126"/>
      <c r="AO96" s="126"/>
    </row>
    <row r="97" spans="2:39" x14ac:dyDescent="0.3">
      <c r="B97" s="547">
        <v>15</v>
      </c>
      <c r="C97" s="549">
        <f>C95+50</f>
        <v>700</v>
      </c>
      <c r="D97" s="551" t="s">
        <v>6399</v>
      </c>
      <c r="E97" s="87" t="s">
        <v>6</v>
      </c>
      <c r="F97" s="425">
        <f>ROUND(VLOOKUP(CONCATENATE("P30 ",F$6," V",$B97),Основа!$A$1:$P3763,11,FALSE),1)</f>
        <v>18.5</v>
      </c>
      <c r="G97" s="426">
        <f>ROUND(VLOOKUP(CONCATENATE("P30 ",G$6," V",$B97),Основа!$A$1:$P3763,11,FALSE),1)</f>
        <v>31.1</v>
      </c>
      <c r="H97" s="427">
        <f>ROUND(VLOOKUP(CONCATENATE("P30 ",H$6," V",$B97),Основа!$A$1:$P3763,11,FALSE),1)</f>
        <v>37.299999999999997</v>
      </c>
      <c r="I97" s="427">
        <f>ROUND(VLOOKUP(CONCATENATE("P30 ",I$6," V",$B97),Основа!$A$1:$P3763,11,FALSE),1)</f>
        <v>40</v>
      </c>
      <c r="J97" s="428">
        <f>ROUND(VLOOKUP(CONCATENATE("P30 ",J$6," V",$B97),Основа!$A$1:$P3763,11,FALSE),1)</f>
        <v>42.2</v>
      </c>
      <c r="K97" s="233"/>
      <c r="L97" s="233"/>
      <c r="M97" s="233"/>
      <c r="N97" s="233"/>
      <c r="O97" s="233"/>
      <c r="P97" s="233"/>
      <c r="Q97" s="233"/>
      <c r="R97" s="233"/>
      <c r="S97" s="233"/>
      <c r="T97" s="233"/>
    </row>
    <row r="98" spans="2:39" ht="15" thickBot="1" x14ac:dyDescent="0.35">
      <c r="B98" s="548"/>
      <c r="C98" s="550"/>
      <c r="D98" s="552"/>
      <c r="E98" s="90" t="s">
        <v>3</v>
      </c>
      <c r="F98" s="92">
        <v>6.8000000000000007</v>
      </c>
      <c r="G98" s="92">
        <v>9.8999999999999986</v>
      </c>
      <c r="H98" s="92">
        <v>11.600000000000001</v>
      </c>
      <c r="I98" s="92">
        <v>12.600000000000001</v>
      </c>
      <c r="J98" s="93">
        <v>13</v>
      </c>
      <c r="K98" s="233"/>
      <c r="L98" s="233"/>
      <c r="M98" s="233"/>
      <c r="N98" s="233"/>
      <c r="O98" s="233"/>
      <c r="P98" s="233"/>
      <c r="Q98" s="233"/>
      <c r="R98" s="233"/>
      <c r="S98" s="233"/>
      <c r="T98" s="233"/>
      <c r="Z98"/>
    </row>
    <row r="99" spans="2:39" x14ac:dyDescent="0.3">
      <c r="B99" s="547">
        <f>B97+1</f>
        <v>16</v>
      </c>
      <c r="C99" s="549">
        <f t="shared" ref="C99" si="302">C97+50</f>
        <v>750</v>
      </c>
      <c r="D99" s="551">
        <v>365</v>
      </c>
      <c r="E99" s="87" t="s">
        <v>6</v>
      </c>
      <c r="F99" s="425">
        <f>ROUND(VLOOKUP(CONCATENATE("P30 ",F$6," V",$B99),Основа!$A$1:$P3765,11,FALSE),1)</f>
        <v>19.7</v>
      </c>
      <c r="G99" s="426">
        <f>ROUND(VLOOKUP(CONCATENATE("P30 ",G$6," V",$B99),Основа!$A$1:$P3765,11,FALSE),1)</f>
        <v>33.200000000000003</v>
      </c>
      <c r="H99" s="427">
        <f>ROUND(VLOOKUP(CONCATENATE("P30 ",H$6," V",$B99),Основа!$A$1:$P3765,11,FALSE),1)</f>
        <v>39.799999999999997</v>
      </c>
      <c r="I99" s="427">
        <f>ROUND(VLOOKUP(CONCATENATE("P30 ",I$6," V",$B99),Основа!$A$1:$P3765,11,FALSE),1)</f>
        <v>42.7</v>
      </c>
      <c r="J99" s="428">
        <f>ROUND(VLOOKUP(CONCATENATE("P30 ",J$6," V",$B99),Основа!$A$1:$P3765,11,FALSE),1)</f>
        <v>45</v>
      </c>
      <c r="K99" s="233"/>
      <c r="L99" s="233"/>
      <c r="M99" s="233"/>
      <c r="N99" s="233"/>
      <c r="O99" s="233"/>
      <c r="P99" s="233"/>
      <c r="Q99" s="233"/>
      <c r="R99" s="233"/>
      <c r="S99" s="233"/>
      <c r="T99" s="233"/>
      <c r="Z99"/>
    </row>
    <row r="100" spans="2:39" ht="15" thickBot="1" x14ac:dyDescent="0.35">
      <c r="B100" s="548"/>
      <c r="C100" s="550"/>
      <c r="D100" s="552"/>
      <c r="E100" s="90" t="s">
        <v>3</v>
      </c>
      <c r="F100" s="92">
        <v>7.2</v>
      </c>
      <c r="G100" s="92">
        <v>10.6</v>
      </c>
      <c r="H100" s="92">
        <v>12.4</v>
      </c>
      <c r="I100" s="92">
        <v>13.4</v>
      </c>
      <c r="J100" s="93">
        <v>13.8</v>
      </c>
      <c r="K100" s="233"/>
      <c r="L100" s="233"/>
      <c r="M100" s="233"/>
      <c r="N100" s="233"/>
      <c r="O100" s="233"/>
      <c r="P100" s="233"/>
      <c r="Q100" s="233"/>
      <c r="R100" s="233"/>
      <c r="S100" s="233"/>
      <c r="T100" s="233"/>
      <c r="Z100"/>
    </row>
    <row r="101" spans="2:39" ht="18.75" customHeight="1" x14ac:dyDescent="0.3">
      <c r="B101" s="547">
        <f t="shared" ref="B101" si="303">B99+1</f>
        <v>17</v>
      </c>
      <c r="C101" s="549">
        <f t="shared" ref="C101" si="304">C99+50</f>
        <v>800</v>
      </c>
      <c r="D101" s="551" t="s">
        <v>6400</v>
      </c>
      <c r="E101" s="87" t="s">
        <v>6</v>
      </c>
      <c r="F101" s="425">
        <f>ROUND(VLOOKUP(CONCATENATE("P30 ",F$6," V",$B101),Основа!$A$1:$P3767,11,FALSE),1)</f>
        <v>20.9</v>
      </c>
      <c r="G101" s="426">
        <f>ROUND(VLOOKUP(CONCATENATE("P30 ",G$6," V",$B101),Основа!$A$1:$P3767,11,FALSE),1)</f>
        <v>35.299999999999997</v>
      </c>
      <c r="H101" s="427">
        <f>ROUND(VLOOKUP(CONCATENATE("P30 ",H$6," V",$B101),Основа!$A$1:$P3767,11,FALSE),1)</f>
        <v>42.3</v>
      </c>
      <c r="I101" s="427">
        <f>ROUND(VLOOKUP(CONCATENATE("P30 ",I$6," V",$B101),Основа!$A$1:$P3767,11,FALSE),1)</f>
        <v>45.4</v>
      </c>
      <c r="J101" s="428">
        <f>ROUND(VLOOKUP(CONCATENATE("P30 ",J$6," V",$B101),Основа!$A$1:$P3767,11,FALSE),1)</f>
        <v>47.8</v>
      </c>
      <c r="K101" s="233"/>
      <c r="L101" s="233"/>
      <c r="M101" s="233"/>
      <c r="N101" s="233"/>
      <c r="O101" s="233"/>
      <c r="P101" s="233"/>
      <c r="Q101" s="233"/>
      <c r="R101" s="233"/>
      <c r="S101" s="233"/>
      <c r="T101" s="233"/>
      <c r="Z101"/>
    </row>
    <row r="102" spans="2:39" ht="15" thickBot="1" x14ac:dyDescent="0.35">
      <c r="B102" s="548"/>
      <c r="C102" s="550"/>
      <c r="D102" s="552"/>
      <c r="E102" s="90" t="s">
        <v>3</v>
      </c>
      <c r="F102" s="92">
        <v>7.6999999999999993</v>
      </c>
      <c r="G102" s="92">
        <v>11.2</v>
      </c>
      <c r="H102" s="92">
        <v>13.100000000000001</v>
      </c>
      <c r="I102" s="92">
        <v>14.2</v>
      </c>
      <c r="J102" s="93">
        <v>14.7</v>
      </c>
      <c r="K102" s="233"/>
      <c r="L102" s="233"/>
      <c r="M102" s="233"/>
      <c r="N102" s="233"/>
      <c r="O102" s="233"/>
      <c r="P102" s="233"/>
      <c r="Q102" s="233"/>
      <c r="R102" s="233"/>
      <c r="S102" s="233"/>
      <c r="T102" s="233"/>
      <c r="Z102"/>
      <c r="AA102" s="408"/>
      <c r="AB102" s="408"/>
      <c r="AC102" s="408"/>
      <c r="AD102" s="408"/>
      <c r="AE102" s="408"/>
      <c r="AF102" s="408"/>
      <c r="AG102" s="408"/>
      <c r="AH102" s="408"/>
      <c r="AI102" s="408"/>
      <c r="AJ102" s="408"/>
      <c r="AK102" s="408"/>
      <c r="AL102" s="408"/>
      <c r="AM102" s="408"/>
    </row>
    <row r="103" spans="2:39" x14ac:dyDescent="0.3">
      <c r="B103" s="547">
        <f t="shared" ref="B103" si="305">B101+1</f>
        <v>18</v>
      </c>
      <c r="C103" s="549">
        <f t="shared" ref="C103" si="306">C101+50</f>
        <v>850</v>
      </c>
      <c r="D103" s="551">
        <f>D99+50</f>
        <v>415</v>
      </c>
      <c r="E103" s="87" t="s">
        <v>6</v>
      </c>
      <c r="F103" s="425">
        <f>ROUND(VLOOKUP(CONCATENATE("P30 ",F$6," V",$B103),Основа!$A$1:$P3769,11,FALSE),1)</f>
        <v>22.1</v>
      </c>
      <c r="G103" s="426">
        <f>ROUND(VLOOKUP(CONCATENATE("P30 ",G$6," V",$B103),Основа!$A$1:$P3769,11,FALSE),1)</f>
        <v>37.4</v>
      </c>
      <c r="H103" s="427">
        <f>ROUND(VLOOKUP(CONCATENATE("P30 ",H$6," V",$B103),Основа!$A$1:$P3769,11,FALSE),1)</f>
        <v>44.8</v>
      </c>
      <c r="I103" s="427">
        <f>ROUND(VLOOKUP(CONCATENATE("P30 ",I$6," V",$B103),Основа!$A$1:$P3769,11,FALSE),1)</f>
        <v>48.1</v>
      </c>
      <c r="J103" s="428">
        <f>ROUND(VLOOKUP(CONCATENATE("P30 ",J$6," V",$B103),Основа!$A$1:$P3769,11,FALSE),1)</f>
        <v>50.6</v>
      </c>
      <c r="K103" s="233"/>
      <c r="L103" s="233"/>
      <c r="M103" s="233"/>
      <c r="N103" s="233"/>
      <c r="O103" s="233"/>
      <c r="P103" s="233"/>
      <c r="Q103" s="233"/>
      <c r="R103" s="233"/>
      <c r="S103" s="233"/>
      <c r="T103" s="233"/>
      <c r="Z103"/>
      <c r="AA103" s="408"/>
      <c r="AB103" s="408"/>
      <c r="AC103" s="408"/>
      <c r="AD103" s="408"/>
      <c r="AE103" s="408"/>
      <c r="AF103" s="408"/>
      <c r="AG103" s="408"/>
      <c r="AH103" s="408"/>
      <c r="AI103" s="408"/>
      <c r="AJ103" s="408"/>
      <c r="AK103" s="408"/>
      <c r="AL103" s="408"/>
      <c r="AM103" s="408"/>
    </row>
    <row r="104" spans="2:39" ht="15" thickBot="1" x14ac:dyDescent="0.35">
      <c r="B104" s="548"/>
      <c r="C104" s="550"/>
      <c r="D104" s="552"/>
      <c r="E104" s="90" t="s">
        <v>3</v>
      </c>
      <c r="F104" s="92">
        <v>8.1999999999999993</v>
      </c>
      <c r="G104" s="92">
        <v>11.8</v>
      </c>
      <c r="H104" s="92">
        <v>13.8</v>
      </c>
      <c r="I104" s="92">
        <v>15</v>
      </c>
      <c r="J104" s="93">
        <v>15.6</v>
      </c>
      <c r="K104" s="233"/>
      <c r="L104" s="233"/>
      <c r="M104" s="233"/>
      <c r="N104" s="233"/>
      <c r="O104" s="233"/>
      <c r="P104" s="233"/>
      <c r="Q104" s="233"/>
      <c r="R104" s="233"/>
      <c r="S104" s="233"/>
      <c r="T104" s="233"/>
      <c r="Z104"/>
      <c r="AA104" s="408"/>
      <c r="AB104" s="408"/>
      <c r="AC104" s="408"/>
      <c r="AD104" s="408"/>
      <c r="AE104" s="408"/>
      <c r="AF104" s="408"/>
      <c r="AG104" s="408"/>
      <c r="AH104" s="408"/>
      <c r="AI104" s="408"/>
      <c r="AJ104" s="408"/>
      <c r="AK104" s="408"/>
      <c r="AL104" s="408"/>
      <c r="AM104" s="408"/>
    </row>
    <row r="105" spans="2:39" x14ac:dyDescent="0.3">
      <c r="B105" s="547">
        <f t="shared" ref="B105" si="307">B103+1</f>
        <v>19</v>
      </c>
      <c r="C105" s="549">
        <f t="shared" ref="C105" si="308">C103+50</f>
        <v>900</v>
      </c>
      <c r="D105" s="551" t="s">
        <v>6401</v>
      </c>
      <c r="E105" s="87" t="s">
        <v>6</v>
      </c>
      <c r="F105" s="425">
        <f>ROUND(VLOOKUP(CONCATENATE("P30 ",F$6," V",$B105),Основа!$A$1:$P3771,11,FALSE),1)</f>
        <v>23.3</v>
      </c>
      <c r="G105" s="426">
        <f>ROUND(VLOOKUP(CONCATENATE("P30 ",G$6," V",$B105),Основа!$A$1:$P3771,11,FALSE),1)</f>
        <v>39.5</v>
      </c>
      <c r="H105" s="427">
        <f>ROUND(VLOOKUP(CONCATENATE("P30 ",H$6," V",$B105),Основа!$A$1:$P3771,11,FALSE),1)</f>
        <v>47.3</v>
      </c>
      <c r="I105" s="427">
        <f>ROUND(VLOOKUP(CONCATENATE("P30 ",I$6," V",$B105),Основа!$A$1:$P3771,11,FALSE),1)</f>
        <v>50.8</v>
      </c>
      <c r="J105" s="428">
        <f>ROUND(VLOOKUP(CONCATENATE("P30 ",J$6," V",$B105),Основа!$A$1:$P3771,11,FALSE),1)</f>
        <v>53.4</v>
      </c>
      <c r="K105" s="233"/>
      <c r="L105" s="233"/>
      <c r="M105" s="233"/>
      <c r="N105" s="233"/>
      <c r="O105" s="233"/>
      <c r="P105" s="233"/>
      <c r="Q105" s="233"/>
      <c r="R105" s="233"/>
      <c r="S105" s="233"/>
      <c r="T105" s="233"/>
      <c r="Z105"/>
      <c r="AA105" s="408"/>
      <c r="AB105" s="408"/>
      <c r="AC105" s="408"/>
      <c r="AD105" s="408"/>
      <c r="AE105" s="408"/>
      <c r="AF105" s="408"/>
      <c r="AG105" s="408"/>
      <c r="AH105" s="408"/>
      <c r="AI105" s="408"/>
      <c r="AJ105" s="408"/>
      <c r="AK105" s="408"/>
      <c r="AL105" s="408"/>
      <c r="AM105" s="408"/>
    </row>
    <row r="106" spans="2:39" ht="15" thickBot="1" x14ac:dyDescent="0.35">
      <c r="B106" s="548"/>
      <c r="C106" s="550"/>
      <c r="D106" s="552"/>
      <c r="E106" s="90" t="s">
        <v>3</v>
      </c>
      <c r="F106" s="92">
        <v>8.6</v>
      </c>
      <c r="G106" s="92">
        <v>12.5</v>
      </c>
      <c r="H106" s="92">
        <v>14.600000000000001</v>
      </c>
      <c r="I106" s="92">
        <v>15.9</v>
      </c>
      <c r="J106" s="93">
        <v>16.5</v>
      </c>
      <c r="K106" s="233"/>
      <c r="L106" s="233"/>
      <c r="M106" s="233"/>
      <c r="N106" s="233"/>
      <c r="O106" s="233"/>
      <c r="P106" s="233"/>
      <c r="Q106" s="233"/>
      <c r="R106" s="233"/>
      <c r="S106" s="233"/>
      <c r="T106" s="233"/>
      <c r="Z106"/>
      <c r="AA106" s="408"/>
      <c r="AB106" s="408"/>
      <c r="AC106" s="408"/>
      <c r="AD106" s="408"/>
      <c r="AE106" s="408"/>
      <c r="AF106" s="408"/>
      <c r="AG106" s="408"/>
      <c r="AH106" s="408"/>
      <c r="AI106" s="408"/>
      <c r="AJ106" s="408"/>
      <c r="AK106" s="408"/>
      <c r="AL106" s="408"/>
      <c r="AM106" s="408"/>
    </row>
    <row r="107" spans="2:39" x14ac:dyDescent="0.3">
      <c r="B107" s="547">
        <f t="shared" ref="B107" si="309">B105+1</f>
        <v>20</v>
      </c>
      <c r="C107" s="549">
        <f t="shared" ref="C107" si="310">C105+50</f>
        <v>950</v>
      </c>
      <c r="D107" s="551">
        <f>D103+50</f>
        <v>465</v>
      </c>
      <c r="E107" s="87" t="s">
        <v>6</v>
      </c>
      <c r="F107" s="425">
        <f>ROUND(VLOOKUP(CONCATENATE("P30 ",F$6," V",$B107),Основа!$A$1:$P3773,11,FALSE),1)</f>
        <v>24.5</v>
      </c>
      <c r="G107" s="426">
        <f>ROUND(VLOOKUP(CONCATENATE("P30 ",G$6," V",$B107),Основа!$A$1:$P3773,11,FALSE),1)</f>
        <v>41.6</v>
      </c>
      <c r="H107" s="427">
        <f>ROUND(VLOOKUP(CONCATENATE("P30 ",H$6," V",$B107),Основа!$A$1:$P3773,11,FALSE),1)</f>
        <v>49.8</v>
      </c>
      <c r="I107" s="427">
        <f>ROUND(VLOOKUP(CONCATENATE("P30 ",I$6," V",$B107),Основа!$A$1:$P3773,11,FALSE),1)</f>
        <v>53.5</v>
      </c>
      <c r="J107" s="428">
        <f>ROUND(VLOOKUP(CONCATENATE("P30 ",J$6," V",$B107),Основа!$A$1:$P3773,11,FALSE),1)</f>
        <v>56.2</v>
      </c>
      <c r="K107" s="233"/>
      <c r="L107" s="233"/>
      <c r="M107" s="233"/>
      <c r="N107" s="233"/>
      <c r="O107" s="233"/>
      <c r="P107" s="233"/>
      <c r="Q107" s="233"/>
      <c r="R107" s="233"/>
      <c r="S107" s="233"/>
      <c r="T107" s="233"/>
      <c r="Z107"/>
      <c r="AA107" s="408"/>
      <c r="AB107" s="408"/>
      <c r="AC107" s="408"/>
      <c r="AD107" s="408"/>
      <c r="AE107" s="408"/>
      <c r="AF107" s="408"/>
      <c r="AG107" s="408"/>
      <c r="AH107" s="408"/>
      <c r="AI107" s="408"/>
      <c r="AJ107" s="408"/>
      <c r="AK107" s="408"/>
      <c r="AL107" s="408"/>
      <c r="AM107" s="408"/>
    </row>
    <row r="108" spans="2:39" ht="15" thickBot="1" x14ac:dyDescent="0.35">
      <c r="B108" s="548"/>
      <c r="C108" s="550"/>
      <c r="D108" s="552"/>
      <c r="E108" s="90" t="s">
        <v>3</v>
      </c>
      <c r="F108" s="92">
        <v>9</v>
      </c>
      <c r="G108" s="92">
        <v>13.2</v>
      </c>
      <c r="H108" s="92">
        <v>15.4</v>
      </c>
      <c r="I108" s="92">
        <v>16.8</v>
      </c>
      <c r="J108" s="93">
        <v>17.399999999999999</v>
      </c>
      <c r="K108" s="233"/>
      <c r="L108" s="233"/>
      <c r="M108" s="233"/>
      <c r="N108" s="233"/>
      <c r="O108" s="233"/>
      <c r="P108" s="233"/>
      <c r="Q108" s="233"/>
      <c r="R108" s="233"/>
      <c r="S108" s="233"/>
      <c r="T108" s="233"/>
      <c r="Z108"/>
      <c r="AA108" s="408"/>
      <c r="AB108" s="408"/>
      <c r="AC108" s="408"/>
      <c r="AD108" s="408"/>
      <c r="AE108" s="408"/>
      <c r="AF108" s="408"/>
      <c r="AG108" s="408"/>
      <c r="AH108" s="408"/>
      <c r="AI108" s="408"/>
      <c r="AJ108" s="408"/>
      <c r="AK108" s="408"/>
      <c r="AL108" s="408"/>
      <c r="AM108" s="408"/>
    </row>
    <row r="109" spans="2:39" x14ac:dyDescent="0.3">
      <c r="B109" s="547">
        <f>B107+2</f>
        <v>22</v>
      </c>
      <c r="C109" s="549">
        <f>C107+100</f>
        <v>1050</v>
      </c>
      <c r="D109" s="551">
        <f>D107+50</f>
        <v>515</v>
      </c>
      <c r="E109" s="87" t="s">
        <v>6</v>
      </c>
      <c r="F109" s="425">
        <f>ROUND(VLOOKUP(CONCATENATE("P30 ",F$6," V",$B109),Основа!$A$1:$P3775,11,FALSE),1)</f>
        <v>26.9</v>
      </c>
      <c r="G109" s="426">
        <f>ROUND(VLOOKUP(CONCATENATE("P30 ",G$6," V",$B109),Основа!$A$1:$P3775,11,FALSE),1)</f>
        <v>45.8</v>
      </c>
      <c r="H109" s="427">
        <f>ROUND(VLOOKUP(CONCATENATE("P30 ",H$6," V",$B109),Основа!$A$1:$P3775,11,FALSE),1)</f>
        <v>54.8</v>
      </c>
      <c r="I109" s="427">
        <f>ROUND(VLOOKUP(CONCATENATE("P30 ",I$6," V",$B109),Основа!$A$1:$P3775,11,FALSE),1)</f>
        <v>58.9</v>
      </c>
      <c r="J109" s="428">
        <f>ROUND(VLOOKUP(CONCATENATE("P30 ",J$6," V",$B109),Основа!$A$1:$P3775,11,FALSE),1)</f>
        <v>61.8</v>
      </c>
      <c r="K109" s="233"/>
      <c r="L109" s="233"/>
      <c r="M109" s="233"/>
      <c r="N109" s="233"/>
      <c r="O109" s="233"/>
      <c r="P109" s="233"/>
      <c r="Q109" s="233"/>
      <c r="R109" s="233"/>
      <c r="S109" s="233"/>
      <c r="T109" s="233"/>
      <c r="Z109"/>
      <c r="AA109" s="408"/>
      <c r="AB109" s="408"/>
      <c r="AC109" s="408"/>
      <c r="AD109" s="408"/>
      <c r="AE109" s="408"/>
      <c r="AF109" s="408"/>
      <c r="AG109" s="408"/>
      <c r="AH109" s="408"/>
      <c r="AI109" s="408"/>
      <c r="AJ109" s="408"/>
      <c r="AK109" s="408"/>
      <c r="AL109" s="408"/>
      <c r="AM109" s="408"/>
    </row>
    <row r="110" spans="2:39" ht="15" thickBot="1" x14ac:dyDescent="0.35">
      <c r="B110" s="548"/>
      <c r="C110" s="550"/>
      <c r="D110" s="552"/>
      <c r="E110" s="90" t="s">
        <v>3</v>
      </c>
      <c r="F110" s="92">
        <v>10</v>
      </c>
      <c r="G110" s="92">
        <v>14.6</v>
      </c>
      <c r="H110" s="92">
        <v>17</v>
      </c>
      <c r="I110" s="92">
        <v>18.399999999999999</v>
      </c>
      <c r="J110" s="93">
        <v>19</v>
      </c>
      <c r="K110" s="233"/>
      <c r="L110" s="233"/>
      <c r="M110" s="233"/>
      <c r="N110" s="233"/>
      <c r="O110" s="233"/>
      <c r="P110" s="233"/>
      <c r="Q110" s="233"/>
      <c r="R110" s="233"/>
      <c r="S110" s="233"/>
      <c r="T110" s="233"/>
      <c r="Z110"/>
      <c r="AA110" s="408"/>
      <c r="AB110" s="408"/>
      <c r="AC110" s="408"/>
      <c r="AD110" s="408"/>
      <c r="AE110" s="408"/>
      <c r="AF110" s="408"/>
      <c r="AG110" s="408"/>
      <c r="AH110" s="408"/>
      <c r="AI110" s="408"/>
      <c r="AJ110" s="408"/>
      <c r="AK110" s="408"/>
      <c r="AL110" s="408"/>
      <c r="AM110" s="408"/>
    </row>
    <row r="111" spans="2:39" x14ac:dyDescent="0.3">
      <c r="B111" s="547">
        <f t="shared" ref="B111" si="311">B109+2</f>
        <v>24</v>
      </c>
      <c r="C111" s="549">
        <f t="shared" ref="C111" si="312">C109+100</f>
        <v>1150</v>
      </c>
      <c r="D111" s="551">
        <f t="shared" ref="D111" si="313">D109+50</f>
        <v>565</v>
      </c>
      <c r="E111" s="87" t="s">
        <v>6</v>
      </c>
      <c r="F111" s="425">
        <f>ROUND(VLOOKUP(CONCATENATE("P30 ",F$6," V",$B111),Основа!$A$1:$P3777,11,FALSE),1)</f>
        <v>29.3</v>
      </c>
      <c r="G111" s="426">
        <f>ROUND(VLOOKUP(CONCATENATE("P30 ",G$6," V",$B111),Основа!$A$1:$P3777,11,FALSE),1)</f>
        <v>50</v>
      </c>
      <c r="H111" s="427">
        <f>ROUND(VLOOKUP(CONCATENATE("P30 ",H$6," V",$B111),Основа!$A$1:$P3777,11,FALSE),1)</f>
        <v>59.8</v>
      </c>
      <c r="I111" s="427">
        <f>ROUND(VLOOKUP(CONCATENATE("P30 ",I$6," V",$B111),Основа!$A$1:$P3777,11,FALSE),1)</f>
        <v>64.3</v>
      </c>
      <c r="J111" s="428">
        <f>ROUND(VLOOKUP(CONCATENATE("P30 ",J$6," V",$B111),Основа!$A$1:$P3777,11,FALSE),1)</f>
        <v>67.400000000000006</v>
      </c>
      <c r="K111" s="233"/>
      <c r="L111" s="233"/>
      <c r="M111" s="233"/>
      <c r="N111" s="233"/>
      <c r="O111" s="233"/>
      <c r="P111" s="233"/>
      <c r="Q111" s="233"/>
      <c r="R111" s="233"/>
      <c r="S111" s="233"/>
      <c r="T111" s="233"/>
      <c r="Z111"/>
      <c r="AA111" s="408"/>
      <c r="AB111" s="408"/>
      <c r="AC111" s="408"/>
      <c r="AD111" s="408"/>
      <c r="AE111" s="408"/>
      <c r="AF111" s="408"/>
      <c r="AG111" s="408"/>
      <c r="AH111" s="408"/>
      <c r="AI111" s="408"/>
      <c r="AJ111" s="408"/>
      <c r="AK111" s="408"/>
      <c r="AL111" s="408"/>
      <c r="AM111" s="408"/>
    </row>
    <row r="112" spans="2:39" ht="15" thickBot="1" x14ac:dyDescent="0.35">
      <c r="B112" s="548"/>
      <c r="C112" s="550"/>
      <c r="D112" s="552"/>
      <c r="E112" s="90" t="s">
        <v>3</v>
      </c>
      <c r="F112" s="92">
        <v>11</v>
      </c>
      <c r="G112" s="92">
        <v>15.8</v>
      </c>
      <c r="H112" s="92">
        <v>18.600000000000001</v>
      </c>
      <c r="I112" s="92">
        <v>20.2</v>
      </c>
      <c r="J112" s="93">
        <v>20.8</v>
      </c>
      <c r="K112" s="233"/>
      <c r="L112" s="233"/>
      <c r="M112" s="233"/>
      <c r="N112" s="233"/>
      <c r="O112" s="233"/>
      <c r="P112" s="233"/>
      <c r="Q112" s="233"/>
      <c r="R112" s="233"/>
      <c r="S112" s="233"/>
      <c r="T112" s="233"/>
      <c r="Z112"/>
      <c r="AA112" s="408"/>
      <c r="AB112" s="408"/>
      <c r="AC112" s="408"/>
      <c r="AD112" s="408"/>
      <c r="AE112" s="408"/>
      <c r="AF112" s="408"/>
      <c r="AG112" s="408"/>
      <c r="AH112" s="408"/>
      <c r="AI112" s="408"/>
      <c r="AJ112" s="408"/>
      <c r="AK112" s="408"/>
      <c r="AL112" s="408"/>
      <c r="AM112" s="408"/>
    </row>
    <row r="113" spans="2:39" x14ac:dyDescent="0.3">
      <c r="B113" s="547">
        <f t="shared" ref="B113" si="314">B111+2</f>
        <v>26</v>
      </c>
      <c r="C113" s="549">
        <f t="shared" ref="C113" si="315">C111+100</f>
        <v>1250</v>
      </c>
      <c r="D113" s="551">
        <f t="shared" ref="D113" si="316">D111+50</f>
        <v>615</v>
      </c>
      <c r="E113" s="87" t="s">
        <v>6</v>
      </c>
      <c r="F113" s="425">
        <f>ROUND(VLOOKUP(CONCATENATE("P30 ",F$6," V",$B113),Основа!$A$1:$P3779,11,FALSE),1)</f>
        <v>31.7</v>
      </c>
      <c r="G113" s="426">
        <f>ROUND(VLOOKUP(CONCATENATE("P30 ",G$6," V",$B113),Основа!$A$1:$P3779,11,FALSE),1)</f>
        <v>54.2</v>
      </c>
      <c r="H113" s="427">
        <f>ROUND(VLOOKUP(CONCATENATE("P30 ",H$6," V",$B113),Основа!$A$1:$P3779,11,FALSE),1)</f>
        <v>64.8</v>
      </c>
      <c r="I113" s="427">
        <f>ROUND(VLOOKUP(CONCATENATE("P30 ",I$6," V",$B113),Основа!$A$1:$P3779,11,FALSE),1)</f>
        <v>69.7</v>
      </c>
      <c r="J113" s="428">
        <f>ROUND(VLOOKUP(CONCATENATE("P30 ",J$6," V",$B113),Основа!$A$1:$P3779,11,FALSE),1)</f>
        <v>73</v>
      </c>
      <c r="K113" s="233"/>
      <c r="L113" s="233"/>
      <c r="M113" s="233"/>
      <c r="N113" s="233"/>
      <c r="O113" s="233"/>
      <c r="P113" s="233"/>
      <c r="Q113" s="233"/>
      <c r="R113" s="233"/>
      <c r="S113" s="233"/>
      <c r="T113" s="233"/>
      <c r="Z113"/>
      <c r="AA113" s="408"/>
      <c r="AB113" s="408"/>
      <c r="AC113" s="408"/>
      <c r="AD113" s="408"/>
      <c r="AE113" s="408"/>
      <c r="AF113" s="408"/>
      <c r="AG113" s="408"/>
      <c r="AH113" s="408"/>
      <c r="AI113" s="408"/>
      <c r="AJ113" s="408"/>
      <c r="AK113" s="408"/>
      <c r="AL113" s="408"/>
      <c r="AM113" s="408"/>
    </row>
    <row r="114" spans="2:39" ht="15" thickBot="1" x14ac:dyDescent="0.35">
      <c r="B114" s="548"/>
      <c r="C114" s="550"/>
      <c r="D114" s="552"/>
      <c r="E114" s="90" t="s">
        <v>3</v>
      </c>
      <c r="F114" s="92">
        <v>11.8</v>
      </c>
      <c r="G114" s="92">
        <v>17.2</v>
      </c>
      <c r="H114" s="92">
        <v>20</v>
      </c>
      <c r="I114" s="92">
        <v>21.8</v>
      </c>
      <c r="J114" s="93">
        <v>22.6</v>
      </c>
      <c r="K114" s="233"/>
      <c r="L114" s="233"/>
      <c r="M114" s="233"/>
      <c r="N114" s="233"/>
      <c r="O114" s="233"/>
      <c r="P114" s="233"/>
      <c r="Q114" s="233"/>
      <c r="R114" s="233"/>
      <c r="S114" s="233"/>
      <c r="T114" s="233"/>
      <c r="Z114"/>
      <c r="AA114" s="408"/>
      <c r="AB114" s="408"/>
      <c r="AC114" s="408"/>
      <c r="AD114" s="408"/>
      <c r="AE114" s="408"/>
      <c r="AF114" s="408"/>
      <c r="AG114" s="408"/>
      <c r="AH114" s="408"/>
      <c r="AI114" s="408"/>
      <c r="AJ114" s="408"/>
      <c r="AK114" s="408"/>
      <c r="AL114" s="408"/>
      <c r="AM114" s="408"/>
    </row>
    <row r="115" spans="2:39" x14ac:dyDescent="0.3">
      <c r="B115" s="547">
        <f t="shared" ref="B115" si="317">B113+2</f>
        <v>28</v>
      </c>
      <c r="C115" s="549">
        <f t="shared" ref="C115" si="318">C113+100</f>
        <v>1350</v>
      </c>
      <c r="D115" s="551">
        <f t="shared" ref="D115" si="319">D113+50</f>
        <v>665</v>
      </c>
      <c r="E115" s="87" t="s">
        <v>6</v>
      </c>
      <c r="F115" s="425">
        <f>ROUND(VLOOKUP(CONCATENATE("P30 ",F$6," V",$B115),Основа!$A$1:$P3781,11,FALSE),1)</f>
        <v>34.1</v>
      </c>
      <c r="G115" s="426">
        <f>ROUND(VLOOKUP(CONCATENATE("P30 ",G$6," V",$B115),Основа!$A$1:$P3781,11,FALSE),1)</f>
        <v>58.4</v>
      </c>
      <c r="H115" s="427">
        <f>ROUND(VLOOKUP(CONCATENATE("P30 ",H$6," V",$B115),Основа!$A$1:$P3781,11,FALSE),1)</f>
        <v>69.8</v>
      </c>
      <c r="I115" s="427">
        <f>ROUND(VLOOKUP(CONCATENATE("P30 ",I$6," V",$B115),Основа!$A$1:$P3781,11,FALSE),1)</f>
        <v>75.099999999999994</v>
      </c>
      <c r="J115" s="428">
        <f>ROUND(VLOOKUP(CONCATENATE("P30 ",J$6," V",$B115),Основа!$A$1:$P3781,11,FALSE),1)</f>
        <v>78.599999999999994</v>
      </c>
      <c r="K115" s="233"/>
      <c r="L115" s="233"/>
      <c r="M115" s="233"/>
      <c r="N115" s="233"/>
      <c r="O115" s="233"/>
      <c r="P115" s="233"/>
      <c r="Q115" s="233"/>
      <c r="R115" s="233"/>
      <c r="S115" s="233"/>
      <c r="T115" s="233"/>
      <c r="Z115"/>
      <c r="AA115" s="408"/>
      <c r="AB115" s="408"/>
      <c r="AC115" s="408"/>
      <c r="AD115" s="408"/>
      <c r="AE115" s="408"/>
      <c r="AF115" s="408"/>
      <c r="AG115" s="408"/>
      <c r="AH115" s="408"/>
      <c r="AI115" s="408"/>
      <c r="AJ115" s="408"/>
      <c r="AK115" s="408"/>
      <c r="AL115" s="408"/>
      <c r="AM115" s="408"/>
    </row>
    <row r="116" spans="2:39" ht="15" thickBot="1" x14ac:dyDescent="0.35">
      <c r="B116" s="548"/>
      <c r="C116" s="550"/>
      <c r="D116" s="552"/>
      <c r="E116" s="90" t="s">
        <v>3</v>
      </c>
      <c r="F116" s="92">
        <v>12.8</v>
      </c>
      <c r="G116" s="92">
        <v>18.600000000000001</v>
      </c>
      <c r="H116" s="92">
        <v>21.6</v>
      </c>
      <c r="I116" s="92">
        <v>23.6</v>
      </c>
      <c r="J116" s="93">
        <v>24.2</v>
      </c>
      <c r="K116" s="233"/>
      <c r="L116" s="233"/>
      <c r="M116" s="233"/>
      <c r="N116" s="233"/>
      <c r="O116" s="233"/>
      <c r="P116" s="233"/>
      <c r="Q116" s="233"/>
      <c r="R116" s="233"/>
      <c r="S116" s="233"/>
      <c r="T116" s="233"/>
      <c r="Z116"/>
    </row>
    <row r="117" spans="2:39" x14ac:dyDescent="0.3">
      <c r="B117" s="547">
        <f t="shared" ref="B117" si="320">B115+2</f>
        <v>30</v>
      </c>
      <c r="C117" s="549">
        <f t="shared" ref="C117" si="321">C115+100</f>
        <v>1450</v>
      </c>
      <c r="D117" s="551">
        <f t="shared" ref="D117" si="322">D115+50</f>
        <v>715</v>
      </c>
      <c r="E117" s="87" t="s">
        <v>6</v>
      </c>
      <c r="F117" s="425">
        <f>ROUND(VLOOKUP(CONCATENATE("P30 ",F$6," V",$B117),Основа!$A$1:$P3783,11,FALSE),1)</f>
        <v>36.5</v>
      </c>
      <c r="G117" s="426">
        <f>ROUND(VLOOKUP(CONCATENATE("P30 ",G$6," V",$B117),Основа!$A$1:$P3783,11,FALSE),1)</f>
        <v>62.6</v>
      </c>
      <c r="H117" s="427">
        <f>ROUND(VLOOKUP(CONCATENATE("P30 ",H$6," V",$B117),Основа!$A$1:$P3783,11,FALSE),1)</f>
        <v>74.8</v>
      </c>
      <c r="I117" s="427">
        <f>ROUND(VLOOKUP(CONCATENATE("P30 ",I$6," V",$B117),Основа!$A$1:$P3783,11,FALSE),1)</f>
        <v>80.5</v>
      </c>
      <c r="J117" s="428">
        <f>ROUND(VLOOKUP(CONCATENATE("P30 ",J$6," V",$B117),Основа!$A$1:$P3783,11,FALSE),1)</f>
        <v>84.2</v>
      </c>
      <c r="K117" s="233"/>
      <c r="L117" s="233"/>
      <c r="M117" s="233"/>
      <c r="N117" s="233"/>
      <c r="O117" s="233"/>
      <c r="P117" s="233"/>
      <c r="Q117" s="233"/>
      <c r="R117" s="233"/>
      <c r="S117" s="233"/>
      <c r="T117" s="233"/>
      <c r="Z117"/>
    </row>
    <row r="118" spans="2:39" ht="15" thickBot="1" x14ac:dyDescent="0.35">
      <c r="B118" s="548"/>
      <c r="C118" s="550"/>
      <c r="D118" s="552"/>
      <c r="E118" s="90" t="s">
        <v>3</v>
      </c>
      <c r="F118" s="92">
        <v>13.5</v>
      </c>
      <c r="G118" s="92">
        <v>19.799999999999997</v>
      </c>
      <c r="H118" s="92">
        <v>23.1</v>
      </c>
      <c r="I118" s="92">
        <v>25.200000000000003</v>
      </c>
      <c r="J118" s="93">
        <v>26.099999999999998</v>
      </c>
      <c r="K118" s="233"/>
      <c r="L118" s="233"/>
      <c r="M118" s="233"/>
      <c r="N118" s="233"/>
      <c r="O118" s="233"/>
      <c r="P118" s="233"/>
      <c r="Q118" s="233"/>
      <c r="R118" s="233"/>
      <c r="S118" s="233"/>
      <c r="T118" s="233"/>
      <c r="Z118"/>
    </row>
    <row r="119" spans="2:39" x14ac:dyDescent="0.3">
      <c r="B119" s="547">
        <f t="shared" ref="B119" si="323">B117+2</f>
        <v>32</v>
      </c>
      <c r="C119" s="549">
        <f t="shared" ref="C119" si="324">C117+100</f>
        <v>1550</v>
      </c>
      <c r="D119" s="551">
        <f t="shared" ref="D119" si="325">D117+50</f>
        <v>765</v>
      </c>
      <c r="E119" s="87" t="s">
        <v>6</v>
      </c>
      <c r="F119" s="425">
        <f>ROUND(VLOOKUP(CONCATENATE("P30 ",F$6," V",$B119),Основа!$A$1:$P3785,11,FALSE),1)</f>
        <v>38.9</v>
      </c>
      <c r="G119" s="426">
        <f>ROUND(VLOOKUP(CONCATENATE("P30 ",G$6," V",$B119),Основа!$A$1:$P3785,11,FALSE),1)</f>
        <v>66.8</v>
      </c>
      <c r="H119" s="427">
        <f>ROUND(VLOOKUP(CONCATENATE("P30 ",H$6," V",$B119),Основа!$A$1:$P3785,11,FALSE),1)</f>
        <v>79.8</v>
      </c>
      <c r="I119" s="427">
        <f>ROUND(VLOOKUP(CONCATENATE("P30 ",I$6," V",$B119),Основа!$A$1:$P3785,11,FALSE),1)</f>
        <v>85.9</v>
      </c>
      <c r="J119" s="428">
        <f>ROUND(VLOOKUP(CONCATENATE("P30 ",J$6," V",$B119),Основа!$A$1:$P3785,11,FALSE),1)</f>
        <v>89.8</v>
      </c>
      <c r="K119" s="233"/>
      <c r="L119" s="233"/>
      <c r="M119" s="233"/>
      <c r="N119" s="233"/>
      <c r="O119" s="233"/>
      <c r="P119" s="233"/>
      <c r="Q119" s="233"/>
      <c r="R119" s="233"/>
      <c r="S119" s="233"/>
      <c r="T119" s="233"/>
      <c r="Z119"/>
    </row>
    <row r="120" spans="2:39" ht="15" thickBot="1" x14ac:dyDescent="0.35">
      <c r="B120" s="548"/>
      <c r="C120" s="550"/>
      <c r="D120" s="552"/>
      <c r="E120" s="90" t="s">
        <v>3</v>
      </c>
      <c r="F120" s="92">
        <v>14.5</v>
      </c>
      <c r="G120" s="92">
        <v>21.2</v>
      </c>
      <c r="H120" s="92">
        <v>24.7</v>
      </c>
      <c r="I120" s="92">
        <v>26.799999999999997</v>
      </c>
      <c r="J120" s="93">
        <v>27.7</v>
      </c>
      <c r="K120" s="233"/>
      <c r="L120" s="233"/>
      <c r="M120" s="233"/>
      <c r="N120" s="233"/>
      <c r="O120" s="233"/>
      <c r="P120" s="233"/>
      <c r="Q120" s="233"/>
      <c r="R120" s="233"/>
      <c r="S120" s="233"/>
      <c r="T120" s="233"/>
      <c r="Z120"/>
    </row>
    <row r="121" spans="2:39" x14ac:dyDescent="0.3">
      <c r="B121" s="547">
        <f t="shared" ref="B121" si="326">B119+2</f>
        <v>34</v>
      </c>
      <c r="C121" s="549">
        <f t="shared" ref="C121" si="327">C119+100</f>
        <v>1650</v>
      </c>
      <c r="D121" s="551">
        <f t="shared" ref="D121" si="328">D119+50</f>
        <v>815</v>
      </c>
      <c r="E121" s="87" t="s">
        <v>6</v>
      </c>
      <c r="F121" s="425">
        <f>ROUND(VLOOKUP(CONCATENATE("P30 ",F$6," V",$B121),Основа!$A$1:$P3787,11,FALSE),1)</f>
        <v>41.3</v>
      </c>
      <c r="G121" s="426">
        <f>ROUND(VLOOKUP(CONCATENATE("P30 ",G$6," V",$B121),Основа!$A$1:$P3787,11,FALSE),1)</f>
        <v>71</v>
      </c>
      <c r="H121" s="427">
        <f>ROUND(VLOOKUP(CONCATENATE("P30 ",H$6," V",$B121),Основа!$A$1:$P3787,11,FALSE),1)</f>
        <v>84.8</v>
      </c>
      <c r="I121" s="427">
        <f>ROUND(VLOOKUP(CONCATENATE("P30 ",I$6," V",$B121),Основа!$A$1:$P3787,11,FALSE),1)</f>
        <v>91.3</v>
      </c>
      <c r="J121" s="428">
        <f>ROUND(VLOOKUP(CONCATENATE("P30 ",J$6," V",$B121),Основа!$A$1:$P3787,11,FALSE),1)</f>
        <v>95.4</v>
      </c>
      <c r="K121" s="233"/>
      <c r="L121" s="233"/>
      <c r="M121" s="233"/>
      <c r="N121" s="233"/>
      <c r="O121" s="233"/>
      <c r="P121" s="233"/>
      <c r="Q121" s="233"/>
      <c r="R121" s="233"/>
      <c r="S121" s="233"/>
      <c r="T121" s="233"/>
      <c r="Z121"/>
    </row>
    <row r="122" spans="2:39" ht="15" thickBot="1" x14ac:dyDescent="0.35">
      <c r="B122" s="548"/>
      <c r="C122" s="550"/>
      <c r="D122" s="552"/>
      <c r="E122" s="90" t="s">
        <v>3</v>
      </c>
      <c r="F122" s="92">
        <v>15.5</v>
      </c>
      <c r="G122" s="92">
        <v>22.5</v>
      </c>
      <c r="H122" s="92">
        <v>26.3</v>
      </c>
      <c r="I122" s="92">
        <v>28.5</v>
      </c>
      <c r="J122" s="93">
        <v>29.4</v>
      </c>
      <c r="K122" s="233"/>
      <c r="L122" s="233"/>
      <c r="M122" s="233"/>
      <c r="N122" s="233"/>
      <c r="O122" s="233"/>
      <c r="P122" s="233"/>
      <c r="Q122" s="233"/>
      <c r="R122" s="233"/>
      <c r="S122" s="233"/>
      <c r="T122" s="233"/>
      <c r="Z122"/>
    </row>
    <row r="123" spans="2:39" x14ac:dyDescent="0.3">
      <c r="B123" s="547">
        <f t="shared" ref="B123" si="329">B121+2</f>
        <v>36</v>
      </c>
      <c r="C123" s="549">
        <f t="shared" ref="C123" si="330">C121+100</f>
        <v>1750</v>
      </c>
      <c r="D123" s="551">
        <f t="shared" ref="D123" si="331">D121+50</f>
        <v>865</v>
      </c>
      <c r="E123" s="87" t="s">
        <v>6</v>
      </c>
      <c r="F123" s="425">
        <f>ROUND(VLOOKUP(CONCATENATE("P30 ",F$6," V",$B123),Основа!$A$1:$P3789,11,FALSE),1)</f>
        <v>43.7</v>
      </c>
      <c r="G123" s="426">
        <f>ROUND(VLOOKUP(CONCATENATE("P30 ",G$6," V",$B123),Основа!$A$1:$P3789,11,FALSE),1)</f>
        <v>75.2</v>
      </c>
      <c r="H123" s="427">
        <f>ROUND(VLOOKUP(CONCATENATE("P30 ",H$6," V",$B123),Основа!$A$1:$P3789,11,FALSE),1)</f>
        <v>89.8</v>
      </c>
      <c r="I123" s="427">
        <f>ROUND(VLOOKUP(CONCATENATE("P30 ",I$6," V",$B123),Основа!$A$1:$P3789,11,FALSE),1)</f>
        <v>96.7</v>
      </c>
      <c r="J123" s="428">
        <f>ROUND(VLOOKUP(CONCATENATE("P30 ",J$6," V",$B123),Основа!$A$1:$P3789,11,FALSE),1)</f>
        <v>101</v>
      </c>
      <c r="K123" s="233"/>
      <c r="L123" s="233"/>
      <c r="M123" s="233"/>
      <c r="N123" s="233"/>
      <c r="O123" s="233"/>
      <c r="P123" s="233"/>
      <c r="Q123" s="233"/>
      <c r="R123" s="233"/>
      <c r="S123" s="233"/>
      <c r="T123" s="233"/>
      <c r="Z123"/>
    </row>
    <row r="124" spans="2:39" ht="15" thickBot="1" x14ac:dyDescent="0.35">
      <c r="B124" s="548"/>
      <c r="C124" s="550"/>
      <c r="D124" s="552"/>
      <c r="E124" s="90" t="s">
        <v>3</v>
      </c>
      <c r="F124" s="92">
        <v>16.5</v>
      </c>
      <c r="G124" s="92">
        <v>23.700000000000003</v>
      </c>
      <c r="H124" s="92">
        <v>27.900000000000002</v>
      </c>
      <c r="I124" s="92">
        <v>30.299999999999997</v>
      </c>
      <c r="J124" s="93">
        <v>31.200000000000003</v>
      </c>
      <c r="K124" s="233"/>
      <c r="L124" s="233"/>
      <c r="M124" s="233"/>
      <c r="N124" s="233"/>
      <c r="O124" s="233"/>
      <c r="P124" s="233"/>
      <c r="Q124" s="233"/>
      <c r="R124" s="233"/>
      <c r="S124" s="233"/>
      <c r="T124" s="233"/>
      <c r="Z124"/>
    </row>
    <row r="125" spans="2:39" x14ac:dyDescent="0.3">
      <c r="B125" s="547">
        <f t="shared" ref="B125" si="332">B123+2</f>
        <v>38</v>
      </c>
      <c r="C125" s="549">
        <f t="shared" ref="C125" si="333">C123+100</f>
        <v>1850</v>
      </c>
      <c r="D125" s="551">
        <f t="shared" ref="D125" si="334">D123+50</f>
        <v>915</v>
      </c>
      <c r="E125" s="87" t="s">
        <v>6</v>
      </c>
      <c r="F125" s="425">
        <f>ROUND(VLOOKUP(CONCATENATE("P30 ",F$6," V",$B125),Основа!$A$1:$P3791,11,FALSE),1)</f>
        <v>46.1</v>
      </c>
      <c r="G125" s="426">
        <f>ROUND(VLOOKUP(CONCATENATE("P30 ",G$6," V",$B125),Основа!$A$1:$P3791,11,FALSE),1)</f>
        <v>79.400000000000006</v>
      </c>
      <c r="H125" s="427">
        <f>ROUND(VLOOKUP(CONCATENATE("P30 ",H$6," V",$B125),Основа!$A$1:$P3791,11,FALSE),1)</f>
        <v>94.8</v>
      </c>
      <c r="I125" s="427">
        <f>ROUND(VLOOKUP(CONCATENATE("P30 ",I$6," V",$B125),Основа!$A$1:$P3791,11,FALSE),1)</f>
        <v>102.1</v>
      </c>
      <c r="J125" s="428">
        <f>ROUND(VLOOKUP(CONCATENATE("P30 ",J$6," V",$B125),Основа!$A$1:$P3791,11,FALSE),1)</f>
        <v>106.6</v>
      </c>
      <c r="K125" s="233"/>
      <c r="L125" s="233"/>
      <c r="M125" s="233"/>
      <c r="N125" s="233"/>
      <c r="O125" s="233"/>
      <c r="P125" s="233"/>
      <c r="Q125" s="233"/>
      <c r="R125" s="233"/>
      <c r="S125" s="233"/>
      <c r="T125" s="233"/>
      <c r="Z125"/>
    </row>
    <row r="126" spans="2:39" ht="15" thickBot="1" x14ac:dyDescent="0.35">
      <c r="B126" s="548"/>
      <c r="C126" s="550"/>
      <c r="D126" s="552"/>
      <c r="E126" s="90" t="s">
        <v>3</v>
      </c>
      <c r="F126" s="92">
        <v>17.399999999999999</v>
      </c>
      <c r="G126" s="92">
        <v>25.1</v>
      </c>
      <c r="H126" s="92">
        <v>29.400000000000002</v>
      </c>
      <c r="I126" s="92">
        <v>32</v>
      </c>
      <c r="J126" s="93">
        <v>32.9</v>
      </c>
      <c r="K126" s="233"/>
      <c r="L126" s="233"/>
      <c r="M126" s="233"/>
      <c r="N126" s="233"/>
      <c r="O126" s="233"/>
      <c r="P126" s="233"/>
      <c r="Q126" s="233"/>
      <c r="R126" s="233"/>
      <c r="S126" s="233"/>
      <c r="T126" s="233"/>
      <c r="Z126"/>
    </row>
    <row r="127" spans="2:39" x14ac:dyDescent="0.3">
      <c r="AA127" s="378"/>
    </row>
    <row r="128" spans="2:39" x14ac:dyDescent="0.3">
      <c r="U128" s="158"/>
      <c r="AA128" s="378"/>
    </row>
    <row r="129" spans="21:27" x14ac:dyDescent="0.3">
      <c r="U129" s="158"/>
      <c r="AA129" s="378"/>
    </row>
    <row r="130" spans="21:27" x14ac:dyDescent="0.3">
      <c r="U130" s="158"/>
      <c r="AA130" s="378"/>
    </row>
    <row r="131" spans="21:27" x14ac:dyDescent="0.3">
      <c r="U131" s="158"/>
      <c r="AA131" s="378"/>
    </row>
    <row r="132" spans="21:27" x14ac:dyDescent="0.3">
      <c r="U132" s="158"/>
      <c r="AA132" s="378"/>
    </row>
    <row r="133" spans="21:27" x14ac:dyDescent="0.3">
      <c r="U133" s="158"/>
      <c r="AA133" s="378"/>
    </row>
    <row r="134" spans="21:27" x14ac:dyDescent="0.3">
      <c r="U134" s="158"/>
      <c r="AA134" s="378"/>
    </row>
    <row r="135" spans="21:27" x14ac:dyDescent="0.3">
      <c r="U135" s="158"/>
      <c r="AA135" s="378"/>
    </row>
    <row r="136" spans="21:27" x14ac:dyDescent="0.3">
      <c r="U136" s="158"/>
      <c r="AA136" s="378"/>
    </row>
    <row r="137" spans="21:27" x14ac:dyDescent="0.3">
      <c r="U137" s="158"/>
      <c r="AA137" s="378"/>
    </row>
    <row r="138" spans="21:27" x14ac:dyDescent="0.3">
      <c r="U138" s="158"/>
      <c r="AA138" s="378"/>
    </row>
    <row r="139" spans="21:27" x14ac:dyDescent="0.3">
      <c r="U139" s="158"/>
      <c r="AA139" s="378"/>
    </row>
    <row r="140" spans="21:27" x14ac:dyDescent="0.3">
      <c r="U140" s="158"/>
      <c r="AA140" s="378"/>
    </row>
    <row r="141" spans="21:27" x14ac:dyDescent="0.3">
      <c r="U141" s="158"/>
      <c r="AA141" s="378"/>
    </row>
    <row r="142" spans="21:27" x14ac:dyDescent="0.3">
      <c r="U142" s="158"/>
      <c r="AA142" s="378"/>
    </row>
    <row r="143" spans="21:27" x14ac:dyDescent="0.3">
      <c r="U143" s="158"/>
      <c r="AA143" s="378"/>
    </row>
    <row r="144" spans="21:27" x14ac:dyDescent="0.3">
      <c r="U144" s="158"/>
      <c r="AA144" s="378"/>
    </row>
    <row r="145" spans="21:27" x14ac:dyDescent="0.3">
      <c r="U145" s="158"/>
      <c r="AA145" s="378"/>
    </row>
    <row r="146" spans="21:27" x14ac:dyDescent="0.3">
      <c r="U146" s="158"/>
      <c r="AA146" s="378"/>
    </row>
    <row r="147" spans="21:27" x14ac:dyDescent="0.3">
      <c r="U147" s="158"/>
      <c r="AA147" s="378"/>
    </row>
    <row r="148" spans="21:27" x14ac:dyDescent="0.3">
      <c r="U148" s="158"/>
      <c r="AA148" s="378"/>
    </row>
    <row r="149" spans="21:27" x14ac:dyDescent="0.3">
      <c r="U149" s="158"/>
      <c r="AA149" s="378"/>
    </row>
    <row r="150" spans="21:27" x14ac:dyDescent="0.3">
      <c r="U150" s="158"/>
      <c r="AA150" s="378"/>
    </row>
    <row r="151" spans="21:27" x14ac:dyDescent="0.3">
      <c r="U151" s="158"/>
      <c r="AA151" s="378"/>
    </row>
    <row r="152" spans="21:27" x14ac:dyDescent="0.3">
      <c r="U152" s="158"/>
      <c r="AA152" s="378"/>
    </row>
    <row r="153" spans="21:27" x14ac:dyDescent="0.3">
      <c r="U153" s="158"/>
      <c r="AA153" s="378"/>
    </row>
    <row r="154" spans="21:27" x14ac:dyDescent="0.3">
      <c r="U154" s="158"/>
      <c r="AA154" s="378"/>
    </row>
    <row r="155" spans="21:27" x14ac:dyDescent="0.3">
      <c r="U155" s="158"/>
      <c r="AA155" s="378"/>
    </row>
    <row r="156" spans="21:27" x14ac:dyDescent="0.3">
      <c r="U156" s="158"/>
      <c r="AA156" s="378"/>
    </row>
    <row r="157" spans="21:27" x14ac:dyDescent="0.3">
      <c r="U157" s="158"/>
      <c r="AA157" s="378"/>
    </row>
    <row r="158" spans="21:27" x14ac:dyDescent="0.3">
      <c r="AA158" s="378"/>
    </row>
    <row r="159" spans="21:27" x14ac:dyDescent="0.3">
      <c r="AA159" s="378"/>
    </row>
    <row r="160" spans="21:27" x14ac:dyDescent="0.3">
      <c r="AA160" s="378"/>
    </row>
    <row r="161" spans="27:27" x14ac:dyDescent="0.3">
      <c r="AA161" s="378"/>
    </row>
    <row r="162" spans="27:27" x14ac:dyDescent="0.3">
      <c r="AA162" s="378"/>
    </row>
    <row r="163" spans="27:27" x14ac:dyDescent="0.3">
      <c r="AA163" s="378"/>
    </row>
    <row r="164" spans="27:27" x14ac:dyDescent="0.3">
      <c r="AA164" s="378"/>
    </row>
    <row r="165" spans="27:27" x14ac:dyDescent="0.3">
      <c r="AA165" s="378"/>
    </row>
  </sheetData>
  <sheetProtection algorithmName="SHA-512" hashValue="bq/HSMkXcKDAXuaLfps3PMLP1jo6RXVAEJnMDQ+9ZMDoJRJ6YQ3DmLxNC17XKoIsKdzzkz/LVNH8/f/19wLl6A==" saltValue="DgIchsFmgBK1h2avhEWYNg==" spinCount="100000" sheet="1" objects="1" scenarios="1"/>
  <mergeCells count="209">
    <mergeCell ref="B1:E1"/>
    <mergeCell ref="B5:E5"/>
    <mergeCell ref="M2:N2"/>
    <mergeCell ref="O2:T2"/>
    <mergeCell ref="K3:L3"/>
    <mergeCell ref="M3:Q3"/>
    <mergeCell ref="D6:E6"/>
    <mergeCell ref="M5:Q5"/>
    <mergeCell ref="B11:B12"/>
    <mergeCell ref="C11:C12"/>
    <mergeCell ref="D11:E11"/>
    <mergeCell ref="D12:E12"/>
    <mergeCell ref="B9:B10"/>
    <mergeCell ref="C9:C10"/>
    <mergeCell ref="D9:E9"/>
    <mergeCell ref="D10:E10"/>
    <mergeCell ref="B7:B8"/>
    <mergeCell ref="C7:C8"/>
    <mergeCell ref="D7:E7"/>
    <mergeCell ref="D8:E8"/>
    <mergeCell ref="B17:B18"/>
    <mergeCell ref="C17:C18"/>
    <mergeCell ref="D17:E17"/>
    <mergeCell ref="D18:E18"/>
    <mergeCell ref="B15:B16"/>
    <mergeCell ref="C15:C16"/>
    <mergeCell ref="D15:E15"/>
    <mergeCell ref="D16:E16"/>
    <mergeCell ref="B13:B14"/>
    <mergeCell ref="C13:C14"/>
    <mergeCell ref="D13:E13"/>
    <mergeCell ref="D14:E14"/>
    <mergeCell ref="B23:B24"/>
    <mergeCell ref="C23:C24"/>
    <mergeCell ref="D23:E23"/>
    <mergeCell ref="D24:E24"/>
    <mergeCell ref="B21:B22"/>
    <mergeCell ref="C21:C22"/>
    <mergeCell ref="D21:E21"/>
    <mergeCell ref="D22:E22"/>
    <mergeCell ref="B19:B20"/>
    <mergeCell ref="C19:C20"/>
    <mergeCell ref="D19:E19"/>
    <mergeCell ref="D20:E20"/>
    <mergeCell ref="B29:B30"/>
    <mergeCell ref="C29:C30"/>
    <mergeCell ref="D29:E29"/>
    <mergeCell ref="D30:E30"/>
    <mergeCell ref="B27:B28"/>
    <mergeCell ref="C27:C28"/>
    <mergeCell ref="D27:E27"/>
    <mergeCell ref="D28:E28"/>
    <mergeCell ref="B25:B26"/>
    <mergeCell ref="C25:C26"/>
    <mergeCell ref="D25:E25"/>
    <mergeCell ref="D26:E26"/>
    <mergeCell ref="B67:E67"/>
    <mergeCell ref="B68:E68"/>
    <mergeCell ref="E70:T70"/>
    <mergeCell ref="B71:B72"/>
    <mergeCell ref="C71:C72"/>
    <mergeCell ref="D71:D72"/>
    <mergeCell ref="B31:B32"/>
    <mergeCell ref="C31:C32"/>
    <mergeCell ref="D31:E31"/>
    <mergeCell ref="D32:E32"/>
    <mergeCell ref="B69:E69"/>
    <mergeCell ref="F69:T69"/>
    <mergeCell ref="B33:B34"/>
    <mergeCell ref="C33:C34"/>
    <mergeCell ref="D33:E33"/>
    <mergeCell ref="D34:E34"/>
    <mergeCell ref="B35:B36"/>
    <mergeCell ref="C35:C36"/>
    <mergeCell ref="D35:E35"/>
    <mergeCell ref="D36:E36"/>
    <mergeCell ref="B37:B38"/>
    <mergeCell ref="C37:C38"/>
    <mergeCell ref="D37:E37"/>
    <mergeCell ref="D38:E38"/>
    <mergeCell ref="B77:B78"/>
    <mergeCell ref="C77:C78"/>
    <mergeCell ref="D77:D78"/>
    <mergeCell ref="B79:B80"/>
    <mergeCell ref="C79:C80"/>
    <mergeCell ref="D79:D80"/>
    <mergeCell ref="B73:B74"/>
    <mergeCell ref="C73:C74"/>
    <mergeCell ref="D73:D74"/>
    <mergeCell ref="B75:B76"/>
    <mergeCell ref="C75:C76"/>
    <mergeCell ref="D75:D76"/>
    <mergeCell ref="B85:B86"/>
    <mergeCell ref="C85:C86"/>
    <mergeCell ref="D85:D86"/>
    <mergeCell ref="B87:B88"/>
    <mergeCell ref="C87:C88"/>
    <mergeCell ref="D87:D88"/>
    <mergeCell ref="B81:B82"/>
    <mergeCell ref="C81:C82"/>
    <mergeCell ref="D81:D82"/>
    <mergeCell ref="B83:B84"/>
    <mergeCell ref="C83:C84"/>
    <mergeCell ref="D83:D84"/>
    <mergeCell ref="B93:B94"/>
    <mergeCell ref="C93:C94"/>
    <mergeCell ref="D93:D94"/>
    <mergeCell ref="B95:B96"/>
    <mergeCell ref="C95:C96"/>
    <mergeCell ref="D95:D96"/>
    <mergeCell ref="B89:B90"/>
    <mergeCell ref="C89:C90"/>
    <mergeCell ref="D89:D90"/>
    <mergeCell ref="B91:B92"/>
    <mergeCell ref="C91:C92"/>
    <mergeCell ref="D91:D92"/>
    <mergeCell ref="B39:B40"/>
    <mergeCell ref="C39:C40"/>
    <mergeCell ref="D39:E39"/>
    <mergeCell ref="D40:E40"/>
    <mergeCell ref="B41:B42"/>
    <mergeCell ref="C41:C42"/>
    <mergeCell ref="D41:E41"/>
    <mergeCell ref="D42:E42"/>
    <mergeCell ref="B43:B44"/>
    <mergeCell ref="C43:C44"/>
    <mergeCell ref="D43:E43"/>
    <mergeCell ref="D44:E44"/>
    <mergeCell ref="B45:B46"/>
    <mergeCell ref="C45:C46"/>
    <mergeCell ref="D45:E45"/>
    <mergeCell ref="D46:E46"/>
    <mergeCell ref="B47:B48"/>
    <mergeCell ref="C47:C48"/>
    <mergeCell ref="D47:E47"/>
    <mergeCell ref="D48:E48"/>
    <mergeCell ref="B49:B50"/>
    <mergeCell ref="C49:C50"/>
    <mergeCell ref="D49:E49"/>
    <mergeCell ref="D50:E50"/>
    <mergeCell ref="B51:B52"/>
    <mergeCell ref="C51:C52"/>
    <mergeCell ref="D51:E51"/>
    <mergeCell ref="D52:E52"/>
    <mergeCell ref="B53:B54"/>
    <mergeCell ref="C53:C54"/>
    <mergeCell ref="D53:E53"/>
    <mergeCell ref="D54:E54"/>
    <mergeCell ref="B55:B56"/>
    <mergeCell ref="C55:C56"/>
    <mergeCell ref="D55:E55"/>
    <mergeCell ref="D56:E56"/>
    <mergeCell ref="B57:B58"/>
    <mergeCell ref="C57:C58"/>
    <mergeCell ref="D57:E57"/>
    <mergeCell ref="D58:E58"/>
    <mergeCell ref="B59:B60"/>
    <mergeCell ref="C59:C60"/>
    <mergeCell ref="D59:E59"/>
    <mergeCell ref="D60:E60"/>
    <mergeCell ref="B61:B62"/>
    <mergeCell ref="C61:C62"/>
    <mergeCell ref="D61:E61"/>
    <mergeCell ref="D62:E62"/>
    <mergeCell ref="B111:B112"/>
    <mergeCell ref="C111:C112"/>
    <mergeCell ref="D111:D112"/>
    <mergeCell ref="B97:B98"/>
    <mergeCell ref="C97:C98"/>
    <mergeCell ref="D97:D98"/>
    <mergeCell ref="B99:B100"/>
    <mergeCell ref="C99:C100"/>
    <mergeCell ref="D99:D100"/>
    <mergeCell ref="B105:B106"/>
    <mergeCell ref="C105:C106"/>
    <mergeCell ref="D105:D106"/>
    <mergeCell ref="B101:B102"/>
    <mergeCell ref="C101:C102"/>
    <mergeCell ref="D101:D102"/>
    <mergeCell ref="B103:B104"/>
    <mergeCell ref="C103:C104"/>
    <mergeCell ref="D103:D104"/>
    <mergeCell ref="B107:B108"/>
    <mergeCell ref="C107:C108"/>
    <mergeCell ref="D107:D108"/>
    <mergeCell ref="B109:B110"/>
    <mergeCell ref="C109:C110"/>
    <mergeCell ref="D109:D110"/>
    <mergeCell ref="B113:B114"/>
    <mergeCell ref="C113:C114"/>
    <mergeCell ref="D113:D114"/>
    <mergeCell ref="B125:B126"/>
    <mergeCell ref="C125:C126"/>
    <mergeCell ref="D125:D126"/>
    <mergeCell ref="B119:B120"/>
    <mergeCell ref="C119:C120"/>
    <mergeCell ref="D119:D120"/>
    <mergeCell ref="B117:B118"/>
    <mergeCell ref="C117:C118"/>
    <mergeCell ref="D117:D118"/>
    <mergeCell ref="B123:B124"/>
    <mergeCell ref="C123:C124"/>
    <mergeCell ref="D123:D124"/>
    <mergeCell ref="B121:B122"/>
    <mergeCell ref="C121:C122"/>
    <mergeCell ref="D121:D122"/>
    <mergeCell ref="B115:B116"/>
    <mergeCell ref="C115:C116"/>
    <mergeCell ref="D115:D116"/>
  </mergeCells>
  <dataValidations count="2">
    <dataValidation type="list" allowBlank="1" showInputMessage="1" showErrorMessage="1" sqref="M5" xr:uid="{00000000-0002-0000-0200-000000000000}">
      <formula1>$AA$4:$AA$6</formula1>
    </dataValidation>
    <dataValidation showInputMessage="1" showErrorMessage="1" sqref="L5" xr:uid="{00000000-0002-0000-0200-000001000000}"/>
  </dataValidations>
  <pageMargins left="0.7" right="0.7" top="0.75" bottom="0.75" header="0.3" footer="0.3"/>
  <pageSetup paperSize="9" orientation="portrait" verticalDpi="0" r:id="rId1"/>
  <ignoredErrors>
    <ignoredError sqref="G8:T8" formula="1"/>
  </ignoredErrors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B1:AM64"/>
  <sheetViews>
    <sheetView showGridLines="0" showRowColHeaders="0" zoomScale="90" zoomScaleNormal="90" workbookViewId="0">
      <pane ySplit="6" topLeftCell="A28" activePane="bottomLeft" state="frozen"/>
      <selection pane="bottomLeft" activeCell="X2" sqref="X2"/>
    </sheetView>
  </sheetViews>
  <sheetFormatPr defaultRowHeight="14.4" x14ac:dyDescent="0.3"/>
  <cols>
    <col min="1" max="1" width="3.33203125" customWidth="1"/>
    <col min="2" max="2" width="7.109375" customWidth="1"/>
    <col min="3" max="3" width="12.109375" customWidth="1"/>
    <col min="4" max="4" width="20.88671875" customWidth="1"/>
    <col min="5" max="5" width="10.6640625" customWidth="1"/>
    <col min="6" max="13" width="8.33203125" customWidth="1"/>
    <col min="14" max="14" width="9.5546875" customWidth="1"/>
    <col min="15" max="16" width="8.33203125" customWidth="1"/>
    <col min="27" max="38" width="0" hidden="1" customWidth="1"/>
  </cols>
  <sheetData>
    <row r="1" spans="2:39" ht="49.5" customHeight="1" x14ac:dyDescent="0.3">
      <c r="B1" s="578"/>
      <c r="C1" s="578"/>
      <c r="D1" s="578"/>
      <c r="E1" s="578"/>
      <c r="G1" s="281" t="s">
        <v>167</v>
      </c>
    </row>
    <row r="2" spans="2:39" ht="33" customHeight="1" x14ac:dyDescent="0.3">
      <c r="B2" s="110" t="s">
        <v>6449</v>
      </c>
      <c r="C2" s="80"/>
      <c r="D2" s="80"/>
      <c r="E2" s="80"/>
      <c r="F2" s="80"/>
      <c r="G2" s="80"/>
      <c r="H2" s="80"/>
      <c r="I2" s="80"/>
      <c r="J2" s="80"/>
      <c r="K2" s="80"/>
      <c r="L2" s="80"/>
      <c r="M2" s="597"/>
      <c r="N2" s="597"/>
      <c r="O2" s="111"/>
      <c r="P2" s="111"/>
      <c r="Q2" s="109"/>
      <c r="R2" s="109"/>
    </row>
    <row r="3" spans="2:39" ht="30.75" customHeight="1" x14ac:dyDescent="0.3">
      <c r="B3" s="103" t="s">
        <v>6496</v>
      </c>
      <c r="C3" s="112"/>
      <c r="D3" s="113"/>
      <c r="E3" s="113"/>
      <c r="F3" s="80"/>
      <c r="G3" s="80"/>
      <c r="H3" s="80"/>
      <c r="I3" s="254" t="s">
        <v>149</v>
      </c>
      <c r="J3" s="584" t="s">
        <v>6418</v>
      </c>
      <c r="K3" s="593"/>
      <c r="L3" s="593"/>
      <c r="M3" s="593"/>
      <c r="N3" s="585"/>
      <c r="O3" s="111"/>
      <c r="P3" s="111"/>
      <c r="AB3" s="67"/>
      <c r="AC3" s="67"/>
      <c r="AD3" s="67"/>
      <c r="AE3" s="67"/>
      <c r="AF3" s="67"/>
      <c r="AG3" s="67"/>
      <c r="AH3" s="67"/>
      <c r="AI3" s="67"/>
      <c r="AJ3" s="67"/>
      <c r="AK3" s="67"/>
      <c r="AL3" s="67"/>
      <c r="AM3" s="67"/>
    </row>
    <row r="4" spans="2:39" ht="7.5" customHeight="1" thickBot="1" x14ac:dyDescent="0.35">
      <c r="B4" s="103"/>
      <c r="C4" s="112"/>
      <c r="D4" s="113"/>
      <c r="E4" s="113"/>
      <c r="F4" s="80"/>
      <c r="G4" s="80"/>
      <c r="H4" s="80"/>
      <c r="I4" s="111"/>
      <c r="J4" s="125"/>
      <c r="K4" s="125"/>
      <c r="L4" s="125"/>
      <c r="M4" s="125"/>
      <c r="N4" s="266"/>
      <c r="O4" s="111"/>
      <c r="P4" s="111"/>
      <c r="AA4" s="126" t="s">
        <v>115</v>
      </c>
      <c r="AB4" s="126"/>
      <c r="AC4" s="126"/>
      <c r="AD4" s="126"/>
      <c r="AE4" s="126"/>
      <c r="AF4" s="126"/>
      <c r="AG4" s="126"/>
      <c r="AH4" s="126"/>
      <c r="AI4" s="126"/>
      <c r="AJ4" s="126"/>
      <c r="AK4" s="126"/>
      <c r="AL4" s="126"/>
    </row>
    <row r="5" spans="2:39" ht="30" customHeight="1" thickBot="1" x14ac:dyDescent="0.55000000000000004">
      <c r="B5" s="594" t="s">
        <v>6453</v>
      </c>
      <c r="C5" s="595"/>
      <c r="D5" s="596"/>
      <c r="E5" s="267"/>
      <c r="F5" s="268"/>
      <c r="G5" s="261"/>
      <c r="H5" s="272"/>
      <c r="I5" s="272" t="s">
        <v>114</v>
      </c>
      <c r="J5" s="487">
        <v>0</v>
      </c>
      <c r="K5" s="589" t="s">
        <v>115</v>
      </c>
      <c r="L5" s="589"/>
      <c r="M5" s="589"/>
      <c r="N5" s="589"/>
      <c r="O5" s="257"/>
      <c r="P5" s="269"/>
      <c r="AA5" s="102" t="s">
        <v>116</v>
      </c>
      <c r="AB5" s="126"/>
      <c r="AC5" s="126"/>
      <c r="AD5" s="126"/>
      <c r="AE5" s="126"/>
      <c r="AF5" s="126"/>
      <c r="AG5" s="126"/>
      <c r="AH5" s="126"/>
      <c r="AI5" s="126"/>
      <c r="AJ5" s="126"/>
      <c r="AK5" s="126"/>
      <c r="AL5" s="126"/>
    </row>
    <row r="6" spans="2:39" ht="26.25" customHeight="1" thickBot="1" x14ac:dyDescent="0.35">
      <c r="B6" s="256" t="s">
        <v>1</v>
      </c>
      <c r="C6" s="255" t="s">
        <v>0</v>
      </c>
      <c r="D6" s="270" t="s">
        <v>8</v>
      </c>
      <c r="E6" s="451">
        <v>500</v>
      </c>
      <c r="F6" s="451">
        <v>550</v>
      </c>
      <c r="G6" s="451">
        <v>750</v>
      </c>
      <c r="H6" s="451">
        <v>1000</v>
      </c>
      <c r="I6" s="451">
        <v>1250</v>
      </c>
      <c r="J6" s="451">
        <v>1500</v>
      </c>
      <c r="K6" s="451">
        <v>1750</v>
      </c>
      <c r="L6" s="451">
        <v>2000</v>
      </c>
      <c r="M6" s="451">
        <v>2200</v>
      </c>
      <c r="N6" s="451">
        <v>2250</v>
      </c>
      <c r="O6" s="451">
        <v>2500</v>
      </c>
      <c r="P6" s="452">
        <v>3000</v>
      </c>
      <c r="Q6" s="105"/>
      <c r="R6" s="105"/>
      <c r="AA6" s="126" t="s">
        <v>117</v>
      </c>
      <c r="AB6" s="126"/>
      <c r="AC6" s="126"/>
      <c r="AD6" s="126"/>
      <c r="AE6" s="126"/>
      <c r="AF6" s="126"/>
      <c r="AG6" s="126"/>
      <c r="AH6" s="126"/>
      <c r="AI6" s="126"/>
      <c r="AJ6" s="126"/>
      <c r="AK6" s="126"/>
      <c r="AL6" s="126"/>
    </row>
    <row r="7" spans="2:39" x14ac:dyDescent="0.3">
      <c r="B7" s="547">
        <v>2</v>
      </c>
      <c r="C7" s="555">
        <v>80</v>
      </c>
      <c r="D7" s="81" t="s">
        <v>36</v>
      </c>
      <c r="E7" s="447">
        <f>ROUND(AA7-(AA7*$J$5),0)</f>
        <v>11309</v>
      </c>
      <c r="F7" s="447">
        <f t="shared" ref="F7:P7" si="0">ROUND(AB7-(AB7*$J$5),0)</f>
        <v>12165</v>
      </c>
      <c r="G7" s="447">
        <f t="shared" si="0"/>
        <v>13354</v>
      </c>
      <c r="H7" s="447">
        <f t="shared" si="0"/>
        <v>14135</v>
      </c>
      <c r="I7" s="447">
        <f t="shared" si="0"/>
        <v>15474</v>
      </c>
      <c r="J7" s="447">
        <f t="shared" si="0"/>
        <v>15879</v>
      </c>
      <c r="K7" s="447">
        <f t="shared" si="0"/>
        <v>16843</v>
      </c>
      <c r="L7" s="447">
        <f t="shared" si="0"/>
        <v>18228</v>
      </c>
      <c r="M7" s="447">
        <f t="shared" si="0"/>
        <v>21666</v>
      </c>
      <c r="N7" s="447">
        <f t="shared" si="0"/>
        <v>22096</v>
      </c>
      <c r="O7" s="447">
        <f t="shared" si="0"/>
        <v>26931</v>
      </c>
      <c r="P7" s="448">
        <f t="shared" si="0"/>
        <v>31767</v>
      </c>
      <c r="Q7" s="56"/>
      <c r="AA7" s="126">
        <f>ROUND(VLOOKUP(CONCATENATE("P30 ",E$6," H",$B7),Основа!$A$1:$P3623,15,FALSE),0)</f>
        <v>11309</v>
      </c>
      <c r="AB7" s="126">
        <f>ROUND(VLOOKUP(CONCATENATE("P30 ",F$6," H",$B7),Основа!$A$1:$P3623,15,FALSE),0)</f>
        <v>12165</v>
      </c>
      <c r="AC7" s="126">
        <f>ROUND(VLOOKUP(CONCATENATE("P30 ",G$6," H",$B7),Основа!$A$1:$P3623,15,FALSE),0)</f>
        <v>13354</v>
      </c>
      <c r="AD7" s="126">
        <f>ROUND(VLOOKUP(CONCATENATE("P30 ",H$6," H",$B7),Основа!$A$1:$P3623,15,FALSE),0)</f>
        <v>14135</v>
      </c>
      <c r="AE7" s="126">
        <f>ROUND(VLOOKUP(CONCATENATE("P30 ",I$6," H",$B7),Основа!$A$1:$P3623,15,FALSE),0)</f>
        <v>15474</v>
      </c>
      <c r="AF7" s="126">
        <f>ROUND(VLOOKUP(CONCATENATE("P30 ",J$6," H",$B7),Основа!$A$1:$P3623,15,FALSE),0)</f>
        <v>15879</v>
      </c>
      <c r="AG7" s="126">
        <f>ROUND(VLOOKUP(CONCATENATE("P30 ",K$6," H",$B7),Основа!$A$1:$P3623,15,FALSE),0)</f>
        <v>16843</v>
      </c>
      <c r="AH7" s="126">
        <f>ROUND(VLOOKUP(CONCATENATE("P30 ",L$6," H",$B7),Основа!$A$1:$P3623,15,FALSE),0)</f>
        <v>18228</v>
      </c>
      <c r="AI7" s="126">
        <f>ROUND(VLOOKUP(CONCATENATE("P30 ",M$6," H",$B7),Основа!$A$1:$P3623,15,FALSE),0)</f>
        <v>21666</v>
      </c>
      <c r="AJ7" s="126">
        <f>ROUND(VLOOKUP(CONCATENATE("P30 ",N$6," H",$B7),Основа!$A$1:$P3623,15,FALSE),0)</f>
        <v>22096</v>
      </c>
      <c r="AK7" s="126">
        <f>ROUND(VLOOKUP(CONCATENATE("P30 ",O$6," H",$B7),Основа!$A$1:$P3623,15,FALSE),0)</f>
        <v>26931</v>
      </c>
      <c r="AL7" s="126">
        <f>ROUND(VLOOKUP(CONCATENATE("P30 ",P$6," H",$B7),Основа!$A$1:$P3623,15,FALSE),0)</f>
        <v>31767</v>
      </c>
    </row>
    <row r="8" spans="2:39" ht="15.75" customHeight="1" thickBot="1" x14ac:dyDescent="0.35">
      <c r="B8" s="561"/>
      <c r="C8" s="577"/>
      <c r="D8" s="106" t="str">
        <f>RIGHT($K$5,21)</f>
        <v>ΔТ=70⁰С (95/85/20) Вт</v>
      </c>
      <c r="E8" s="449">
        <f t="shared" ref="E8:P8" si="1">ROUND(IF($D8="ΔТ=70⁰С (95/85/20) Вт",AA8,(IF($D8="ΔТ=60⁰С (90/70/20) Вт",AA8*0.818,AA8*0.646))),0)</f>
        <v>134</v>
      </c>
      <c r="F8" s="449">
        <f t="shared" si="1"/>
        <v>146</v>
      </c>
      <c r="G8" s="449">
        <f t="shared" si="1"/>
        <v>198</v>
      </c>
      <c r="H8" s="449">
        <f t="shared" si="1"/>
        <v>267</v>
      </c>
      <c r="I8" s="449">
        <f t="shared" si="1"/>
        <v>331</v>
      </c>
      <c r="J8" s="449">
        <f t="shared" si="1"/>
        <v>399</v>
      </c>
      <c r="K8" s="449">
        <f t="shared" si="1"/>
        <v>462</v>
      </c>
      <c r="L8" s="449">
        <f t="shared" si="1"/>
        <v>534</v>
      </c>
      <c r="M8" s="449">
        <f t="shared" si="1"/>
        <v>587</v>
      </c>
      <c r="N8" s="449">
        <f t="shared" si="1"/>
        <v>597</v>
      </c>
      <c r="O8" s="449">
        <f t="shared" si="1"/>
        <v>668</v>
      </c>
      <c r="P8" s="450">
        <f t="shared" si="1"/>
        <v>801</v>
      </c>
      <c r="Q8" s="30"/>
      <c r="AA8" s="126">
        <f>VLOOKUP(CONCATENATE("P30 ",E$6," H",$B7),Основа!$A$1:$P3623,8,FALSE)</f>
        <v>134.07000000000002</v>
      </c>
      <c r="AB8" s="126">
        <f>VLOOKUP(CONCATENATE("P30 ",F$6," H",$B7),Основа!$A$1:$P3623,8,FALSE)</f>
        <v>146.37</v>
      </c>
      <c r="AC8" s="126">
        <f>VLOOKUP(CONCATENATE("P30 ",G$6," H",$B7),Основа!$A$1:$P3623,8,FALSE)</f>
        <v>198.03</v>
      </c>
      <c r="AD8" s="126">
        <f>VLOOKUP(CONCATENATE("P30 ",H$6," H",$B7),Основа!$A$1:$P3623,8,FALSE)</f>
        <v>266.90999999999997</v>
      </c>
      <c r="AE8" s="126">
        <f>VLOOKUP(CONCATENATE("P30 ",I$6," H",$B7),Основа!$A$1:$P3623,8,FALSE)</f>
        <v>330.87</v>
      </c>
      <c r="AF8" s="126">
        <f>VLOOKUP(CONCATENATE("P30 ",J$6," H",$B7),Основа!$A$1:$P3623,8,FALSE)</f>
        <v>398.52000000000004</v>
      </c>
      <c r="AG8" s="126">
        <f>VLOOKUP(CONCATENATE("P30 ",K$6," H",$B7),Основа!$A$1:$P3623,8,FALSE)</f>
        <v>462.47999999999996</v>
      </c>
      <c r="AH8" s="126">
        <f>VLOOKUP(CONCATENATE("P30 ",L$6," H",$B7),Основа!$A$1:$P3623,8,FALSE)</f>
        <v>533.81999999999994</v>
      </c>
      <c r="AI8" s="126">
        <f>VLOOKUP(CONCATENATE("P30 ",M$6," H",$B7),Основа!$A$1:$P3623,8,FALSE)</f>
        <v>586.70999999999992</v>
      </c>
      <c r="AJ8" s="126">
        <f>VLOOKUP(CONCATENATE("P30 ",N$6," H",$B7),Основа!$A$1:$P3623,8,FALSE)</f>
        <v>596.54999999999995</v>
      </c>
      <c r="AK8" s="126">
        <f>VLOOKUP(CONCATENATE("P30 ",O$6," H",$B7),Основа!$A$1:$P3623,8,FALSE)</f>
        <v>667.89</v>
      </c>
      <c r="AL8" s="126">
        <f>VLOOKUP(CONCATENATE("P30 ",P$6," H",$B7),Основа!$A$1:$P3623,8,FALSE)</f>
        <v>800.73</v>
      </c>
    </row>
    <row r="9" spans="2:39" x14ac:dyDescent="0.3">
      <c r="B9" s="547">
        <v>3</v>
      </c>
      <c r="C9" s="555">
        <v>130</v>
      </c>
      <c r="D9" s="81" t="s">
        <v>36</v>
      </c>
      <c r="E9" s="447">
        <f>ROUND(AA9-(AA9*$J$5),0)</f>
        <v>13311</v>
      </c>
      <c r="F9" s="447">
        <f t="shared" ref="F9" si="2">ROUND(AB9-(AB9*$J$5),0)</f>
        <v>14365</v>
      </c>
      <c r="G9" s="447">
        <f t="shared" ref="G9" si="3">ROUND(AC9-(AC9*$J$5),0)</f>
        <v>16086</v>
      </c>
      <c r="H9" s="447">
        <f t="shared" ref="H9" si="4">ROUND(AD9-(AD9*$J$5),0)</f>
        <v>17258</v>
      </c>
      <c r="I9" s="447">
        <f t="shared" ref="I9" si="5">ROUND(AE9-(AE9*$J$5),0)</f>
        <v>19268</v>
      </c>
      <c r="J9" s="447">
        <f t="shared" ref="J9" si="6">ROUND(AF9-(AF9*$J$5),0)</f>
        <v>19880</v>
      </c>
      <c r="K9" s="447">
        <f t="shared" ref="K9" si="7">ROUND(AG9-(AG9*$J$5),0)</f>
        <v>21327</v>
      </c>
      <c r="L9" s="447">
        <f t="shared" ref="L9" si="8">ROUND(AH9-(AH9*$J$5),0)</f>
        <v>23402</v>
      </c>
      <c r="M9" s="447">
        <f t="shared" ref="M9" si="9">ROUND(AI9-(AI9*$J$5),0)</f>
        <v>27990</v>
      </c>
      <c r="N9" s="447">
        <f t="shared" ref="N9" si="10">ROUND(AJ9-(AJ9*$J$5),0)</f>
        <v>28563</v>
      </c>
      <c r="O9" s="447">
        <f t="shared" ref="O9" si="11">ROUND(AK9-(AK9*$J$5),0)</f>
        <v>35016</v>
      </c>
      <c r="P9" s="448">
        <f t="shared" ref="P9" si="12">ROUND(AL9-(AL9*$J$5),0)</f>
        <v>41468</v>
      </c>
      <c r="Q9" s="30"/>
      <c r="AA9" s="126">
        <f>ROUND(VLOOKUP(CONCATENATE("P30 ",E$6," H",$B9),Основа!$A$1:$P3625,15,FALSE),0)</f>
        <v>13311</v>
      </c>
      <c r="AB9" s="126">
        <f>ROUND(VLOOKUP(CONCATENATE("P30 ",F$6," H",$B9),Основа!$A$1:$P3625,15,FALSE),0)</f>
        <v>14365</v>
      </c>
      <c r="AC9" s="126">
        <f>ROUND(VLOOKUP(CONCATENATE("P30 ",G$6," H",$B9),Основа!$A$1:$P3625,15,FALSE),0)</f>
        <v>16086</v>
      </c>
      <c r="AD9" s="126">
        <f>ROUND(VLOOKUP(CONCATENATE("P30 ",H$6," H",$B9),Основа!$A$1:$P3625,15,FALSE),0)</f>
        <v>17258</v>
      </c>
      <c r="AE9" s="126">
        <f>ROUND(VLOOKUP(CONCATENATE("P30 ",I$6," H",$B9),Основа!$A$1:$P3625,15,FALSE),0)</f>
        <v>19268</v>
      </c>
      <c r="AF9" s="126">
        <f>ROUND(VLOOKUP(CONCATENATE("P30 ",J$6," H",$B9),Основа!$A$1:$P3625,15,FALSE),0)</f>
        <v>19880</v>
      </c>
      <c r="AG9" s="126">
        <f>ROUND(VLOOKUP(CONCATENATE("P30 ",K$6," H",$B9),Основа!$A$1:$P3625,15,FALSE),0)</f>
        <v>21327</v>
      </c>
      <c r="AH9" s="126">
        <f>ROUND(VLOOKUP(CONCATENATE("P30 ",L$6," H",$B9),Основа!$A$1:$P3625,15,FALSE),0)</f>
        <v>23402</v>
      </c>
      <c r="AI9" s="126">
        <f>ROUND(VLOOKUP(CONCATENATE("P30 ",M$6," H",$B9),Основа!$A$1:$P3625,15,FALSE),0)</f>
        <v>27990</v>
      </c>
      <c r="AJ9" s="126">
        <f>ROUND(VLOOKUP(CONCATENATE("P30 ",N$6," H",$B9),Основа!$A$1:$P3625,15,FALSE),0)</f>
        <v>28563</v>
      </c>
      <c r="AK9" s="126">
        <f>ROUND(VLOOKUP(CONCATENATE("P30 ",O$6," H",$B9),Основа!$A$1:$P3625,15,FALSE),0)</f>
        <v>35016</v>
      </c>
      <c r="AL9" s="126">
        <f>ROUND(VLOOKUP(CONCATENATE("P30 ",P$6," H",$B9),Основа!$A$1:$P3625,15,FALSE),0)</f>
        <v>41468</v>
      </c>
      <c r="AM9" s="67"/>
    </row>
    <row r="10" spans="2:39" ht="15" thickBot="1" x14ac:dyDescent="0.35">
      <c r="B10" s="548"/>
      <c r="C10" s="556"/>
      <c r="D10" s="106" t="str">
        <f>RIGHT($K$5,21)</f>
        <v>ΔТ=70⁰С (95/85/20) Вт</v>
      </c>
      <c r="E10" s="449">
        <f t="shared" ref="E10:P10" si="13">ROUND(IF($D10="ΔТ=70⁰С (95/85/20) Вт",AA10,(IF($D10="ΔТ=60⁰С (90/70/20) Вт",AA10*0.818,AA10*0.646))),0)</f>
        <v>200</v>
      </c>
      <c r="F10" s="449">
        <f t="shared" si="13"/>
        <v>220</v>
      </c>
      <c r="G10" s="449">
        <f t="shared" si="13"/>
        <v>296</v>
      </c>
      <c r="H10" s="449">
        <f t="shared" si="13"/>
        <v>401</v>
      </c>
      <c r="I10" s="449">
        <f t="shared" si="13"/>
        <v>497</v>
      </c>
      <c r="J10" s="449">
        <f t="shared" si="13"/>
        <v>598</v>
      </c>
      <c r="K10" s="449">
        <f t="shared" si="13"/>
        <v>694</v>
      </c>
      <c r="L10" s="449">
        <f t="shared" si="13"/>
        <v>801</v>
      </c>
      <c r="M10" s="449">
        <f t="shared" si="13"/>
        <v>881</v>
      </c>
      <c r="N10" s="449">
        <f t="shared" si="13"/>
        <v>894</v>
      </c>
      <c r="O10" s="449">
        <f t="shared" si="13"/>
        <v>1001</v>
      </c>
      <c r="P10" s="450">
        <f t="shared" si="13"/>
        <v>1202</v>
      </c>
      <c r="Q10" s="30"/>
      <c r="AA10" s="126">
        <f>VLOOKUP(CONCATENATE("P30 ",E$6," H",$B9),Основа!$A$1:$P3625,8,FALSE)</f>
        <v>200.48999999999998</v>
      </c>
      <c r="AB10" s="126">
        <f>VLOOKUP(CONCATENATE("P30 ",F$6," H",$B9),Основа!$A$1:$P3625,8,FALSE)</f>
        <v>220.17000000000002</v>
      </c>
      <c r="AC10" s="126">
        <f>VLOOKUP(CONCATENATE("P30 ",G$6," H",$B9),Основа!$A$1:$P3625,8,FALSE)</f>
        <v>296.43</v>
      </c>
      <c r="AD10" s="126">
        <f>VLOOKUP(CONCATENATE("P30 ",H$6," H",$B9),Основа!$A$1:$P3625,8,FALSE)</f>
        <v>400.97999999999996</v>
      </c>
      <c r="AE10" s="126">
        <f>VLOOKUP(CONCATENATE("P30 ",I$6," H",$B9),Основа!$A$1:$P3625,8,FALSE)</f>
        <v>496.92</v>
      </c>
      <c r="AF10" s="126">
        <f>VLOOKUP(CONCATENATE("P30 ",J$6," H",$B9),Основа!$A$1:$P3625,8,FALSE)</f>
        <v>597.78000000000009</v>
      </c>
      <c r="AG10" s="126">
        <f>VLOOKUP(CONCATENATE("P30 ",K$6," H",$B9),Основа!$A$1:$P3625,8,FALSE)</f>
        <v>693.71999999999991</v>
      </c>
      <c r="AH10" s="126">
        <f>VLOOKUP(CONCATENATE("P30 ",L$6," H",$B9),Основа!$A$1:$P3625,8,FALSE)</f>
        <v>800.73</v>
      </c>
      <c r="AI10" s="126">
        <f>VLOOKUP(CONCATENATE("P30 ",M$6," H",$B9),Основа!$A$1:$P3625,8,FALSE)</f>
        <v>880.68000000000006</v>
      </c>
      <c r="AJ10" s="126">
        <f>VLOOKUP(CONCATENATE("P30 ",N$6," H",$B9),Основа!$A$1:$P3625,8,FALSE)</f>
        <v>894.20999999999992</v>
      </c>
      <c r="AK10" s="126">
        <f>VLOOKUP(CONCATENATE("P30 ",O$6," H",$B9),Основа!$A$1:$P3625,8,FALSE)</f>
        <v>1001.22</v>
      </c>
      <c r="AL10" s="126">
        <f>VLOOKUP(CONCATENATE("P30 ",P$6," H",$B9),Основа!$A$1:$P3625,8,FALSE)</f>
        <v>1201.71</v>
      </c>
      <c r="AM10" s="67"/>
    </row>
    <row r="11" spans="2:39" x14ac:dyDescent="0.3">
      <c r="B11" s="561">
        <v>4</v>
      </c>
      <c r="C11" s="577">
        <v>180</v>
      </c>
      <c r="D11" s="81" t="s">
        <v>36</v>
      </c>
      <c r="E11" s="447">
        <f>ROUND(AA11-(AA11*$J$5),0)</f>
        <v>15318</v>
      </c>
      <c r="F11" s="447">
        <f t="shared" ref="F11" si="14">ROUND(AB11-(AB11*$J$5),0)</f>
        <v>16574</v>
      </c>
      <c r="G11" s="447">
        <f t="shared" ref="G11" si="15">ROUND(AC11-(AC11*$J$5),0)</f>
        <v>18822</v>
      </c>
      <c r="H11" s="447">
        <f t="shared" ref="H11" si="16">ROUND(AD11-(AD11*$J$5),0)</f>
        <v>20389</v>
      </c>
      <c r="I11" s="447">
        <f t="shared" ref="I11" si="17">ROUND(AE11-(AE11*$J$5),0)</f>
        <v>23069</v>
      </c>
      <c r="J11" s="447">
        <f t="shared" ref="J11" si="18">ROUND(AF11-(AF11*$J$5),0)</f>
        <v>23890</v>
      </c>
      <c r="K11" s="447">
        <f t="shared" ref="K11" si="19">ROUND(AG11-(AG11*$J$5),0)</f>
        <v>25821</v>
      </c>
      <c r="L11" s="447">
        <f t="shared" ref="L11" si="20">ROUND(AH11-(AH11*$J$5),0)</f>
        <v>28586</v>
      </c>
      <c r="M11" s="447">
        <f t="shared" ref="M11" si="21">ROUND(AI11-(AI11*$J$5),0)</f>
        <v>34327</v>
      </c>
      <c r="N11" s="447">
        <f t="shared" ref="N11" si="22">ROUND(AJ11-(AJ11*$J$5),0)</f>
        <v>35044</v>
      </c>
      <c r="O11" s="447">
        <f t="shared" ref="O11" si="23">ROUND(AK11-(AK11*$J$5),0)</f>
        <v>43117</v>
      </c>
      <c r="P11" s="448">
        <f t="shared" ref="P11" si="24">ROUND(AL11-(AL11*$J$5),0)</f>
        <v>51189</v>
      </c>
      <c r="Q11" s="30"/>
      <c r="AA11" s="126">
        <f>ROUND(VLOOKUP(CONCATENATE("P30 ",E$6," H",$B11),Основа!$A$1:$P3627,15,FALSE),0)</f>
        <v>15318</v>
      </c>
      <c r="AB11" s="126">
        <f>ROUND(VLOOKUP(CONCATENATE("P30 ",F$6," H",$B11),Основа!$A$1:$P3627,15,FALSE),0)</f>
        <v>16574</v>
      </c>
      <c r="AC11" s="126">
        <f>ROUND(VLOOKUP(CONCATENATE("P30 ",G$6," H",$B11),Основа!$A$1:$P3627,15,FALSE),0)</f>
        <v>18822</v>
      </c>
      <c r="AD11" s="126">
        <f>ROUND(VLOOKUP(CONCATENATE("P30 ",H$6," H",$B11),Основа!$A$1:$P3627,15,FALSE),0)</f>
        <v>20389</v>
      </c>
      <c r="AE11" s="126">
        <f>ROUND(VLOOKUP(CONCATENATE("P30 ",I$6," H",$B11),Основа!$A$1:$P3627,15,FALSE),0)</f>
        <v>23069</v>
      </c>
      <c r="AF11" s="126">
        <f>ROUND(VLOOKUP(CONCATENATE("P30 ",J$6," H",$B11),Основа!$A$1:$P3627,15,FALSE),0)</f>
        <v>23890</v>
      </c>
      <c r="AG11" s="126">
        <f>ROUND(VLOOKUP(CONCATENATE("P30 ",K$6," H",$B11),Основа!$A$1:$P3627,15,FALSE),0)</f>
        <v>25821</v>
      </c>
      <c r="AH11" s="126">
        <f>ROUND(VLOOKUP(CONCATENATE("P30 ",L$6," H",$B11),Основа!$A$1:$P3627,15,FALSE),0)</f>
        <v>28586</v>
      </c>
      <c r="AI11" s="126">
        <f>ROUND(VLOOKUP(CONCATENATE("P30 ",M$6," H",$B11),Основа!$A$1:$P3627,15,FALSE),0)</f>
        <v>34327</v>
      </c>
      <c r="AJ11" s="126">
        <f>ROUND(VLOOKUP(CONCATENATE("P30 ",N$6," H",$B11),Основа!$A$1:$P3627,15,FALSE),0)</f>
        <v>35044</v>
      </c>
      <c r="AK11" s="126">
        <f>ROUND(VLOOKUP(CONCATENATE("P30 ",O$6," H",$B11),Основа!$A$1:$P3627,15,FALSE),0)</f>
        <v>43117</v>
      </c>
      <c r="AL11" s="126">
        <f>ROUND(VLOOKUP(CONCATENATE("P30 ",P$6," H",$B11),Основа!$A$1:$P3627,15,FALSE),0)</f>
        <v>51189</v>
      </c>
      <c r="AM11" s="67"/>
    </row>
    <row r="12" spans="2:39" ht="15" thickBot="1" x14ac:dyDescent="0.35">
      <c r="B12" s="561"/>
      <c r="C12" s="577"/>
      <c r="D12" s="106" t="str">
        <f>RIGHT($K$5,21)</f>
        <v>ΔТ=70⁰С (95/85/20) Вт</v>
      </c>
      <c r="E12" s="449">
        <f t="shared" ref="E12:P12" si="25">ROUND(IF($D12="ΔТ=70⁰С (95/85/20) Вт",AA12,(IF($D12="ΔТ=60⁰С (90/70/20) Вт",AA12*0.818,AA12*0.646))),0)</f>
        <v>267</v>
      </c>
      <c r="F12" s="449">
        <f t="shared" si="25"/>
        <v>294</v>
      </c>
      <c r="G12" s="449">
        <f t="shared" si="25"/>
        <v>396</v>
      </c>
      <c r="H12" s="449">
        <f t="shared" si="25"/>
        <v>534</v>
      </c>
      <c r="I12" s="449">
        <f t="shared" si="25"/>
        <v>663</v>
      </c>
      <c r="J12" s="449">
        <f t="shared" si="25"/>
        <v>796</v>
      </c>
      <c r="K12" s="449">
        <f t="shared" si="25"/>
        <v>925</v>
      </c>
      <c r="L12" s="449">
        <f t="shared" si="25"/>
        <v>1068</v>
      </c>
      <c r="M12" s="449">
        <f t="shared" si="25"/>
        <v>1175</v>
      </c>
      <c r="N12" s="449">
        <f t="shared" si="25"/>
        <v>1192</v>
      </c>
      <c r="O12" s="449">
        <f t="shared" si="25"/>
        <v>1335</v>
      </c>
      <c r="P12" s="450">
        <f t="shared" si="25"/>
        <v>1601</v>
      </c>
      <c r="Q12" s="30"/>
      <c r="AA12" s="126">
        <f>VLOOKUP(CONCATENATE("P30 ",E$6," H",$B11),Основа!$A$1:$P3627,8,FALSE)</f>
        <v>266.90999999999997</v>
      </c>
      <c r="AB12" s="126">
        <f>VLOOKUP(CONCATENATE("P30 ",F$6," H",$B11),Основа!$A$1:$P3627,8,FALSE)</f>
        <v>293.97000000000003</v>
      </c>
      <c r="AC12" s="126">
        <f>VLOOKUP(CONCATENATE("P30 ",G$6," H",$B11),Основа!$A$1:$P3627,8,FALSE)</f>
        <v>396.06</v>
      </c>
      <c r="AD12" s="126">
        <f>VLOOKUP(CONCATENATE("P30 ",H$6," H",$B11),Основа!$A$1:$P3627,8,FALSE)</f>
        <v>533.81999999999994</v>
      </c>
      <c r="AE12" s="126">
        <f>VLOOKUP(CONCATENATE("P30 ",I$6," H",$B11),Основа!$A$1:$P3627,8,FALSE)</f>
        <v>662.96999999999991</v>
      </c>
      <c r="AF12" s="126">
        <f>VLOOKUP(CONCATENATE("P30 ",J$6," H",$B11),Основа!$A$1:$P3627,8,FALSE)</f>
        <v>795.81</v>
      </c>
      <c r="AG12" s="126">
        <f>VLOOKUP(CONCATENATE("P30 ",K$6," H",$B11),Основа!$A$1:$P3627,8,FALSE)</f>
        <v>924.95999999999992</v>
      </c>
      <c r="AH12" s="126">
        <f>VLOOKUP(CONCATENATE("P30 ",L$6," H",$B11),Основа!$A$1:$P3627,8,FALSE)</f>
        <v>1067.6399999999999</v>
      </c>
      <c r="AI12" s="126">
        <f>VLOOKUP(CONCATENATE("P30 ",M$6," H",$B11),Основа!$A$1:$P3627,8,FALSE)</f>
        <v>1174.6500000000001</v>
      </c>
      <c r="AJ12" s="126">
        <f>VLOOKUP(CONCATENATE("P30 ",N$6," H",$B11),Основа!$A$1:$P3627,8,FALSE)</f>
        <v>1191.8699999999999</v>
      </c>
      <c r="AK12" s="126">
        <f>VLOOKUP(CONCATENATE("P30 ",O$6," H",$B11),Основа!$A$1:$P3627,8,FALSE)</f>
        <v>1334.55</v>
      </c>
      <c r="AL12" s="126">
        <f>VLOOKUP(CONCATENATE("P30 ",P$6," H",$B11),Основа!$A$1:$P3627,8,FALSE)</f>
        <v>1601.46</v>
      </c>
      <c r="AM12" s="67"/>
    </row>
    <row r="13" spans="2:39" x14ac:dyDescent="0.3">
      <c r="B13" s="547">
        <v>5</v>
      </c>
      <c r="C13" s="555">
        <v>230</v>
      </c>
      <c r="D13" s="81" t="s">
        <v>36</v>
      </c>
      <c r="E13" s="447">
        <f>ROUND(AA13-(AA13*$J$5),0)</f>
        <v>17328</v>
      </c>
      <c r="F13" s="447">
        <f t="shared" ref="F13" si="26">ROUND(AB13-(AB13*$J$5),0)</f>
        <v>18786</v>
      </c>
      <c r="G13" s="447">
        <f t="shared" ref="G13" si="27">ROUND(AC13-(AC13*$J$5),0)</f>
        <v>21565</v>
      </c>
      <c r="H13" s="447">
        <f t="shared" ref="H13" si="28">ROUND(AD13-(AD13*$J$5),0)</f>
        <v>23525</v>
      </c>
      <c r="I13" s="447">
        <f t="shared" ref="I13" si="29">ROUND(AE13-(AE13*$J$5),0)</f>
        <v>26879</v>
      </c>
      <c r="J13" s="447">
        <f t="shared" ref="J13" si="30">ROUND(AF13-(AF13*$J$5),0)</f>
        <v>27908</v>
      </c>
      <c r="K13" s="447">
        <f t="shared" ref="K13" si="31">ROUND(AG13-(AG13*$J$5),0)</f>
        <v>30325</v>
      </c>
      <c r="L13" s="447">
        <f t="shared" ref="L13" si="32">ROUND(AH13-(AH13*$J$5),0)</f>
        <v>33782</v>
      </c>
      <c r="M13" s="447">
        <f t="shared" ref="M13" si="33">ROUND(AI13-(AI13*$J$5),0)</f>
        <v>40677</v>
      </c>
      <c r="N13" s="447">
        <f t="shared" ref="N13" si="34">ROUND(AJ13-(AJ13*$J$5),0)</f>
        <v>41539</v>
      </c>
      <c r="O13" s="447">
        <f t="shared" ref="O13" si="35">ROUND(AK13-(AK13*$J$5),0)</f>
        <v>51235</v>
      </c>
      <c r="P13" s="448">
        <f t="shared" ref="P13" si="36">ROUND(AL13-(AL13*$J$5),0)</f>
        <v>60930</v>
      </c>
      <c r="Q13" s="30"/>
      <c r="AA13" s="126">
        <f>ROUND(VLOOKUP(CONCATENATE("P30 ",E$6," H",$B13),Основа!$A$1:$P3629,15,FALSE),0)</f>
        <v>17328</v>
      </c>
      <c r="AB13" s="126">
        <f>ROUND(VLOOKUP(CONCATENATE("P30 ",F$6," H",$B13),Основа!$A$1:$P3629,15,FALSE),0)</f>
        <v>18786</v>
      </c>
      <c r="AC13" s="126">
        <f>ROUND(VLOOKUP(CONCATENATE("P30 ",G$6," H",$B13),Основа!$A$1:$P3629,15,FALSE),0)</f>
        <v>21565</v>
      </c>
      <c r="AD13" s="126">
        <f>ROUND(VLOOKUP(CONCATENATE("P30 ",H$6," H",$B13),Основа!$A$1:$P3629,15,FALSE),0)</f>
        <v>23525</v>
      </c>
      <c r="AE13" s="126">
        <f>ROUND(VLOOKUP(CONCATENATE("P30 ",I$6," H",$B13),Основа!$A$1:$P3629,15,FALSE),0)</f>
        <v>26879</v>
      </c>
      <c r="AF13" s="126">
        <f>ROUND(VLOOKUP(CONCATENATE("P30 ",J$6," H",$B13),Основа!$A$1:$P3629,15,FALSE),0)</f>
        <v>27908</v>
      </c>
      <c r="AG13" s="126">
        <f>ROUND(VLOOKUP(CONCATENATE("P30 ",K$6," H",$B13),Основа!$A$1:$P3629,15,FALSE),0)</f>
        <v>30325</v>
      </c>
      <c r="AH13" s="126">
        <f>ROUND(VLOOKUP(CONCATENATE("P30 ",L$6," H",$B13),Основа!$A$1:$P3629,15,FALSE),0)</f>
        <v>33782</v>
      </c>
      <c r="AI13" s="126">
        <f>ROUND(VLOOKUP(CONCATENATE("P30 ",M$6," H",$B13),Основа!$A$1:$P3629,15,FALSE),0)</f>
        <v>40677</v>
      </c>
      <c r="AJ13" s="126">
        <f>ROUND(VLOOKUP(CONCATENATE("P30 ",N$6," H",$B13),Основа!$A$1:$P3629,15,FALSE),0)</f>
        <v>41539</v>
      </c>
      <c r="AK13" s="126">
        <f>ROUND(VLOOKUP(CONCATENATE("P30 ",O$6," H",$B13),Основа!$A$1:$P3629,15,FALSE),0)</f>
        <v>51235</v>
      </c>
      <c r="AL13" s="126">
        <f>ROUND(VLOOKUP(CONCATENATE("P30 ",P$6," H",$B13),Основа!$A$1:$P3629,15,FALSE),0)</f>
        <v>60930</v>
      </c>
      <c r="AM13" s="67"/>
    </row>
    <row r="14" spans="2:39" ht="15" thickBot="1" x14ac:dyDescent="0.35">
      <c r="B14" s="548"/>
      <c r="C14" s="556"/>
      <c r="D14" s="106" t="str">
        <f>RIGHT($K$5,21)</f>
        <v>ΔТ=70⁰С (95/85/20) Вт</v>
      </c>
      <c r="E14" s="449">
        <f t="shared" ref="E14:P14" si="37">ROUND(IF($D14="ΔТ=70⁰С (95/85/20) Вт",AA14,(IF($D14="ΔТ=60⁰С (90/70/20) Вт",AA14*0.818,AA14*0.646))),0)</f>
        <v>333</v>
      </c>
      <c r="F14" s="449">
        <f t="shared" si="37"/>
        <v>367</v>
      </c>
      <c r="G14" s="449">
        <f t="shared" si="37"/>
        <v>494</v>
      </c>
      <c r="H14" s="449">
        <f t="shared" si="37"/>
        <v>668</v>
      </c>
      <c r="I14" s="449">
        <f t="shared" si="37"/>
        <v>829</v>
      </c>
      <c r="J14" s="449">
        <f t="shared" si="37"/>
        <v>995</v>
      </c>
      <c r="K14" s="449">
        <f t="shared" si="37"/>
        <v>1156</v>
      </c>
      <c r="L14" s="449">
        <f t="shared" si="37"/>
        <v>1335</v>
      </c>
      <c r="M14" s="449">
        <f t="shared" si="37"/>
        <v>1469</v>
      </c>
      <c r="N14" s="449">
        <f t="shared" si="37"/>
        <v>1491</v>
      </c>
      <c r="O14" s="449">
        <f t="shared" si="37"/>
        <v>1668</v>
      </c>
      <c r="P14" s="450">
        <f t="shared" si="37"/>
        <v>2002</v>
      </c>
      <c r="AA14" s="126">
        <f>VLOOKUP(CONCATENATE("P30 ",E$6," H",$B13),Основа!$A$1:$P3629,8,FALSE)</f>
        <v>333.33</v>
      </c>
      <c r="AB14" s="126">
        <f>VLOOKUP(CONCATENATE("P30 ",F$6," H",$B13),Основа!$A$1:$P3629,8,FALSE)</f>
        <v>366.54</v>
      </c>
      <c r="AC14" s="126">
        <f>VLOOKUP(CONCATENATE("P30 ",G$6," H",$B13),Основа!$A$1:$P3629,8,FALSE)</f>
        <v>494.45999999999992</v>
      </c>
      <c r="AD14" s="126">
        <f>VLOOKUP(CONCATENATE("P30 ",H$6," H",$B13),Основа!$A$1:$P3629,8,FALSE)</f>
        <v>667.89</v>
      </c>
      <c r="AE14" s="126">
        <f>VLOOKUP(CONCATENATE("P30 ",I$6," H",$B13),Основа!$A$1:$P3629,8,FALSE)</f>
        <v>829.02</v>
      </c>
      <c r="AF14" s="126">
        <f>VLOOKUP(CONCATENATE("P30 ",J$6," H",$B13),Основа!$A$1:$P3629,8,FALSE)</f>
        <v>995.06999999999994</v>
      </c>
      <c r="AG14" s="126">
        <f>VLOOKUP(CONCATENATE("P30 ",K$6," H",$B13),Основа!$A$1:$P3629,8,FALSE)</f>
        <v>1156.2</v>
      </c>
      <c r="AH14" s="126">
        <f>VLOOKUP(CONCATENATE("P30 ",L$6," H",$B13),Основа!$A$1:$P3629,8,FALSE)</f>
        <v>1334.55</v>
      </c>
      <c r="AI14" s="126">
        <f>VLOOKUP(CONCATENATE("P30 ",M$6," H",$B13),Основа!$A$1:$P3629,8,FALSE)</f>
        <v>1468.62</v>
      </c>
      <c r="AJ14" s="126">
        <f>VLOOKUP(CONCATENATE("P30 ",N$6," H",$B13),Основа!$A$1:$P3629,8,FALSE)</f>
        <v>1490.76</v>
      </c>
      <c r="AK14" s="126">
        <f>VLOOKUP(CONCATENATE("P30 ",O$6," H",$B13),Основа!$A$1:$P3629,8,FALSE)</f>
        <v>1667.88</v>
      </c>
      <c r="AL14" s="126">
        <f>VLOOKUP(CONCATENATE("P30 ",P$6," H",$B13),Основа!$A$1:$P3629,8,FALSE)</f>
        <v>2002.44</v>
      </c>
      <c r="AM14" s="67"/>
    </row>
    <row r="15" spans="2:39" ht="15" customHeight="1" x14ac:dyDescent="0.3">
      <c r="B15" s="561">
        <v>6</v>
      </c>
      <c r="C15" s="577">
        <v>280</v>
      </c>
      <c r="D15" s="81" t="s">
        <v>36</v>
      </c>
      <c r="E15" s="447">
        <f>ROUND(AA15-(AA15*$J$5),0)</f>
        <v>19344</v>
      </c>
      <c r="F15" s="447">
        <f t="shared" ref="F15" si="38">ROUND(AB15-(AB15*$J$5),0)</f>
        <v>21002</v>
      </c>
      <c r="G15" s="447">
        <f t="shared" ref="G15" si="39">ROUND(AC15-(AC15*$J$5),0)</f>
        <v>24313</v>
      </c>
      <c r="H15" s="447">
        <f t="shared" ref="H15" si="40">ROUND(AD15-(AD15*$J$5),0)</f>
        <v>26668</v>
      </c>
      <c r="I15" s="447">
        <f t="shared" ref="I15" si="41">ROUND(AE15-(AE15*$J$5),0)</f>
        <v>30696</v>
      </c>
      <c r="J15" s="447">
        <f t="shared" ref="J15" si="42">ROUND(AF15-(AF15*$J$5),0)</f>
        <v>31932</v>
      </c>
      <c r="K15" s="447">
        <f t="shared" ref="K15" si="43">ROUND(AG15-(AG15*$J$5),0)</f>
        <v>34839</v>
      </c>
      <c r="L15" s="447">
        <f t="shared" ref="L15" si="44">ROUND(AH15-(AH15*$J$5),0)</f>
        <v>38988</v>
      </c>
      <c r="M15" s="447">
        <f t="shared" ref="M15" si="45">ROUND(AI15-(AI15*$J$5),0)</f>
        <v>47040</v>
      </c>
      <c r="N15" s="447">
        <f t="shared" ref="N15" si="46">ROUND(AJ15-(AJ15*$J$5),0)</f>
        <v>48047</v>
      </c>
      <c r="O15" s="447">
        <f t="shared" ref="O15" si="47">ROUND(AK15-(AK15*$J$5),0)</f>
        <v>59370</v>
      </c>
      <c r="P15" s="448">
        <f t="shared" ref="P15" si="48">ROUND(AL15-(AL15*$J$5),0)</f>
        <v>70692</v>
      </c>
      <c r="Q15" s="31"/>
      <c r="AA15" s="126">
        <f>ROUND(VLOOKUP(CONCATENATE("P30 ",E$6," H",$B15),Основа!$A$1:$P3631,15,FALSE),0)</f>
        <v>19344</v>
      </c>
      <c r="AB15" s="126">
        <f>ROUND(VLOOKUP(CONCATENATE("P30 ",F$6," H",$B15),Основа!$A$1:$P3631,15,FALSE),0)</f>
        <v>21002</v>
      </c>
      <c r="AC15" s="126">
        <f>ROUND(VLOOKUP(CONCATENATE("P30 ",G$6," H",$B15),Основа!$A$1:$P3631,15,FALSE),0)</f>
        <v>24313</v>
      </c>
      <c r="AD15" s="126">
        <f>ROUND(VLOOKUP(CONCATENATE("P30 ",H$6," H",$B15),Основа!$A$1:$P3631,15,FALSE),0)</f>
        <v>26668</v>
      </c>
      <c r="AE15" s="126">
        <f>ROUND(VLOOKUP(CONCATENATE("P30 ",I$6," H",$B15),Основа!$A$1:$P3631,15,FALSE),0)</f>
        <v>30696</v>
      </c>
      <c r="AF15" s="126">
        <f>ROUND(VLOOKUP(CONCATENATE("P30 ",J$6," H",$B15),Основа!$A$1:$P3631,15,FALSE),0)</f>
        <v>31932</v>
      </c>
      <c r="AG15" s="126">
        <f>ROUND(VLOOKUP(CONCATENATE("P30 ",K$6," H",$B15),Основа!$A$1:$P3631,15,FALSE),0)</f>
        <v>34839</v>
      </c>
      <c r="AH15" s="126">
        <f>ROUND(VLOOKUP(CONCATENATE("P30 ",L$6," H",$B15),Основа!$A$1:$P3631,15,FALSE),0)</f>
        <v>38988</v>
      </c>
      <c r="AI15" s="126">
        <f>ROUND(VLOOKUP(CONCATENATE("P30 ",M$6," H",$B15),Основа!$A$1:$P3631,15,FALSE),0)</f>
        <v>47040</v>
      </c>
      <c r="AJ15" s="126">
        <f>ROUND(VLOOKUP(CONCATENATE("P30 ",N$6," H",$B15),Основа!$A$1:$P3631,15,FALSE),0)</f>
        <v>48047</v>
      </c>
      <c r="AK15" s="126">
        <f>ROUND(VLOOKUP(CONCATENATE("P30 ",O$6," H",$B15),Основа!$A$1:$P3631,15,FALSE),0)</f>
        <v>59370</v>
      </c>
      <c r="AL15" s="126">
        <f>ROUND(VLOOKUP(CONCATENATE("P30 ",P$6," H",$B15),Основа!$A$1:$P3631,15,FALSE),0)</f>
        <v>70692</v>
      </c>
      <c r="AM15" s="67"/>
    </row>
    <row r="16" spans="2:39" ht="15" customHeight="1" thickBot="1" x14ac:dyDescent="0.35">
      <c r="B16" s="561"/>
      <c r="C16" s="577"/>
      <c r="D16" s="106" t="str">
        <f>RIGHT($K$5,21)</f>
        <v>ΔТ=70⁰С (95/85/20) Вт</v>
      </c>
      <c r="E16" s="449">
        <f t="shared" ref="E16:P16" si="49">ROUND(IF($D16="ΔТ=70⁰С (95/85/20) Вт",AA16,(IF($D16="ΔТ=60⁰С (90/70/20) Вт",AA16*0.818,AA16*0.646))),0)</f>
        <v>401</v>
      </c>
      <c r="F16" s="449">
        <f t="shared" si="49"/>
        <v>440</v>
      </c>
      <c r="G16" s="449">
        <f t="shared" si="49"/>
        <v>594</v>
      </c>
      <c r="H16" s="449">
        <f t="shared" si="49"/>
        <v>801</v>
      </c>
      <c r="I16" s="449">
        <f t="shared" si="49"/>
        <v>994</v>
      </c>
      <c r="J16" s="449">
        <f t="shared" si="49"/>
        <v>1194</v>
      </c>
      <c r="K16" s="449">
        <f t="shared" si="49"/>
        <v>1387</v>
      </c>
      <c r="L16" s="449">
        <f t="shared" si="49"/>
        <v>1601</v>
      </c>
      <c r="M16" s="449">
        <f t="shared" si="49"/>
        <v>1761</v>
      </c>
      <c r="N16" s="449">
        <f t="shared" si="49"/>
        <v>1788</v>
      </c>
      <c r="O16" s="449">
        <f t="shared" si="49"/>
        <v>2001</v>
      </c>
      <c r="P16" s="450">
        <f t="shared" si="49"/>
        <v>2402</v>
      </c>
      <c r="AA16" s="126">
        <f>VLOOKUP(CONCATENATE("P30 ",E$6," H",$B15),Основа!$A$1:$P3631,8,FALSE)</f>
        <v>400.97999999999996</v>
      </c>
      <c r="AB16" s="126">
        <f>VLOOKUP(CONCATENATE("P30 ",F$6," H",$B15),Основа!$A$1:$P3631,8,FALSE)</f>
        <v>440.34000000000003</v>
      </c>
      <c r="AC16" s="126">
        <f>VLOOKUP(CONCATENATE("P30 ",G$6," H",$B15),Основа!$A$1:$P3631,8,FALSE)</f>
        <v>594.09</v>
      </c>
      <c r="AD16" s="126">
        <f>VLOOKUP(CONCATENATE("P30 ",H$6," H",$B15),Основа!$A$1:$P3631,8,FALSE)</f>
        <v>800.73</v>
      </c>
      <c r="AE16" s="126">
        <f>VLOOKUP(CONCATENATE("P30 ",I$6," H",$B15),Основа!$A$1:$P3631,8,FALSE)</f>
        <v>993.84</v>
      </c>
      <c r="AF16" s="126">
        <f>VLOOKUP(CONCATENATE("P30 ",J$6," H",$B15),Основа!$A$1:$P3631,8,FALSE)</f>
        <v>1194.3300000000002</v>
      </c>
      <c r="AG16" s="126">
        <f>VLOOKUP(CONCATENATE("P30 ",K$6," H",$B15),Основа!$A$1:$P3631,8,FALSE)</f>
        <v>1387.4399999999998</v>
      </c>
      <c r="AH16" s="126">
        <f>VLOOKUP(CONCATENATE("P30 ",L$6," H",$B15),Основа!$A$1:$P3631,8,FALSE)</f>
        <v>1601.46</v>
      </c>
      <c r="AI16" s="126">
        <f>VLOOKUP(CONCATENATE("P30 ",M$6," H",$B15),Основа!$A$1:$P3631,8,FALSE)</f>
        <v>1761.3600000000001</v>
      </c>
      <c r="AJ16" s="126">
        <f>VLOOKUP(CONCATENATE("P30 ",N$6," H",$B15),Основа!$A$1:$P3631,8,FALSE)</f>
        <v>1788.4199999999998</v>
      </c>
      <c r="AK16" s="126">
        <f>VLOOKUP(CONCATENATE("P30 ",O$6," H",$B15),Основа!$A$1:$P3631,8,FALSE)</f>
        <v>2001.21</v>
      </c>
      <c r="AL16" s="126">
        <f>VLOOKUP(CONCATENATE("P30 ",P$6," H",$B15),Основа!$A$1:$P3631,8,FALSE)</f>
        <v>2402.19</v>
      </c>
      <c r="AM16" s="67"/>
    </row>
    <row r="17" spans="2:39" x14ac:dyDescent="0.3">
      <c r="B17" s="547">
        <v>7</v>
      </c>
      <c r="C17" s="555">
        <v>330</v>
      </c>
      <c r="D17" s="81" t="s">
        <v>36</v>
      </c>
      <c r="E17" s="447">
        <f>ROUND(AA17-(AA17*$J$5),0)</f>
        <v>21362</v>
      </c>
      <c r="F17" s="447">
        <f t="shared" ref="F17" si="50">ROUND(AB17-(AB17*$J$5),0)</f>
        <v>23224</v>
      </c>
      <c r="G17" s="447">
        <f t="shared" ref="G17" si="51">ROUND(AC17-(AC17*$J$5),0)</f>
        <v>27067</v>
      </c>
      <c r="H17" s="447">
        <f t="shared" ref="H17" si="52">ROUND(AD17-(AD17*$J$5),0)</f>
        <v>29818</v>
      </c>
      <c r="I17" s="447">
        <f t="shared" ref="I17" si="53">ROUND(AE17-(AE17*$J$5),0)</f>
        <v>34521</v>
      </c>
      <c r="J17" s="447">
        <f t="shared" ref="J17" si="54">ROUND(AF17-(AF17*$J$5),0)</f>
        <v>35967</v>
      </c>
      <c r="K17" s="447">
        <f t="shared" ref="K17" si="55">ROUND(AG17-(AG17*$J$5),0)</f>
        <v>39362</v>
      </c>
      <c r="L17" s="447">
        <f t="shared" ref="L17" si="56">ROUND(AH17-(AH17*$J$5),0)</f>
        <v>44206</v>
      </c>
      <c r="M17" s="447">
        <f t="shared" ref="M17" si="57">ROUND(AI17-(AI17*$J$5),0)</f>
        <v>53417</v>
      </c>
      <c r="N17" s="447">
        <f t="shared" ref="N17" si="58">ROUND(AJ17-(AJ17*$J$5),0)</f>
        <v>54568</v>
      </c>
      <c r="O17" s="447">
        <f t="shared" ref="O17" si="59">ROUND(AK17-(AK17*$J$5),0)</f>
        <v>67521</v>
      </c>
      <c r="P17" s="448">
        <f t="shared" ref="P17" si="60">ROUND(AL17-(AL17*$J$5),0)</f>
        <v>80475</v>
      </c>
      <c r="AA17" s="126">
        <f>ROUND(VLOOKUP(CONCATENATE("P30 ",E$6," H",$B17),Основа!$A$1:$P3633,15,FALSE),0)</f>
        <v>21362</v>
      </c>
      <c r="AB17" s="126">
        <f>ROUND(VLOOKUP(CONCATENATE("P30 ",F$6," H",$B17),Основа!$A$1:$P3633,15,FALSE),0)</f>
        <v>23224</v>
      </c>
      <c r="AC17" s="126">
        <f>ROUND(VLOOKUP(CONCATENATE("P30 ",G$6," H",$B17),Основа!$A$1:$P3633,15,FALSE),0)</f>
        <v>27067</v>
      </c>
      <c r="AD17" s="126">
        <f>ROUND(VLOOKUP(CONCATENATE("P30 ",H$6," H",$B17),Основа!$A$1:$P3633,15,FALSE),0)</f>
        <v>29818</v>
      </c>
      <c r="AE17" s="126">
        <f>ROUND(VLOOKUP(CONCATENATE("P30 ",I$6," H",$B17),Основа!$A$1:$P3633,15,FALSE),0)</f>
        <v>34521</v>
      </c>
      <c r="AF17" s="126">
        <f>ROUND(VLOOKUP(CONCATENATE("P30 ",J$6," H",$B17),Основа!$A$1:$P3633,15,FALSE),0)</f>
        <v>35967</v>
      </c>
      <c r="AG17" s="126">
        <f>ROUND(VLOOKUP(CONCATENATE("P30 ",K$6," H",$B17),Основа!$A$1:$P3633,15,FALSE),0)</f>
        <v>39362</v>
      </c>
      <c r="AH17" s="126">
        <f>ROUND(VLOOKUP(CONCATENATE("P30 ",L$6," H",$B17),Основа!$A$1:$P3633,15,FALSE),0)</f>
        <v>44206</v>
      </c>
      <c r="AI17" s="126">
        <f>ROUND(VLOOKUP(CONCATENATE("P30 ",M$6," H",$B17),Основа!$A$1:$P3633,15,FALSE),0)</f>
        <v>53417</v>
      </c>
      <c r="AJ17" s="126">
        <f>ROUND(VLOOKUP(CONCATENATE("P30 ",N$6," H",$B17),Основа!$A$1:$P3633,15,FALSE),0)</f>
        <v>54568</v>
      </c>
      <c r="AK17" s="126">
        <f>ROUND(VLOOKUP(CONCATENATE("P30 ",O$6," H",$B17),Основа!$A$1:$P3633,15,FALSE),0)</f>
        <v>67521</v>
      </c>
      <c r="AL17" s="126">
        <f>ROUND(VLOOKUP(CONCATENATE("P30 ",P$6," H",$B17),Основа!$A$1:$P3633,15,FALSE),0)</f>
        <v>80475</v>
      </c>
      <c r="AM17" s="67"/>
    </row>
    <row r="18" spans="2:39" ht="15" thickBot="1" x14ac:dyDescent="0.35">
      <c r="B18" s="561"/>
      <c r="C18" s="577"/>
      <c r="D18" s="106" t="str">
        <f>RIGHT($K$5,21)</f>
        <v>ΔТ=70⁰С (95/85/20) Вт</v>
      </c>
      <c r="E18" s="449">
        <f t="shared" ref="E18:P18" si="61">ROUND(IF($D18="ΔТ=70⁰С (95/85/20) Вт",AA18,(IF($D18="ΔТ=60⁰С (90/70/20) Вт",AA18*0.818,AA18*0.646))),0)</f>
        <v>467</v>
      </c>
      <c r="F18" s="449">
        <f t="shared" si="61"/>
        <v>514</v>
      </c>
      <c r="G18" s="449">
        <f t="shared" si="61"/>
        <v>692</v>
      </c>
      <c r="H18" s="449">
        <f t="shared" si="61"/>
        <v>935</v>
      </c>
      <c r="I18" s="449">
        <f t="shared" si="61"/>
        <v>1160</v>
      </c>
      <c r="J18" s="449">
        <f t="shared" si="61"/>
        <v>1394</v>
      </c>
      <c r="K18" s="449">
        <f t="shared" si="61"/>
        <v>1619</v>
      </c>
      <c r="L18" s="449">
        <f t="shared" si="61"/>
        <v>1868</v>
      </c>
      <c r="M18" s="449">
        <f t="shared" si="61"/>
        <v>2054</v>
      </c>
      <c r="N18" s="449">
        <f t="shared" si="61"/>
        <v>2086</v>
      </c>
      <c r="O18" s="449">
        <f t="shared" si="61"/>
        <v>2335</v>
      </c>
      <c r="P18" s="450">
        <f t="shared" si="61"/>
        <v>2803</v>
      </c>
      <c r="AA18" s="126">
        <f>VLOOKUP(CONCATENATE("P30 ",E$6," H",$B17),Основа!$A$1:$P3633,8,FALSE)</f>
        <v>467.4</v>
      </c>
      <c r="AB18" s="126">
        <f>VLOOKUP(CONCATENATE("P30 ",F$6," H",$B17),Основа!$A$1:$P3633,8,FALSE)</f>
        <v>514.14</v>
      </c>
      <c r="AC18" s="126">
        <f>VLOOKUP(CONCATENATE("P30 ",G$6," H",$B17),Основа!$A$1:$P3633,8,FALSE)</f>
        <v>692.49</v>
      </c>
      <c r="AD18" s="126">
        <f>VLOOKUP(CONCATENATE("P30 ",H$6," H",$B17),Основа!$A$1:$P3633,8,FALSE)</f>
        <v>934.8</v>
      </c>
      <c r="AE18" s="126">
        <f>VLOOKUP(CONCATENATE("P30 ",I$6," H",$B17),Основа!$A$1:$P3633,8,FALSE)</f>
        <v>1159.8899999999999</v>
      </c>
      <c r="AF18" s="126">
        <f>VLOOKUP(CONCATENATE("P30 ",J$6," H",$B17),Основа!$A$1:$P3633,8,FALSE)</f>
        <v>1393.59</v>
      </c>
      <c r="AG18" s="126">
        <f>VLOOKUP(CONCATENATE("P30 ",K$6," H",$B17),Основа!$A$1:$P3633,8,FALSE)</f>
        <v>1618.68</v>
      </c>
      <c r="AH18" s="126">
        <f>VLOOKUP(CONCATENATE("P30 ",L$6," H",$B17),Основа!$A$1:$P3633,8,FALSE)</f>
        <v>1868.37</v>
      </c>
      <c r="AI18" s="126">
        <f>VLOOKUP(CONCATENATE("P30 ",M$6," H",$B17),Основа!$A$1:$P3633,8,FALSE)</f>
        <v>2054.1</v>
      </c>
      <c r="AJ18" s="126">
        <f>VLOOKUP(CONCATENATE("P30 ",N$6," H",$B17),Основа!$A$1:$P3633,8,FALSE)</f>
        <v>2086.08</v>
      </c>
      <c r="AK18" s="126">
        <f>VLOOKUP(CONCATENATE("P30 ",O$6," H",$B17),Основа!$A$1:$P3633,8,FALSE)</f>
        <v>2334.54</v>
      </c>
      <c r="AL18" s="126">
        <f>VLOOKUP(CONCATENATE("P30 ",P$6," H",$B17),Основа!$A$1:$P3633,8,FALSE)</f>
        <v>2803.17</v>
      </c>
      <c r="AM18" s="67"/>
    </row>
    <row r="19" spans="2:39" x14ac:dyDescent="0.3">
      <c r="B19" s="547">
        <v>8</v>
      </c>
      <c r="C19" s="555">
        <v>380</v>
      </c>
      <c r="D19" s="81" t="s">
        <v>36</v>
      </c>
      <c r="E19" s="447">
        <f>ROUND(AA19-(AA19*$J$5),0)</f>
        <v>23386</v>
      </c>
      <c r="F19" s="447">
        <f t="shared" ref="F19" si="62">ROUND(AB19-(AB19*$J$5),0)</f>
        <v>25449</v>
      </c>
      <c r="G19" s="447">
        <f t="shared" ref="G19" si="63">ROUND(AC19-(AC19*$J$5),0)</f>
        <v>29827</v>
      </c>
      <c r="H19" s="447">
        <f t="shared" ref="H19" si="64">ROUND(AD19-(AD19*$J$5),0)</f>
        <v>32974</v>
      </c>
      <c r="I19" s="447">
        <f t="shared" ref="I19" si="65">ROUND(AE19-(AE19*$J$5),0)</f>
        <v>38356</v>
      </c>
      <c r="J19" s="447">
        <f t="shared" ref="J19" si="66">ROUND(AF19-(AF19*$J$5),0)</f>
        <v>40008</v>
      </c>
      <c r="K19" s="447">
        <f t="shared" ref="K19" si="67">ROUND(AG19-(AG19*$J$5),0)</f>
        <v>43889</v>
      </c>
      <c r="L19" s="447">
        <f t="shared" ref="L19" si="68">ROUND(AH19-(AH19*$J$5),0)</f>
        <v>49435</v>
      </c>
      <c r="M19" s="447">
        <f t="shared" ref="M19" si="69">ROUND(AI19-(AI19*$J$5),0)</f>
        <v>59809</v>
      </c>
      <c r="N19" s="447">
        <f t="shared" ref="N19" si="70">ROUND(AJ19-(AJ19*$J$5),0)</f>
        <v>61106</v>
      </c>
      <c r="O19" s="447">
        <f t="shared" ref="O19" si="71">ROUND(AK19-(AK19*$J$5),0)</f>
        <v>75693</v>
      </c>
      <c r="P19" s="448">
        <f t="shared" ref="P19" si="72">ROUND(AL19-(AL19*$J$5),0)</f>
        <v>90281</v>
      </c>
      <c r="AA19" s="126">
        <f>ROUND(VLOOKUP(CONCATENATE("P30 ",E$6," H",$B19),Основа!$A$1:$P3635,15,FALSE),0)</f>
        <v>23386</v>
      </c>
      <c r="AB19" s="126">
        <f>ROUND(VLOOKUP(CONCATENATE("P30 ",F$6," H",$B19),Основа!$A$1:$P3635,15,FALSE),0)</f>
        <v>25449</v>
      </c>
      <c r="AC19" s="126">
        <f>ROUND(VLOOKUP(CONCATENATE("P30 ",G$6," H",$B19),Основа!$A$1:$P3635,15,FALSE),0)</f>
        <v>29827</v>
      </c>
      <c r="AD19" s="126">
        <f>ROUND(VLOOKUP(CONCATENATE("P30 ",H$6," H",$B19),Основа!$A$1:$P3635,15,FALSE),0)</f>
        <v>32974</v>
      </c>
      <c r="AE19" s="126">
        <f>ROUND(VLOOKUP(CONCATENATE("P30 ",I$6," H",$B19),Основа!$A$1:$P3635,15,FALSE),0)</f>
        <v>38356</v>
      </c>
      <c r="AF19" s="126">
        <f>ROUND(VLOOKUP(CONCATENATE("P30 ",J$6," H",$B19),Основа!$A$1:$P3635,15,FALSE),0)</f>
        <v>40008</v>
      </c>
      <c r="AG19" s="126">
        <f>ROUND(VLOOKUP(CONCATENATE("P30 ",K$6," H",$B19),Основа!$A$1:$P3635,15,FALSE),0)</f>
        <v>43889</v>
      </c>
      <c r="AH19" s="126">
        <f>ROUND(VLOOKUP(CONCATENATE("P30 ",L$6," H",$B19),Основа!$A$1:$P3635,15,FALSE),0)</f>
        <v>49435</v>
      </c>
      <c r="AI19" s="126">
        <f>ROUND(VLOOKUP(CONCATENATE("P30 ",M$6," H",$B19),Основа!$A$1:$P3635,15,FALSE),0)</f>
        <v>59809</v>
      </c>
      <c r="AJ19" s="126">
        <f>ROUND(VLOOKUP(CONCATENATE("P30 ",N$6," H",$B19),Основа!$A$1:$P3635,15,FALSE),0)</f>
        <v>61106</v>
      </c>
      <c r="AK19" s="126">
        <f>ROUND(VLOOKUP(CONCATENATE("P30 ",O$6," H",$B19),Основа!$A$1:$P3635,15,FALSE),0)</f>
        <v>75693</v>
      </c>
      <c r="AL19" s="126">
        <f>ROUND(VLOOKUP(CONCATENATE("P30 ",P$6," H",$B19),Основа!$A$1:$P3635,15,FALSE),0)</f>
        <v>90281</v>
      </c>
      <c r="AM19" s="67"/>
    </row>
    <row r="20" spans="2:39" ht="15" thickBot="1" x14ac:dyDescent="0.35">
      <c r="B20" s="548"/>
      <c r="C20" s="556"/>
      <c r="D20" s="106" t="str">
        <f>RIGHT($K$5,21)</f>
        <v>ΔТ=70⁰С (95/85/20) Вт</v>
      </c>
      <c r="E20" s="449">
        <f t="shared" ref="E20:P20" si="73">ROUND(IF($D20="ΔТ=70⁰С (95/85/20) Вт",AA20,(IF($D20="ΔТ=60⁰С (90/70/20) Вт",AA20*0.818,AA20*0.646))),0)</f>
        <v>534</v>
      </c>
      <c r="F20" s="449">
        <f t="shared" si="73"/>
        <v>587</v>
      </c>
      <c r="G20" s="449">
        <f t="shared" si="73"/>
        <v>791</v>
      </c>
      <c r="H20" s="449">
        <f t="shared" si="73"/>
        <v>1068</v>
      </c>
      <c r="I20" s="449">
        <f t="shared" si="73"/>
        <v>1326</v>
      </c>
      <c r="J20" s="449">
        <f t="shared" si="73"/>
        <v>1593</v>
      </c>
      <c r="K20" s="449">
        <f t="shared" si="73"/>
        <v>1851</v>
      </c>
      <c r="L20" s="449">
        <f t="shared" si="73"/>
        <v>2135</v>
      </c>
      <c r="M20" s="449">
        <f t="shared" si="73"/>
        <v>2349</v>
      </c>
      <c r="N20" s="449">
        <f t="shared" si="73"/>
        <v>2385</v>
      </c>
      <c r="O20" s="449">
        <f t="shared" si="73"/>
        <v>2669</v>
      </c>
      <c r="P20" s="450">
        <f t="shared" si="73"/>
        <v>3203</v>
      </c>
      <c r="AA20" s="126">
        <f>VLOOKUP(CONCATENATE("P30 ",E$6," H",$B19),Основа!$A$1:$P3635,8,FALSE)</f>
        <v>533.81999999999994</v>
      </c>
      <c r="AB20" s="126">
        <f>VLOOKUP(CONCATENATE("P30 ",F$6," H",$B19),Основа!$A$1:$P3635,8,FALSE)</f>
        <v>586.70999999999992</v>
      </c>
      <c r="AC20" s="126">
        <f>VLOOKUP(CONCATENATE("P30 ",G$6," H",$B19),Основа!$A$1:$P3635,8,FALSE)</f>
        <v>790.89</v>
      </c>
      <c r="AD20" s="126">
        <f>VLOOKUP(CONCATENATE("P30 ",H$6," H",$B19),Основа!$A$1:$P3635,8,FALSE)</f>
        <v>1067.6399999999999</v>
      </c>
      <c r="AE20" s="126">
        <f>VLOOKUP(CONCATENATE("P30 ",I$6," H",$B19),Основа!$A$1:$P3635,8,FALSE)</f>
        <v>1325.9399999999998</v>
      </c>
      <c r="AF20" s="126">
        <f>VLOOKUP(CONCATENATE("P30 ",J$6," H",$B19),Основа!$A$1:$P3635,8,FALSE)</f>
        <v>1592.85</v>
      </c>
      <c r="AG20" s="126">
        <f>VLOOKUP(CONCATENATE("P30 ",K$6," H",$B19),Основа!$A$1:$P3635,8,FALSE)</f>
        <v>1851.15</v>
      </c>
      <c r="AH20" s="126">
        <f>VLOOKUP(CONCATENATE("P30 ",L$6," H",$B19),Основа!$A$1:$P3635,8,FALSE)</f>
        <v>2135.2799999999997</v>
      </c>
      <c r="AI20" s="126">
        <f>VLOOKUP(CONCATENATE("P30 ",M$6," H",$B19),Основа!$A$1:$P3635,8,FALSE)</f>
        <v>2349.3000000000002</v>
      </c>
      <c r="AJ20" s="126">
        <f>VLOOKUP(CONCATENATE("P30 ",N$6," H",$B19),Основа!$A$1:$P3635,8,FALSE)</f>
        <v>2384.9700000000003</v>
      </c>
      <c r="AK20" s="126">
        <f>VLOOKUP(CONCATENATE("P30 ",O$6," H",$B19),Основа!$A$1:$P3635,8,FALSE)</f>
        <v>2669.1</v>
      </c>
      <c r="AL20" s="126">
        <f>VLOOKUP(CONCATENATE("P30 ",P$6," H",$B19),Основа!$A$1:$P3635,8,FALSE)</f>
        <v>3202.92</v>
      </c>
      <c r="AM20" s="67"/>
    </row>
    <row r="21" spans="2:39" x14ac:dyDescent="0.3">
      <c r="B21" s="547">
        <v>9</v>
      </c>
      <c r="C21" s="555">
        <v>430</v>
      </c>
      <c r="D21" s="81" t="s">
        <v>36</v>
      </c>
      <c r="E21" s="447">
        <f>ROUND(AA21-(AA21*$J$5),0)</f>
        <v>25413</v>
      </c>
      <c r="F21" s="447">
        <f t="shared" ref="F21" si="74">ROUND(AB21-(AB21*$J$5),0)</f>
        <v>27679</v>
      </c>
      <c r="G21" s="447">
        <f t="shared" ref="G21" si="75">ROUND(AC21-(AC21*$J$5),0)</f>
        <v>32593</v>
      </c>
      <c r="H21" s="447">
        <f t="shared" ref="H21" si="76">ROUND(AD21-(AD21*$J$5),0)</f>
        <v>36137</v>
      </c>
      <c r="I21" s="447">
        <f t="shared" ref="I21" si="77">ROUND(AE21-(AE21*$J$5),0)</f>
        <v>42198</v>
      </c>
      <c r="J21" s="447">
        <f t="shared" ref="J21" si="78">ROUND(AF21-(AF21*$J$5),0)</f>
        <v>44060</v>
      </c>
      <c r="K21" s="447">
        <f t="shared" ref="K21" si="79">ROUND(AG21-(AG21*$J$5),0)</f>
        <v>48430</v>
      </c>
      <c r="L21" s="447">
        <f t="shared" ref="L21" si="80">ROUND(AH21-(AH21*$J$5),0)</f>
        <v>54674</v>
      </c>
      <c r="M21" s="447">
        <f t="shared" ref="M21" si="81">ROUND(AI21-(AI21*$J$5),0)</f>
        <v>66212</v>
      </c>
      <c r="N21" s="447">
        <f t="shared" ref="N21" si="82">ROUND(AJ21-(AJ21*$J$5),0)</f>
        <v>67654</v>
      </c>
      <c r="O21" s="447">
        <f t="shared" ref="O21" si="83">ROUND(AK21-(AK21*$J$5),0)</f>
        <v>83879</v>
      </c>
      <c r="P21" s="448">
        <f t="shared" ref="P21" si="84">ROUND(AL21-(AL21*$J$5),0)</f>
        <v>100104</v>
      </c>
      <c r="AA21" s="126">
        <f>ROUND(VLOOKUP(CONCATENATE("P30 ",E$6," H",$B21),Основа!$A$1:$P3637,15,FALSE),0)</f>
        <v>25413</v>
      </c>
      <c r="AB21" s="126">
        <f>ROUND(VLOOKUP(CONCATENATE("P30 ",F$6," H",$B21),Основа!$A$1:$P3637,15,FALSE),0)</f>
        <v>27679</v>
      </c>
      <c r="AC21" s="126">
        <f>ROUND(VLOOKUP(CONCATENATE("P30 ",G$6," H",$B21),Основа!$A$1:$P3637,15,FALSE),0)</f>
        <v>32593</v>
      </c>
      <c r="AD21" s="126">
        <f>ROUND(VLOOKUP(CONCATENATE("P30 ",H$6," H",$B21),Основа!$A$1:$P3637,15,FALSE),0)</f>
        <v>36137</v>
      </c>
      <c r="AE21" s="126">
        <f>ROUND(VLOOKUP(CONCATENATE("P30 ",I$6," H",$B21),Основа!$A$1:$P3637,15,FALSE),0)</f>
        <v>42198</v>
      </c>
      <c r="AF21" s="126">
        <f>ROUND(VLOOKUP(CONCATENATE("P30 ",J$6," H",$B21),Основа!$A$1:$P3637,15,FALSE),0)</f>
        <v>44060</v>
      </c>
      <c r="AG21" s="126">
        <f>ROUND(VLOOKUP(CONCATENATE("P30 ",K$6," H",$B21),Основа!$A$1:$P3637,15,FALSE),0)</f>
        <v>48430</v>
      </c>
      <c r="AH21" s="126">
        <f>ROUND(VLOOKUP(CONCATENATE("P30 ",L$6," H",$B21),Основа!$A$1:$P3637,15,FALSE),0)</f>
        <v>54674</v>
      </c>
      <c r="AI21" s="126">
        <f>ROUND(VLOOKUP(CONCATENATE("P30 ",M$6," H",$B21),Основа!$A$1:$P3637,15,FALSE),0)</f>
        <v>66212</v>
      </c>
      <c r="AJ21" s="126">
        <f>ROUND(VLOOKUP(CONCATENATE("P30 ",N$6," H",$B21),Основа!$A$1:$P3637,15,FALSE),0)</f>
        <v>67654</v>
      </c>
      <c r="AK21" s="126">
        <f>ROUND(VLOOKUP(CONCATENATE("P30 ",O$6," H",$B21),Основа!$A$1:$P3637,15,FALSE),0)</f>
        <v>83879</v>
      </c>
      <c r="AL21" s="126">
        <f>ROUND(VLOOKUP(CONCATENATE("P30 ",P$6," H",$B21),Основа!$A$1:$P3637,15,FALSE),0)</f>
        <v>100104</v>
      </c>
      <c r="AM21" s="67"/>
    </row>
    <row r="22" spans="2:39" ht="15" thickBot="1" x14ac:dyDescent="0.35">
      <c r="B22" s="561"/>
      <c r="C22" s="577"/>
      <c r="D22" s="106" t="str">
        <f>RIGHT($K$5,21)</f>
        <v>ΔТ=70⁰С (95/85/20) Вт</v>
      </c>
      <c r="E22" s="449">
        <f t="shared" ref="E22:P22" si="85">ROUND(IF($D22="ΔТ=70⁰С (95/85/20) Вт",AA22,(IF($D22="ΔТ=60⁰С (90/70/20) Вт",AA22*0.818,AA22*0.646))),0)</f>
        <v>600</v>
      </c>
      <c r="F22" s="449">
        <f t="shared" si="85"/>
        <v>661</v>
      </c>
      <c r="G22" s="449">
        <f t="shared" si="85"/>
        <v>891</v>
      </c>
      <c r="H22" s="449">
        <f t="shared" si="85"/>
        <v>1202</v>
      </c>
      <c r="I22" s="449">
        <f t="shared" si="85"/>
        <v>1492</v>
      </c>
      <c r="J22" s="449">
        <f t="shared" si="85"/>
        <v>1792</v>
      </c>
      <c r="K22" s="449">
        <f t="shared" si="85"/>
        <v>2082</v>
      </c>
      <c r="L22" s="449">
        <f t="shared" si="85"/>
        <v>2402</v>
      </c>
      <c r="M22" s="449">
        <f t="shared" si="85"/>
        <v>2642</v>
      </c>
      <c r="N22" s="449">
        <f t="shared" si="85"/>
        <v>2683</v>
      </c>
      <c r="O22" s="449">
        <f t="shared" si="85"/>
        <v>3002</v>
      </c>
      <c r="P22" s="450">
        <f t="shared" si="85"/>
        <v>3604</v>
      </c>
      <c r="AA22" s="126">
        <f>VLOOKUP(CONCATENATE("P30 ",E$6," H",$B21),Основа!$A$1:$P3637,8,FALSE)</f>
        <v>600.24</v>
      </c>
      <c r="AB22" s="126">
        <f>VLOOKUP(CONCATENATE("P30 ",F$6," H",$B21),Основа!$A$1:$P3637,8,FALSE)</f>
        <v>660.51</v>
      </c>
      <c r="AC22" s="126">
        <f>VLOOKUP(CONCATENATE("P30 ",G$6," H",$B21),Основа!$A$1:$P3637,8,FALSE)</f>
        <v>890.52</v>
      </c>
      <c r="AD22" s="126">
        <f>VLOOKUP(CONCATENATE("P30 ",H$6," H",$B21),Основа!$A$1:$P3637,8,FALSE)</f>
        <v>1201.71</v>
      </c>
      <c r="AE22" s="126">
        <f>VLOOKUP(CONCATENATE("P30 ",I$6," H",$B21),Основа!$A$1:$P3637,8,FALSE)</f>
        <v>1491.99</v>
      </c>
      <c r="AF22" s="126">
        <f>VLOOKUP(CONCATENATE("P30 ",J$6," H",$B21),Основа!$A$1:$P3637,8,FALSE)</f>
        <v>1792.1100000000001</v>
      </c>
      <c r="AG22" s="126">
        <f>VLOOKUP(CONCATENATE("P30 ",K$6," H",$B21),Основа!$A$1:$P3637,8,FALSE)</f>
        <v>2082.39</v>
      </c>
      <c r="AH22" s="126">
        <f>VLOOKUP(CONCATENATE("P30 ",L$6," H",$B21),Основа!$A$1:$P3637,8,FALSE)</f>
        <v>2402.19</v>
      </c>
      <c r="AI22" s="126">
        <f>VLOOKUP(CONCATENATE("P30 ",M$6," H",$B21),Основа!$A$1:$P3637,8,FALSE)</f>
        <v>2642.04</v>
      </c>
      <c r="AJ22" s="126">
        <f>VLOOKUP(CONCATENATE("P30 ",N$6," H",$B21),Основа!$A$1:$P3637,8,FALSE)</f>
        <v>2682.6299999999997</v>
      </c>
      <c r="AK22" s="126">
        <f>VLOOKUP(CONCATENATE("P30 ",O$6," H",$B21),Основа!$A$1:$P3637,8,FALSE)</f>
        <v>3002.43</v>
      </c>
      <c r="AL22" s="126">
        <f>VLOOKUP(CONCATENATE("P30 ",P$6," H",$B21),Основа!$A$1:$P3637,8,FALSE)</f>
        <v>3603.9</v>
      </c>
      <c r="AM22" s="67"/>
    </row>
    <row r="23" spans="2:39" x14ac:dyDescent="0.3">
      <c r="B23" s="547">
        <v>10</v>
      </c>
      <c r="C23" s="555">
        <v>480</v>
      </c>
      <c r="D23" s="81" t="s">
        <v>36</v>
      </c>
      <c r="E23" s="447">
        <f>ROUND(AA23-(AA23*$J$5),0)</f>
        <v>27445</v>
      </c>
      <c r="F23" s="447">
        <f t="shared" ref="F23" si="86">ROUND(AB23-(AB23*$J$5),0)</f>
        <v>29914</v>
      </c>
      <c r="G23" s="447">
        <f t="shared" ref="G23" si="87">ROUND(AC23-(AC23*$J$5),0)</f>
        <v>35364</v>
      </c>
      <c r="H23" s="447">
        <f t="shared" ref="H23" si="88">ROUND(AD23-(AD23*$J$5),0)</f>
        <v>39308</v>
      </c>
      <c r="I23" s="447">
        <f t="shared" ref="I23" si="89">ROUND(AE23-(AE23*$J$5),0)</f>
        <v>46050</v>
      </c>
      <c r="J23" s="447">
        <f t="shared" ref="J23" si="90">ROUND(AF23-(AF23*$J$5),0)</f>
        <v>48118</v>
      </c>
      <c r="K23" s="447">
        <f t="shared" ref="K23" si="91">ROUND(AG23-(AG23*$J$5),0)</f>
        <v>52981</v>
      </c>
      <c r="L23" s="447">
        <f t="shared" ref="L23" si="92">ROUND(AH23-(AH23*$J$5),0)</f>
        <v>59928</v>
      </c>
      <c r="M23" s="447">
        <f t="shared" ref="M23" si="93">ROUND(AI23-(AI23*$J$5),0)</f>
        <v>72633</v>
      </c>
      <c r="N23" s="447">
        <f t="shared" ref="N23" si="94">ROUND(AJ23-(AJ23*$J$5),0)</f>
        <v>74221</v>
      </c>
      <c r="O23" s="447">
        <f t="shared" ref="O23" si="95">ROUND(AK23-(AK23*$J$5),0)</f>
        <v>92087</v>
      </c>
      <c r="P23" s="448">
        <f t="shared" ref="P23" si="96">ROUND(AL23-(AL23*$J$5),0)</f>
        <v>109954</v>
      </c>
      <c r="AA23" s="126">
        <f>ROUND(VLOOKUP(CONCATENATE("P30 ",E$6," H",$B23),Основа!$A$1:$P3639,15,FALSE),0)</f>
        <v>27445</v>
      </c>
      <c r="AB23" s="126">
        <f>ROUND(VLOOKUP(CONCATENATE("P30 ",F$6," H",$B23),Основа!$A$1:$P3639,15,FALSE),0)</f>
        <v>29914</v>
      </c>
      <c r="AC23" s="126">
        <f>ROUND(VLOOKUP(CONCATENATE("P30 ",G$6," H",$B23),Основа!$A$1:$P3639,15,FALSE),0)</f>
        <v>35364</v>
      </c>
      <c r="AD23" s="126">
        <f>ROUND(VLOOKUP(CONCATENATE("P30 ",H$6," H",$B23),Основа!$A$1:$P3639,15,FALSE),0)</f>
        <v>39308</v>
      </c>
      <c r="AE23" s="126">
        <f>ROUND(VLOOKUP(CONCATENATE("P30 ",I$6," H",$B23),Основа!$A$1:$P3639,15,FALSE),0)</f>
        <v>46050</v>
      </c>
      <c r="AF23" s="126">
        <f>ROUND(VLOOKUP(CONCATENATE("P30 ",J$6," H",$B23),Основа!$A$1:$P3639,15,FALSE),0)</f>
        <v>48118</v>
      </c>
      <c r="AG23" s="126">
        <f>ROUND(VLOOKUP(CONCATENATE("P30 ",K$6," H",$B23),Основа!$A$1:$P3639,15,FALSE),0)</f>
        <v>52981</v>
      </c>
      <c r="AH23" s="126">
        <f>ROUND(VLOOKUP(CONCATENATE("P30 ",L$6," H",$B23),Основа!$A$1:$P3639,15,FALSE),0)</f>
        <v>59928</v>
      </c>
      <c r="AI23" s="126">
        <f>ROUND(VLOOKUP(CONCATENATE("P30 ",M$6," H",$B23),Основа!$A$1:$P3639,15,FALSE),0)</f>
        <v>72633</v>
      </c>
      <c r="AJ23" s="126">
        <f>ROUND(VLOOKUP(CONCATENATE("P30 ",N$6," H",$B23),Основа!$A$1:$P3639,15,FALSE),0)</f>
        <v>74221</v>
      </c>
      <c r="AK23" s="126">
        <f>ROUND(VLOOKUP(CONCATENATE("P30 ",O$6," H",$B23),Основа!$A$1:$P3639,15,FALSE),0)</f>
        <v>92087</v>
      </c>
      <c r="AL23" s="126">
        <f>ROUND(VLOOKUP(CONCATENATE("P30 ",P$6," H",$B23),Основа!$A$1:$P3639,15,FALSE),0)</f>
        <v>109954</v>
      </c>
      <c r="AM23" s="67"/>
    </row>
    <row r="24" spans="2:39" ht="15" thickBot="1" x14ac:dyDescent="0.35">
      <c r="B24" s="548"/>
      <c r="C24" s="556"/>
      <c r="D24" s="106" t="str">
        <f>RIGHT($K$5,21)</f>
        <v>ΔТ=70⁰С (95/85/20) Вт</v>
      </c>
      <c r="E24" s="449">
        <f t="shared" ref="E24:P24" si="97">ROUND(IF($D24="ΔТ=70⁰С (95/85/20) Вт",AA24,(IF($D24="ΔТ=60⁰С (90/70/20) Вт",AA24*0.818,AA24*0.646))),0)</f>
        <v>668</v>
      </c>
      <c r="F24" s="449">
        <f t="shared" si="97"/>
        <v>734</v>
      </c>
      <c r="G24" s="449">
        <f t="shared" si="97"/>
        <v>990</v>
      </c>
      <c r="H24" s="449">
        <f t="shared" si="97"/>
        <v>1335</v>
      </c>
      <c r="I24" s="449">
        <f t="shared" si="97"/>
        <v>1657</v>
      </c>
      <c r="J24" s="449">
        <f t="shared" si="97"/>
        <v>1991</v>
      </c>
      <c r="K24" s="449">
        <f t="shared" si="97"/>
        <v>2314</v>
      </c>
      <c r="L24" s="449">
        <f t="shared" si="97"/>
        <v>2669</v>
      </c>
      <c r="M24" s="449">
        <f t="shared" si="97"/>
        <v>2936</v>
      </c>
      <c r="N24" s="449">
        <f t="shared" si="97"/>
        <v>2980</v>
      </c>
      <c r="O24" s="449">
        <f t="shared" si="97"/>
        <v>3337</v>
      </c>
      <c r="P24" s="450">
        <f t="shared" si="97"/>
        <v>4004</v>
      </c>
      <c r="AA24" s="126">
        <f>VLOOKUP(CONCATENATE("P30 ",E$6," H",$B23),Основа!$A$1:$P3639,8,FALSE)</f>
        <v>667.89</v>
      </c>
      <c r="AB24" s="126">
        <f>VLOOKUP(CONCATENATE("P30 ",F$6," H",$B23),Основа!$A$1:$P3639,8,FALSE)</f>
        <v>734.31</v>
      </c>
      <c r="AC24" s="126">
        <f>VLOOKUP(CONCATENATE("P30 ",G$6," H",$B23),Основа!$A$1:$P3639,8,FALSE)</f>
        <v>990.15000000000009</v>
      </c>
      <c r="AD24" s="126">
        <f>VLOOKUP(CONCATENATE("P30 ",H$6," H",$B23),Основа!$A$1:$P3639,8,FALSE)</f>
        <v>1334.55</v>
      </c>
      <c r="AE24" s="126">
        <f>VLOOKUP(CONCATENATE("P30 ",I$6," H",$B23),Основа!$A$1:$P3639,8,FALSE)</f>
        <v>1656.8100000000002</v>
      </c>
      <c r="AF24" s="126">
        <f>VLOOKUP(CONCATENATE("P30 ",J$6," H",$B23),Основа!$A$1:$P3639,8,FALSE)</f>
        <v>1991.3700000000001</v>
      </c>
      <c r="AG24" s="126">
        <f>VLOOKUP(CONCATENATE("P30 ",K$6," H",$B23),Основа!$A$1:$P3639,8,FALSE)</f>
        <v>2313.6299999999997</v>
      </c>
      <c r="AH24" s="126">
        <f>VLOOKUP(CONCATENATE("P30 ",L$6," H",$B23),Основа!$A$1:$P3639,8,FALSE)</f>
        <v>2669.1</v>
      </c>
      <c r="AI24" s="126">
        <f>VLOOKUP(CONCATENATE("P30 ",M$6," H",$B23),Основа!$A$1:$P3639,8,FALSE)</f>
        <v>2936.01</v>
      </c>
      <c r="AJ24" s="126">
        <f>VLOOKUP(CONCATENATE("P30 ",N$6," H",$B23),Основа!$A$1:$P3639,8,FALSE)</f>
        <v>2980.29</v>
      </c>
      <c r="AK24" s="126">
        <f>VLOOKUP(CONCATENATE("P30 ",O$6," H",$B23),Основа!$A$1:$P3639,8,FALSE)</f>
        <v>3336.99</v>
      </c>
      <c r="AL24" s="126">
        <f>VLOOKUP(CONCATENATE("P30 ",P$6," H",$B23),Основа!$A$1:$P3639,8,FALSE)</f>
        <v>4003.6499999999996</v>
      </c>
      <c r="AM24" s="67"/>
    </row>
    <row r="25" spans="2:39" x14ac:dyDescent="0.3">
      <c r="B25" s="547">
        <v>11</v>
      </c>
      <c r="C25" s="555">
        <v>530</v>
      </c>
      <c r="D25" s="81" t="s">
        <v>36</v>
      </c>
      <c r="E25" s="447">
        <f>ROUND(AA25-(AA25*$J$5),0)</f>
        <v>29478</v>
      </c>
      <c r="F25" s="447">
        <f t="shared" ref="F25" si="98">ROUND(AB25-(AB25*$J$5),0)</f>
        <v>32151</v>
      </c>
      <c r="G25" s="447">
        <f t="shared" ref="G25" si="99">ROUND(AC25-(AC25*$J$5),0)</f>
        <v>38141</v>
      </c>
      <c r="H25" s="447">
        <f t="shared" ref="H25" si="100">ROUND(AD25-(AD25*$J$5),0)</f>
        <v>42484</v>
      </c>
      <c r="I25" s="447">
        <f t="shared" ref="I25" si="101">ROUND(AE25-(AE25*$J$5),0)</f>
        <v>49907</v>
      </c>
      <c r="J25" s="447">
        <f t="shared" ref="J25" si="102">ROUND(AF25-(AF25*$J$5),0)</f>
        <v>52186</v>
      </c>
      <c r="K25" s="447">
        <f t="shared" ref="K25" si="103">ROUND(AG25-(AG25*$J$5),0)</f>
        <v>57541</v>
      </c>
      <c r="L25" s="447">
        <f t="shared" ref="L25" si="104">ROUND(AH25-(AH25*$J$5),0)</f>
        <v>65188</v>
      </c>
      <c r="M25" s="447">
        <f t="shared" ref="M25" si="105">ROUND(AI25-(AI25*$J$5),0)</f>
        <v>79062</v>
      </c>
      <c r="N25" s="447">
        <f t="shared" ref="N25" si="106">ROUND(AJ25-(AJ25*$J$5),0)</f>
        <v>80797</v>
      </c>
      <c r="O25" s="447">
        <f t="shared" ref="O25" si="107">ROUND(AK25-(AK25*$J$5),0)</f>
        <v>100307</v>
      </c>
      <c r="P25" s="448">
        <f t="shared" ref="P25" si="108">ROUND(AL25-(AL25*$J$5),0)</f>
        <v>119818</v>
      </c>
      <c r="AA25" s="126">
        <f>ROUND(VLOOKUP(CONCATENATE("P30 ",E$6," H",$B25),Основа!$A$1:$P3641,15,FALSE),0)</f>
        <v>29478</v>
      </c>
      <c r="AB25" s="126">
        <f>ROUND(VLOOKUP(CONCATENATE("P30 ",F$6," H",$B25),Основа!$A$1:$P3641,15,FALSE),0)</f>
        <v>32151</v>
      </c>
      <c r="AC25" s="126">
        <f>ROUND(VLOOKUP(CONCATENATE("P30 ",G$6," H",$B25),Основа!$A$1:$P3641,15,FALSE),0)</f>
        <v>38141</v>
      </c>
      <c r="AD25" s="126">
        <f>ROUND(VLOOKUP(CONCATENATE("P30 ",H$6," H",$B25),Основа!$A$1:$P3641,15,FALSE),0)</f>
        <v>42484</v>
      </c>
      <c r="AE25" s="126">
        <f>ROUND(VLOOKUP(CONCATENATE("P30 ",I$6," H",$B25),Основа!$A$1:$P3641,15,FALSE),0)</f>
        <v>49907</v>
      </c>
      <c r="AF25" s="126">
        <f>ROUND(VLOOKUP(CONCATENATE("P30 ",J$6," H",$B25),Основа!$A$1:$P3641,15,FALSE),0)</f>
        <v>52186</v>
      </c>
      <c r="AG25" s="126">
        <f>ROUND(VLOOKUP(CONCATENATE("P30 ",K$6," H",$B25),Основа!$A$1:$P3641,15,FALSE),0)</f>
        <v>57541</v>
      </c>
      <c r="AH25" s="126">
        <f>ROUND(VLOOKUP(CONCATENATE("P30 ",L$6," H",$B25),Основа!$A$1:$P3641,15,FALSE),0)</f>
        <v>65188</v>
      </c>
      <c r="AI25" s="126">
        <f>ROUND(VLOOKUP(CONCATENATE("P30 ",M$6," H",$B25),Основа!$A$1:$P3641,15,FALSE),0)</f>
        <v>79062</v>
      </c>
      <c r="AJ25" s="126">
        <f>ROUND(VLOOKUP(CONCATENATE("P30 ",N$6," H",$B25),Основа!$A$1:$P3641,15,FALSE),0)</f>
        <v>80797</v>
      </c>
      <c r="AK25" s="126">
        <f>ROUND(VLOOKUP(CONCATENATE("P30 ",O$6," H",$B25),Основа!$A$1:$P3641,15,FALSE),0)</f>
        <v>100307</v>
      </c>
      <c r="AL25" s="126">
        <f>ROUND(VLOOKUP(CONCATENATE("P30 ",P$6," H",$B25),Основа!$A$1:$P3641,15,FALSE),0)</f>
        <v>119818</v>
      </c>
      <c r="AM25" s="67"/>
    </row>
    <row r="26" spans="2:39" ht="15" thickBot="1" x14ac:dyDescent="0.35">
      <c r="B26" s="561"/>
      <c r="C26" s="577"/>
      <c r="D26" s="106" t="str">
        <f>RIGHT($K$5,21)</f>
        <v>ΔТ=70⁰С (95/85/20) Вт</v>
      </c>
      <c r="E26" s="449">
        <f t="shared" ref="E26:P26" si="109">ROUND(IF($D26="ΔТ=70⁰С (95/85/20) Вт",AA26,(IF($D26="ΔТ=60⁰С (90/70/20) Вт",AA26*0.818,AA26*0.646))),0)</f>
        <v>734</v>
      </c>
      <c r="F26" s="449">
        <f t="shared" si="109"/>
        <v>807</v>
      </c>
      <c r="G26" s="449">
        <f t="shared" si="109"/>
        <v>1089</v>
      </c>
      <c r="H26" s="449">
        <f t="shared" si="109"/>
        <v>1469</v>
      </c>
      <c r="I26" s="449">
        <f t="shared" si="109"/>
        <v>1823</v>
      </c>
      <c r="J26" s="449">
        <f t="shared" si="109"/>
        <v>2189</v>
      </c>
      <c r="K26" s="449">
        <f t="shared" si="109"/>
        <v>2545</v>
      </c>
      <c r="L26" s="449">
        <f t="shared" si="109"/>
        <v>2936</v>
      </c>
      <c r="M26" s="449">
        <f t="shared" si="109"/>
        <v>3230</v>
      </c>
      <c r="N26" s="449">
        <f t="shared" si="109"/>
        <v>3279</v>
      </c>
      <c r="O26" s="449">
        <f t="shared" si="109"/>
        <v>3670</v>
      </c>
      <c r="P26" s="450">
        <f t="shared" si="109"/>
        <v>4405</v>
      </c>
      <c r="AA26" s="126">
        <f>VLOOKUP(CONCATENATE("P30 ",E$6," H",$B25),Основа!$A$1:$P3641,8,FALSE)</f>
        <v>734.31</v>
      </c>
      <c r="AB26" s="126">
        <f>VLOOKUP(CONCATENATE("P30 ",F$6," H",$B25),Основа!$A$1:$P3641,8,FALSE)</f>
        <v>806.88</v>
      </c>
      <c r="AC26" s="126">
        <f>VLOOKUP(CONCATENATE("P30 ",G$6," H",$B25),Основа!$A$1:$P3641,8,FALSE)</f>
        <v>1088.55</v>
      </c>
      <c r="AD26" s="126">
        <f>VLOOKUP(CONCATENATE("P30 ",H$6," H",$B25),Основа!$A$1:$P3641,8,FALSE)</f>
        <v>1468.62</v>
      </c>
      <c r="AE26" s="126">
        <f>VLOOKUP(CONCATENATE("P30 ",I$6," H",$B25),Основа!$A$1:$P3641,8,FALSE)</f>
        <v>1822.8600000000001</v>
      </c>
      <c r="AF26" s="126">
        <f>VLOOKUP(CONCATENATE("P30 ",J$6," H",$B25),Основа!$A$1:$P3641,8,FALSE)</f>
        <v>2189.4</v>
      </c>
      <c r="AG26" s="126">
        <f>VLOOKUP(CONCATENATE("P30 ",K$6," H",$B25),Основа!$A$1:$P3641,8,FALSE)</f>
        <v>2544.8700000000003</v>
      </c>
      <c r="AH26" s="126">
        <f>VLOOKUP(CONCATENATE("P30 ",L$6," H",$B25),Основа!$A$1:$P3641,8,FALSE)</f>
        <v>2936.01</v>
      </c>
      <c r="AI26" s="126">
        <f>VLOOKUP(CONCATENATE("P30 ",M$6," H",$B25),Основа!$A$1:$P3641,8,FALSE)</f>
        <v>3229.98</v>
      </c>
      <c r="AJ26" s="126">
        <f>VLOOKUP(CONCATENATE("P30 ",N$6," H",$B25),Основа!$A$1:$P3641,8,FALSE)</f>
        <v>3279.18</v>
      </c>
      <c r="AK26" s="126">
        <f>VLOOKUP(CONCATENATE("P30 ",O$6," H",$B25),Основа!$A$1:$P3641,8,FALSE)</f>
        <v>3670.32</v>
      </c>
      <c r="AL26" s="126">
        <f>VLOOKUP(CONCATENATE("P30 ",P$6," H",$B25),Основа!$A$1:$P3641,8,FALSE)</f>
        <v>4404.63</v>
      </c>
      <c r="AM26" s="67"/>
    </row>
    <row r="27" spans="2:39" x14ac:dyDescent="0.3">
      <c r="B27" s="547">
        <v>12</v>
      </c>
      <c r="C27" s="555">
        <v>580</v>
      </c>
      <c r="D27" s="81" t="s">
        <v>36</v>
      </c>
      <c r="E27" s="447">
        <f>ROUND(AA27-(AA27*$J$5),0)</f>
        <v>31489</v>
      </c>
      <c r="F27" s="447">
        <f t="shared" ref="F27" si="110">ROUND(AB27-(AB27*$J$5),0)</f>
        <v>34363</v>
      </c>
      <c r="G27" s="447">
        <f t="shared" ref="G27" si="111">ROUND(AC27-(AC27*$J$5),0)</f>
        <v>40887</v>
      </c>
      <c r="H27" s="447">
        <f t="shared" ref="H27" si="112">ROUND(AD27-(AD27*$J$5),0)</f>
        <v>45622</v>
      </c>
      <c r="I27" s="447">
        <f t="shared" ref="I27" si="113">ROUND(AE27-(AE27*$J$5),0)</f>
        <v>53721</v>
      </c>
      <c r="J27" s="447">
        <f t="shared" ref="J27" si="114">ROUND(AF27-(AF27*$J$5),0)</f>
        <v>56201</v>
      </c>
      <c r="K27" s="447">
        <f t="shared" ref="K27" si="115">ROUND(AG27-(AG27*$J$5),0)</f>
        <v>62046</v>
      </c>
      <c r="L27" s="447">
        <f t="shared" ref="L27" si="116">ROUND(AH27-(AH27*$J$5),0)</f>
        <v>70389</v>
      </c>
      <c r="M27" s="447">
        <f t="shared" ref="M27" si="117">ROUND(AI27-(AI27*$J$5),0)</f>
        <v>85419</v>
      </c>
      <c r="N27" s="447">
        <f t="shared" ref="N27" si="118">ROUND(AJ27-(AJ27*$J$5),0)</f>
        <v>87298</v>
      </c>
      <c r="O27" s="447">
        <f t="shared" ref="O27" si="119">ROUND(AK27-(AK27*$J$5),0)</f>
        <v>108434</v>
      </c>
      <c r="P27" s="448">
        <f t="shared" ref="P27" si="120">ROUND(AL27-(AL27*$J$5),0)</f>
        <v>129569</v>
      </c>
      <c r="AA27" s="126">
        <f>ROUND(VLOOKUP(CONCATENATE("P30 ",E$6," H",$B27),Основа!$A$1:$P3643,15,FALSE),0)</f>
        <v>31489</v>
      </c>
      <c r="AB27" s="126">
        <f>ROUND(VLOOKUP(CONCATENATE("P30 ",F$6," H",$B27),Основа!$A$1:$P3643,15,FALSE),0)</f>
        <v>34363</v>
      </c>
      <c r="AC27" s="126">
        <f>ROUND(VLOOKUP(CONCATENATE("P30 ",G$6," H",$B27),Основа!$A$1:$P3643,15,FALSE),0)</f>
        <v>40887</v>
      </c>
      <c r="AD27" s="126">
        <f>ROUND(VLOOKUP(CONCATENATE("P30 ",H$6," H",$B27),Основа!$A$1:$P3643,15,FALSE),0)</f>
        <v>45622</v>
      </c>
      <c r="AE27" s="126">
        <f>ROUND(VLOOKUP(CONCATENATE("P30 ",I$6," H",$B27),Основа!$A$1:$P3643,15,FALSE),0)</f>
        <v>53721</v>
      </c>
      <c r="AF27" s="126">
        <f>ROUND(VLOOKUP(CONCATENATE("P30 ",J$6," H",$B27),Основа!$A$1:$P3643,15,FALSE),0)</f>
        <v>56201</v>
      </c>
      <c r="AG27" s="126">
        <f>ROUND(VLOOKUP(CONCATENATE("P30 ",K$6," H",$B27),Основа!$A$1:$P3643,15,FALSE),0)</f>
        <v>62046</v>
      </c>
      <c r="AH27" s="126">
        <f>ROUND(VLOOKUP(CONCATENATE("P30 ",L$6," H",$B27),Основа!$A$1:$P3643,15,FALSE),0)</f>
        <v>70389</v>
      </c>
      <c r="AI27" s="126">
        <f>ROUND(VLOOKUP(CONCATENATE("P30 ",M$6," H",$B27),Основа!$A$1:$P3643,15,FALSE),0)</f>
        <v>85419</v>
      </c>
      <c r="AJ27" s="126">
        <f>ROUND(VLOOKUP(CONCATENATE("P30 ",N$6," H",$B27),Основа!$A$1:$P3643,15,FALSE),0)</f>
        <v>87298</v>
      </c>
      <c r="AK27" s="126">
        <f>ROUND(VLOOKUP(CONCATENATE("P30 ",O$6," H",$B27),Основа!$A$1:$P3643,15,FALSE),0)</f>
        <v>108434</v>
      </c>
      <c r="AL27" s="126">
        <f>ROUND(VLOOKUP(CONCATENATE("P30 ",P$6," H",$B27),Основа!$A$1:$P3643,15,FALSE),0)</f>
        <v>129569</v>
      </c>
      <c r="AM27" s="67"/>
    </row>
    <row r="28" spans="2:39" ht="15" thickBot="1" x14ac:dyDescent="0.35">
      <c r="B28" s="548"/>
      <c r="C28" s="556"/>
      <c r="D28" s="106" t="str">
        <f>RIGHT($K$5,21)</f>
        <v>ΔТ=70⁰С (95/85/20) Вт</v>
      </c>
      <c r="E28" s="449">
        <f t="shared" ref="E28:P28" si="121">ROUND(IF($D28="ΔТ=70⁰С (95/85/20) Вт",AA28,(IF($D28="ΔТ=60⁰С (90/70/20) Вт",AA28*0.818,AA28*0.646))),0)</f>
        <v>801</v>
      </c>
      <c r="F28" s="449">
        <f t="shared" si="121"/>
        <v>881</v>
      </c>
      <c r="G28" s="449">
        <f t="shared" si="121"/>
        <v>1188</v>
      </c>
      <c r="H28" s="449">
        <f t="shared" si="121"/>
        <v>1601</v>
      </c>
      <c r="I28" s="449">
        <f t="shared" si="121"/>
        <v>1989</v>
      </c>
      <c r="J28" s="449">
        <f t="shared" si="121"/>
        <v>2389</v>
      </c>
      <c r="K28" s="449">
        <f t="shared" si="121"/>
        <v>2776</v>
      </c>
      <c r="L28" s="449">
        <f t="shared" si="121"/>
        <v>3203</v>
      </c>
      <c r="M28" s="449">
        <f t="shared" si="121"/>
        <v>3524</v>
      </c>
      <c r="N28" s="449">
        <f t="shared" si="121"/>
        <v>3577</v>
      </c>
      <c r="O28" s="449">
        <f t="shared" si="121"/>
        <v>4004</v>
      </c>
      <c r="P28" s="450">
        <f t="shared" si="121"/>
        <v>4804</v>
      </c>
      <c r="AA28" s="126">
        <f>VLOOKUP(CONCATENATE("P30 ",E$6," H",$B27),Основа!$A$1:$P3643,8,FALSE)</f>
        <v>800.73</v>
      </c>
      <c r="AB28" s="126">
        <f>VLOOKUP(CONCATENATE("P30 ",F$6," H",$B27),Основа!$A$1:$P3643,8,FALSE)</f>
        <v>880.68000000000006</v>
      </c>
      <c r="AC28" s="126">
        <f>VLOOKUP(CONCATENATE("P30 ",G$6," H",$B27),Основа!$A$1:$P3643,8,FALSE)</f>
        <v>1188.18</v>
      </c>
      <c r="AD28" s="126">
        <f>VLOOKUP(CONCATENATE("P30 ",H$6," H",$B27),Основа!$A$1:$P3643,8,FALSE)</f>
        <v>1601.46</v>
      </c>
      <c r="AE28" s="126">
        <f>VLOOKUP(CONCATENATE("P30 ",I$6," H",$B27),Основа!$A$1:$P3643,8,FALSE)</f>
        <v>1988.9100000000003</v>
      </c>
      <c r="AF28" s="126">
        <f>VLOOKUP(CONCATENATE("P30 ",J$6," H",$B27),Основа!$A$1:$P3643,8,FALSE)</f>
        <v>2388.6600000000003</v>
      </c>
      <c r="AG28" s="126">
        <f>VLOOKUP(CONCATENATE("P30 ",K$6," H",$B27),Основа!$A$1:$P3643,8,FALSE)</f>
        <v>2776.11</v>
      </c>
      <c r="AH28" s="126">
        <f>VLOOKUP(CONCATENATE("P30 ",L$6," H",$B27),Основа!$A$1:$P3643,8,FALSE)</f>
        <v>3202.92</v>
      </c>
      <c r="AI28" s="126">
        <f>VLOOKUP(CONCATENATE("P30 ",M$6," H",$B27),Основа!$A$1:$P3643,8,FALSE)</f>
        <v>3523.95</v>
      </c>
      <c r="AJ28" s="126">
        <f>VLOOKUP(CONCATENATE("P30 ",N$6," H",$B27),Основа!$A$1:$P3643,8,FALSE)</f>
        <v>3576.8399999999997</v>
      </c>
      <c r="AK28" s="126">
        <f>VLOOKUP(CONCATENATE("P30 ",O$6," H",$B27),Основа!$A$1:$P3643,8,FALSE)</f>
        <v>4003.6499999999996</v>
      </c>
      <c r="AL28" s="126">
        <f>VLOOKUP(CONCATENATE("P30 ",P$6," H",$B27),Основа!$A$1:$P3643,8,FALSE)</f>
        <v>4804.38</v>
      </c>
      <c r="AM28" s="67"/>
    </row>
    <row r="29" spans="2:39" x14ac:dyDescent="0.3">
      <c r="B29" s="547">
        <v>13</v>
      </c>
      <c r="C29" s="555">
        <v>630</v>
      </c>
      <c r="D29" s="81" t="s">
        <v>36</v>
      </c>
      <c r="E29" s="447">
        <f>ROUND(AA29-(AA29*$J$5),0)</f>
        <v>33499</v>
      </c>
      <c r="F29" s="447">
        <f t="shared" ref="F29" si="122">ROUND(AB29-(AB29*$J$5),0)</f>
        <v>36574</v>
      </c>
      <c r="G29" s="447">
        <f t="shared" ref="G29" si="123">ROUND(AC29-(AC29*$J$5),0)</f>
        <v>43630</v>
      </c>
      <c r="H29" s="447">
        <f t="shared" ref="H29" si="124">ROUND(AD29-(AD29*$J$5),0)</f>
        <v>48760</v>
      </c>
      <c r="I29" s="447">
        <f t="shared" ref="I29" si="125">ROUND(AE29-(AE29*$J$5),0)</f>
        <v>57533</v>
      </c>
      <c r="J29" s="447">
        <f t="shared" ref="J29" si="126">ROUND(AF29-(AF29*$J$5),0)</f>
        <v>60222</v>
      </c>
      <c r="K29" s="447">
        <f t="shared" ref="K29" si="127">ROUND(AG29-(AG29*$J$5),0)</f>
        <v>66553</v>
      </c>
      <c r="L29" s="447">
        <f t="shared" ref="L29" si="128">ROUND(AH29-(AH29*$J$5),0)</f>
        <v>75590</v>
      </c>
      <c r="M29" s="447">
        <f t="shared" ref="M29" si="129">ROUND(AI29-(AI29*$J$5),0)</f>
        <v>91776</v>
      </c>
      <c r="N29" s="447">
        <f t="shared" ref="N29" si="130">ROUND(AJ29-(AJ29*$J$5),0)</f>
        <v>93799</v>
      </c>
      <c r="O29" s="447">
        <f t="shared" ref="O29" si="131">ROUND(AK29-(AK29*$J$5),0)</f>
        <v>116560</v>
      </c>
      <c r="P29" s="448">
        <f t="shared" ref="P29" si="132">ROUND(AL29-(AL29*$J$5),0)</f>
        <v>139321</v>
      </c>
      <c r="AA29" s="126">
        <f>ROUND(VLOOKUP(CONCATENATE("P30 ",E$6," H",$B29),Основа!$A$1:$P3645,15,FALSE),0)</f>
        <v>33499</v>
      </c>
      <c r="AB29" s="126">
        <f>ROUND(VLOOKUP(CONCATENATE("P30 ",F$6," H",$B29),Основа!$A$1:$P3645,15,FALSE),0)</f>
        <v>36574</v>
      </c>
      <c r="AC29" s="126">
        <f>ROUND(VLOOKUP(CONCATENATE("P30 ",G$6," H",$B29),Основа!$A$1:$P3645,15,FALSE),0)</f>
        <v>43630</v>
      </c>
      <c r="AD29" s="126">
        <f>ROUND(VLOOKUP(CONCATENATE("P30 ",H$6," H",$B29),Основа!$A$1:$P3645,15,FALSE),0)</f>
        <v>48760</v>
      </c>
      <c r="AE29" s="126">
        <f>ROUND(VLOOKUP(CONCATENATE("P30 ",I$6," H",$B29),Основа!$A$1:$P3645,15,FALSE),0)</f>
        <v>57533</v>
      </c>
      <c r="AF29" s="126">
        <f>ROUND(VLOOKUP(CONCATENATE("P30 ",J$6," H",$B29),Основа!$A$1:$P3645,15,FALSE),0)</f>
        <v>60222</v>
      </c>
      <c r="AG29" s="126">
        <f>ROUND(VLOOKUP(CONCATENATE("P30 ",K$6," H",$B29),Основа!$A$1:$P3645,15,FALSE),0)</f>
        <v>66553</v>
      </c>
      <c r="AH29" s="126">
        <f>ROUND(VLOOKUP(CONCATENATE("P30 ",L$6," H",$B29),Основа!$A$1:$P3645,15,FALSE),0)</f>
        <v>75590</v>
      </c>
      <c r="AI29" s="126">
        <f>ROUND(VLOOKUP(CONCATENATE("P30 ",M$6," H",$B29),Основа!$A$1:$P3645,15,FALSE),0)</f>
        <v>91776</v>
      </c>
      <c r="AJ29" s="126">
        <f>ROUND(VLOOKUP(CONCATENATE("P30 ",N$6," H",$B29),Основа!$A$1:$P3645,15,FALSE),0)</f>
        <v>93799</v>
      </c>
      <c r="AK29" s="126">
        <f>ROUND(VLOOKUP(CONCATENATE("P30 ",O$6," H",$B29),Основа!$A$1:$P3645,15,FALSE),0)</f>
        <v>116560</v>
      </c>
      <c r="AL29" s="126">
        <f>ROUND(VLOOKUP(CONCATENATE("P30 ",P$6," H",$B29),Основа!$A$1:$P3645,15,FALSE),0)</f>
        <v>139321</v>
      </c>
      <c r="AM29" s="67"/>
    </row>
    <row r="30" spans="2:39" ht="15" thickBot="1" x14ac:dyDescent="0.35">
      <c r="B30" s="548"/>
      <c r="C30" s="556"/>
      <c r="D30" s="106" t="str">
        <f>RIGHT($K$5,21)</f>
        <v>ΔТ=70⁰С (95/85/20) Вт</v>
      </c>
      <c r="E30" s="449">
        <f t="shared" ref="E30:P30" si="133">ROUND(IF($D30="ΔТ=70⁰С (95/85/20) Вт",AA30,(IF($D30="ΔТ=60⁰С (90/70/20) Вт",AA30*0.818,AA30*0.646))),0)</f>
        <v>867</v>
      </c>
      <c r="F30" s="449">
        <f t="shared" si="133"/>
        <v>954</v>
      </c>
      <c r="G30" s="449">
        <f t="shared" si="133"/>
        <v>1287</v>
      </c>
      <c r="H30" s="449">
        <f t="shared" si="133"/>
        <v>1736</v>
      </c>
      <c r="I30" s="449">
        <f t="shared" si="133"/>
        <v>2154</v>
      </c>
      <c r="J30" s="449">
        <f t="shared" si="133"/>
        <v>2588</v>
      </c>
      <c r="K30" s="449">
        <f t="shared" si="133"/>
        <v>3007</v>
      </c>
      <c r="L30" s="449">
        <f t="shared" si="133"/>
        <v>3470</v>
      </c>
      <c r="M30" s="449">
        <f t="shared" si="133"/>
        <v>3817</v>
      </c>
      <c r="N30" s="449">
        <f t="shared" si="133"/>
        <v>3875</v>
      </c>
      <c r="O30" s="449">
        <f t="shared" si="133"/>
        <v>4337</v>
      </c>
      <c r="P30" s="450">
        <f t="shared" si="133"/>
        <v>5205</v>
      </c>
      <c r="AA30" s="126">
        <f>VLOOKUP(CONCATENATE("P30 ",E$6," H",$B29),Основа!$A$1:$P3645,8,FALSE)</f>
        <v>867.15</v>
      </c>
      <c r="AB30" s="126">
        <f>VLOOKUP(CONCATENATE("P30 ",F$6," H",$B29),Основа!$A$1:$P3645,8,FALSE)</f>
        <v>954.48</v>
      </c>
      <c r="AC30" s="126">
        <f>VLOOKUP(CONCATENATE("P30 ",G$6," H",$B29),Основа!$A$1:$P3645,8,FALSE)</f>
        <v>1286.5800000000002</v>
      </c>
      <c r="AD30" s="126">
        <f>VLOOKUP(CONCATENATE("P30 ",H$6," H",$B29),Основа!$A$1:$P3645,8,FALSE)</f>
        <v>1735.53</v>
      </c>
      <c r="AE30" s="126">
        <f>VLOOKUP(CONCATENATE("P30 ",I$6," H",$B29),Основа!$A$1:$P3645,8,FALSE)</f>
        <v>2153.73</v>
      </c>
      <c r="AF30" s="126">
        <f>VLOOKUP(CONCATENATE("P30 ",J$6," H",$B29),Основа!$A$1:$P3645,8,FALSE)</f>
        <v>2587.92</v>
      </c>
      <c r="AG30" s="126">
        <f>VLOOKUP(CONCATENATE("P30 ",K$6," H",$B29),Основа!$A$1:$P3645,8,FALSE)</f>
        <v>3007.35</v>
      </c>
      <c r="AH30" s="126">
        <f>VLOOKUP(CONCATENATE("P30 ",L$6," H",$B29),Основа!$A$1:$P3645,8,FALSE)</f>
        <v>3469.83</v>
      </c>
      <c r="AI30" s="126">
        <f>VLOOKUP(CONCATENATE("P30 ",M$6," H",$B29),Основа!$A$1:$P3645,8,FALSE)</f>
        <v>3816.69</v>
      </c>
      <c r="AJ30" s="126">
        <f>VLOOKUP(CONCATENATE("P30 ",N$6," H",$B29),Основа!$A$1:$P3645,8,FALSE)</f>
        <v>3874.5</v>
      </c>
      <c r="AK30" s="126">
        <f>VLOOKUP(CONCATENATE("P30 ",O$6," H",$B29),Основа!$A$1:$P3645,8,FALSE)</f>
        <v>4336.9799999999996</v>
      </c>
      <c r="AL30" s="126">
        <f>VLOOKUP(CONCATENATE("P30 ",P$6," H",$B29),Основа!$A$1:$P3645,8,FALSE)</f>
        <v>5205.3599999999997</v>
      </c>
      <c r="AM30" s="67"/>
    </row>
    <row r="31" spans="2:39" x14ac:dyDescent="0.3">
      <c r="B31" s="561">
        <v>14</v>
      </c>
      <c r="C31" s="577">
        <v>680</v>
      </c>
      <c r="D31" s="81" t="s">
        <v>36</v>
      </c>
      <c r="E31" s="447">
        <f>ROUND(AA31-(AA31*$J$5),0)</f>
        <v>35714</v>
      </c>
      <c r="F31" s="447">
        <f t="shared" ref="F31" si="134">ROUND(AB31-(AB31*$J$5),0)</f>
        <v>39009</v>
      </c>
      <c r="G31" s="447">
        <f t="shared" ref="G31" si="135">ROUND(AC31-(AC31*$J$5),0)</f>
        <v>46373</v>
      </c>
      <c r="H31" s="447">
        <f t="shared" ref="H31" si="136">ROUND(AD31-(AD31*$J$5),0)</f>
        <v>51898</v>
      </c>
      <c r="I31" s="447">
        <f t="shared" ref="I31" si="137">ROUND(AE31-(AE31*$J$5),0)</f>
        <v>61345</v>
      </c>
      <c r="J31" s="447">
        <f t="shared" ref="J31" si="138">ROUND(AF31-(AF31*$J$5),0)</f>
        <v>64243</v>
      </c>
      <c r="K31" s="447">
        <f t="shared" ref="K31" si="139">ROUND(AG31-(AG31*$J$5),0)</f>
        <v>71061</v>
      </c>
      <c r="L31" s="447">
        <f t="shared" ref="L31" si="140">ROUND(AH31-(AH31*$J$5),0)</f>
        <v>80791</v>
      </c>
      <c r="M31" s="447">
        <f t="shared" ref="M31" si="141">ROUND(AI31-(AI31*$J$5),0)</f>
        <v>98133</v>
      </c>
      <c r="N31" s="447">
        <f t="shared" ref="N31" si="142">ROUND(AJ31-(AJ31*$J$5),0)</f>
        <v>100300</v>
      </c>
      <c r="O31" s="447">
        <f t="shared" ref="O31" si="143">ROUND(AK31-(AK31*$J$5),0)</f>
        <v>124686</v>
      </c>
      <c r="P31" s="448">
        <f t="shared" ref="P31" si="144">ROUND(AL31-(AL31*$J$5),0)</f>
        <v>149073</v>
      </c>
      <c r="AA31" s="126">
        <f>ROUND(VLOOKUP(CONCATENATE("P30 ",E$6," H",$B31),Основа!$A$1:$P3647,15,FALSE),0)</f>
        <v>35714</v>
      </c>
      <c r="AB31" s="126">
        <f>ROUND(VLOOKUP(CONCATENATE("P30 ",F$6," H",$B31),Основа!$A$1:$P3647,15,FALSE),0)</f>
        <v>39009</v>
      </c>
      <c r="AC31" s="126">
        <f>ROUND(VLOOKUP(CONCATENATE("P30 ",G$6," H",$B31),Основа!$A$1:$P3647,15,FALSE),0)</f>
        <v>46373</v>
      </c>
      <c r="AD31" s="126">
        <f>ROUND(VLOOKUP(CONCATENATE("P30 ",H$6," H",$B31),Основа!$A$1:$P3647,15,FALSE),0)</f>
        <v>51898</v>
      </c>
      <c r="AE31" s="126">
        <f>ROUND(VLOOKUP(CONCATENATE("P30 ",I$6," H",$B31),Основа!$A$1:$P3647,15,FALSE),0)</f>
        <v>61345</v>
      </c>
      <c r="AF31" s="126">
        <f>ROUND(VLOOKUP(CONCATENATE("P30 ",J$6," H",$B31),Основа!$A$1:$P3647,15,FALSE),0)</f>
        <v>64243</v>
      </c>
      <c r="AG31" s="126">
        <f>ROUND(VLOOKUP(CONCATENATE("P30 ",K$6," H",$B31),Основа!$A$1:$P3647,15,FALSE),0)</f>
        <v>71061</v>
      </c>
      <c r="AH31" s="126">
        <f>ROUND(VLOOKUP(CONCATENATE("P30 ",L$6," H",$B31),Основа!$A$1:$P3647,15,FALSE),0)</f>
        <v>80791</v>
      </c>
      <c r="AI31" s="126">
        <f>ROUND(VLOOKUP(CONCATENATE("P30 ",M$6," H",$B31),Основа!$A$1:$P3647,15,FALSE),0)</f>
        <v>98133</v>
      </c>
      <c r="AJ31" s="126">
        <f>ROUND(VLOOKUP(CONCATENATE("P30 ",N$6," H",$B31),Основа!$A$1:$P3647,15,FALSE),0)</f>
        <v>100300</v>
      </c>
      <c r="AK31" s="126">
        <f>ROUND(VLOOKUP(CONCATENATE("P30 ",O$6," H",$B31),Основа!$A$1:$P3647,15,FALSE),0)</f>
        <v>124686</v>
      </c>
      <c r="AL31" s="126">
        <f>ROUND(VLOOKUP(CONCATENATE("P30 ",P$6," H",$B31),Основа!$A$1:$P3647,15,FALSE),0)</f>
        <v>149073</v>
      </c>
      <c r="AM31" s="67"/>
    </row>
    <row r="32" spans="2:39" ht="15" thickBot="1" x14ac:dyDescent="0.35">
      <c r="B32" s="548"/>
      <c r="C32" s="556"/>
      <c r="D32" s="106" t="str">
        <f>RIGHT($K$5,21)</f>
        <v>ΔТ=70⁰С (95/85/20) Вт</v>
      </c>
      <c r="E32" s="449">
        <f t="shared" ref="E32:P32" si="145">ROUND(IF($D32="ΔТ=70⁰С (95/85/20) Вт",AA32,(IF($D32="ΔТ=60⁰С (90/70/20) Вт",AA32*0.818,AA32*0.646))),0)</f>
        <v>935</v>
      </c>
      <c r="F32" s="449">
        <f t="shared" si="145"/>
        <v>1027</v>
      </c>
      <c r="G32" s="449">
        <f t="shared" si="145"/>
        <v>1386</v>
      </c>
      <c r="H32" s="449">
        <f t="shared" si="145"/>
        <v>1868</v>
      </c>
      <c r="I32" s="449">
        <f t="shared" si="145"/>
        <v>2320</v>
      </c>
      <c r="J32" s="449">
        <f t="shared" si="145"/>
        <v>2787</v>
      </c>
      <c r="K32" s="449">
        <f t="shared" si="145"/>
        <v>3239</v>
      </c>
      <c r="L32" s="449">
        <f t="shared" si="145"/>
        <v>3737</v>
      </c>
      <c r="M32" s="449">
        <f t="shared" si="145"/>
        <v>4111</v>
      </c>
      <c r="N32" s="449">
        <f t="shared" si="145"/>
        <v>4173</v>
      </c>
      <c r="O32" s="449">
        <f t="shared" si="145"/>
        <v>4672</v>
      </c>
      <c r="P32" s="450">
        <f t="shared" si="145"/>
        <v>5605</v>
      </c>
      <c r="AA32" s="126">
        <f>VLOOKUP(CONCATENATE("P30 ",E$6," H",$B31),Основа!$A$1:$P3647,8,FALSE)</f>
        <v>934.8</v>
      </c>
      <c r="AB32" s="126">
        <f>VLOOKUP(CONCATENATE("P30 ",F$6," H",$B31),Основа!$A$1:$P3647,8,FALSE)</f>
        <v>1027.05</v>
      </c>
      <c r="AC32" s="126">
        <f>VLOOKUP(CONCATENATE("P30 ",G$6," H",$B31),Основа!$A$1:$P3647,8,FALSE)</f>
        <v>1386.21</v>
      </c>
      <c r="AD32" s="126">
        <f>VLOOKUP(CONCATENATE("P30 ",H$6," H",$B31),Основа!$A$1:$P3647,8,FALSE)</f>
        <v>1868.37</v>
      </c>
      <c r="AE32" s="126">
        <f>VLOOKUP(CONCATENATE("P30 ",I$6," H",$B31),Основа!$A$1:$P3647,8,FALSE)</f>
        <v>2319.7799999999997</v>
      </c>
      <c r="AF32" s="126">
        <f>VLOOKUP(CONCATENATE("P30 ",J$6," H",$B31),Основа!$A$1:$P3647,8,FALSE)</f>
        <v>2787.18</v>
      </c>
      <c r="AG32" s="126">
        <f>VLOOKUP(CONCATENATE("P30 ",K$6," H",$B31),Основа!$A$1:$P3647,8,FALSE)</f>
        <v>3238.5899999999997</v>
      </c>
      <c r="AH32" s="126">
        <f>VLOOKUP(CONCATENATE("P30 ",L$6," H",$B31),Основа!$A$1:$P3647,8,FALSE)</f>
        <v>3736.74</v>
      </c>
      <c r="AI32" s="126">
        <f>VLOOKUP(CONCATENATE("P30 ",M$6," H",$B31),Основа!$A$1:$P3647,8,FALSE)</f>
        <v>4110.66</v>
      </c>
      <c r="AJ32" s="126">
        <f>VLOOKUP(CONCATENATE("P30 ",N$6," H",$B31),Основа!$A$1:$P3647,8,FALSE)</f>
        <v>4173.3900000000003</v>
      </c>
      <c r="AK32" s="126">
        <f>VLOOKUP(CONCATENATE("P30 ",O$6," H",$B31),Основа!$A$1:$P3647,8,FALSE)</f>
        <v>4671.54</v>
      </c>
      <c r="AL32" s="126">
        <f>VLOOKUP(CONCATENATE("P30 ",P$6," H",$B31),Основа!$A$1:$P3647,8,FALSE)</f>
        <v>5605.11</v>
      </c>
      <c r="AM32" s="67"/>
    </row>
    <row r="33" spans="2:38" ht="25.2" thickBot="1" x14ac:dyDescent="0.45">
      <c r="B33" s="80"/>
      <c r="C33" s="80"/>
      <c r="D33" s="80"/>
      <c r="E33" s="85" t="s">
        <v>51</v>
      </c>
      <c r="F33" s="80"/>
      <c r="G33" s="80"/>
      <c r="H33" s="80"/>
      <c r="I33" s="80"/>
      <c r="J33" s="80"/>
      <c r="K33" s="80"/>
      <c r="L33" s="80"/>
      <c r="M33" s="80"/>
      <c r="N33" s="80"/>
      <c r="O33" s="80"/>
      <c r="P33" s="80"/>
    </row>
    <row r="34" spans="2:38" x14ac:dyDescent="0.3">
      <c r="B34" s="564" t="s">
        <v>8</v>
      </c>
      <c r="C34" s="565"/>
      <c r="D34" s="566"/>
      <c r="E34" s="465">
        <v>500</v>
      </c>
      <c r="F34" s="465">
        <v>550</v>
      </c>
      <c r="G34" s="465">
        <v>750</v>
      </c>
      <c r="H34" s="465">
        <v>1000</v>
      </c>
      <c r="I34" s="465">
        <v>1250</v>
      </c>
      <c r="J34" s="465">
        <v>1500</v>
      </c>
      <c r="K34" s="465">
        <v>1750</v>
      </c>
      <c r="L34" s="465">
        <v>2000</v>
      </c>
      <c r="M34" s="465">
        <v>2200</v>
      </c>
      <c r="N34" s="465">
        <v>2250</v>
      </c>
      <c r="O34" s="465">
        <v>2500</v>
      </c>
      <c r="P34" s="485">
        <v>3000</v>
      </c>
      <c r="AB34" s="67"/>
      <c r="AC34" s="67"/>
      <c r="AD34" s="67"/>
      <c r="AE34" s="67"/>
      <c r="AF34" s="67"/>
      <c r="AG34" s="67"/>
      <c r="AH34" s="67"/>
      <c r="AI34" s="67"/>
      <c r="AJ34" s="67"/>
      <c r="AK34" s="67"/>
      <c r="AL34" s="67"/>
    </row>
    <row r="35" spans="2:38" x14ac:dyDescent="0.3">
      <c r="B35" s="567" t="s">
        <v>9</v>
      </c>
      <c r="C35" s="568"/>
      <c r="D35" s="569"/>
      <c r="E35" s="468">
        <v>430</v>
      </c>
      <c r="F35" s="468">
        <v>480</v>
      </c>
      <c r="G35" s="468">
        <v>680</v>
      </c>
      <c r="H35" s="468">
        <v>930</v>
      </c>
      <c r="I35" s="468">
        <v>1180</v>
      </c>
      <c r="J35" s="468">
        <v>1430</v>
      </c>
      <c r="K35" s="468">
        <v>1680</v>
      </c>
      <c r="L35" s="468">
        <v>1930</v>
      </c>
      <c r="M35" s="468">
        <v>2130</v>
      </c>
      <c r="N35" s="468">
        <v>2180</v>
      </c>
      <c r="O35" s="468">
        <v>2430</v>
      </c>
      <c r="P35" s="469">
        <v>2930</v>
      </c>
      <c r="AB35" s="67"/>
      <c r="AC35" s="67"/>
      <c r="AD35" s="67"/>
      <c r="AE35" s="67"/>
      <c r="AF35" s="67"/>
      <c r="AG35" s="67"/>
      <c r="AH35" s="67"/>
      <c r="AI35" s="67"/>
      <c r="AJ35" s="67"/>
      <c r="AK35" s="67"/>
      <c r="AL35" s="67"/>
    </row>
    <row r="36" spans="2:38" x14ac:dyDescent="0.3">
      <c r="B36" s="590" t="s">
        <v>35</v>
      </c>
      <c r="C36" s="591"/>
      <c r="D36" s="592"/>
      <c r="E36" s="468">
        <f>(E34/2)-25</f>
        <v>225</v>
      </c>
      <c r="F36" s="468">
        <f t="shared" ref="F36:P36" si="146">(F34/2)-25</f>
        <v>250</v>
      </c>
      <c r="G36" s="468">
        <f t="shared" si="146"/>
        <v>350</v>
      </c>
      <c r="H36" s="468">
        <f t="shared" si="146"/>
        <v>475</v>
      </c>
      <c r="I36" s="468">
        <f t="shared" si="146"/>
        <v>600</v>
      </c>
      <c r="J36" s="468">
        <f t="shared" si="146"/>
        <v>725</v>
      </c>
      <c r="K36" s="468">
        <f t="shared" si="146"/>
        <v>850</v>
      </c>
      <c r="L36" s="468">
        <f t="shared" si="146"/>
        <v>975</v>
      </c>
      <c r="M36" s="468">
        <f t="shared" si="146"/>
        <v>1075</v>
      </c>
      <c r="N36" s="468">
        <f t="shared" si="146"/>
        <v>1100</v>
      </c>
      <c r="O36" s="468">
        <f t="shared" si="146"/>
        <v>1225</v>
      </c>
      <c r="P36" s="469">
        <f t="shared" si="146"/>
        <v>1475</v>
      </c>
    </row>
    <row r="37" spans="2:38" ht="17.25" customHeight="1" x14ac:dyDescent="0.3">
      <c r="B37" s="590" t="s">
        <v>78</v>
      </c>
      <c r="C37" s="591"/>
      <c r="D37" s="592"/>
      <c r="E37" s="574">
        <v>87</v>
      </c>
      <c r="F37" s="574"/>
      <c r="G37" s="574"/>
      <c r="H37" s="574"/>
      <c r="I37" s="574"/>
      <c r="J37" s="574"/>
      <c r="K37" s="574"/>
      <c r="L37" s="574"/>
      <c r="M37" s="574"/>
      <c r="N37" s="574"/>
      <c r="O37" s="574"/>
      <c r="P37" s="575"/>
    </row>
    <row r="38" spans="2:38" ht="43.8" thickBot="1" x14ac:dyDescent="0.35">
      <c r="B38" s="82" t="s">
        <v>1</v>
      </c>
      <c r="C38" s="86" t="s">
        <v>7</v>
      </c>
      <c r="D38" s="570" t="s">
        <v>5</v>
      </c>
      <c r="E38" s="571"/>
      <c r="F38" s="571"/>
      <c r="G38" s="571"/>
      <c r="H38" s="571"/>
      <c r="I38" s="571"/>
      <c r="J38" s="571"/>
      <c r="K38" s="571"/>
      <c r="L38" s="571"/>
      <c r="M38" s="571"/>
      <c r="N38" s="571"/>
      <c r="O38" s="571"/>
      <c r="P38" s="572"/>
    </row>
    <row r="39" spans="2:38" x14ac:dyDescent="0.3">
      <c r="B39" s="547">
        <v>2</v>
      </c>
      <c r="C39" s="551">
        <v>50</v>
      </c>
      <c r="D39" s="87" t="s">
        <v>6</v>
      </c>
      <c r="E39" s="88">
        <v>5.3</v>
      </c>
      <c r="F39" s="88">
        <v>5.5</v>
      </c>
      <c r="G39" s="88">
        <v>7</v>
      </c>
      <c r="H39" s="88">
        <v>8.9</v>
      </c>
      <c r="I39" s="88">
        <v>10.8</v>
      </c>
      <c r="J39" s="88">
        <v>12.7</v>
      </c>
      <c r="K39" s="88">
        <v>14.6</v>
      </c>
      <c r="L39" s="88">
        <v>16.399999999999999</v>
      </c>
      <c r="M39" s="88">
        <v>17.5</v>
      </c>
      <c r="N39" s="88">
        <v>18.3</v>
      </c>
      <c r="O39" s="88">
        <v>20.2</v>
      </c>
      <c r="P39" s="89">
        <v>24.1</v>
      </c>
    </row>
    <row r="40" spans="2:38" ht="15" thickBot="1" x14ac:dyDescent="0.35">
      <c r="B40" s="548"/>
      <c r="C40" s="552"/>
      <c r="D40" s="90" t="s">
        <v>3</v>
      </c>
      <c r="E40" s="92">
        <v>1.5</v>
      </c>
      <c r="F40" s="92">
        <v>1.6</v>
      </c>
      <c r="G40" s="92">
        <v>2.2000000000000002</v>
      </c>
      <c r="H40" s="92">
        <v>2.9</v>
      </c>
      <c r="I40" s="92">
        <v>3.6</v>
      </c>
      <c r="J40" s="92">
        <v>4.3</v>
      </c>
      <c r="K40" s="92">
        <v>4.9000000000000004</v>
      </c>
      <c r="L40" s="92">
        <v>5.6</v>
      </c>
      <c r="M40" s="92">
        <v>6.2</v>
      </c>
      <c r="N40" s="92">
        <v>6.3</v>
      </c>
      <c r="O40" s="92">
        <v>7</v>
      </c>
      <c r="P40" s="93">
        <v>8.4</v>
      </c>
    </row>
    <row r="41" spans="2:38" x14ac:dyDescent="0.3">
      <c r="B41" s="561">
        <v>3</v>
      </c>
      <c r="C41" s="563">
        <v>100</v>
      </c>
      <c r="D41" s="94" t="s">
        <v>6</v>
      </c>
      <c r="E41" s="88">
        <v>7.6</v>
      </c>
      <c r="F41" s="88">
        <v>8.1</v>
      </c>
      <c r="G41" s="88">
        <v>10.4</v>
      </c>
      <c r="H41" s="88">
        <v>13.3</v>
      </c>
      <c r="I41" s="88">
        <v>16.100000000000001</v>
      </c>
      <c r="J41" s="88">
        <v>18.899999999999999</v>
      </c>
      <c r="K41" s="88">
        <v>21.7</v>
      </c>
      <c r="L41" s="88">
        <v>24.5</v>
      </c>
      <c r="M41" s="88">
        <v>25.6</v>
      </c>
      <c r="N41" s="88">
        <v>27.4</v>
      </c>
      <c r="O41" s="88">
        <v>30.2</v>
      </c>
      <c r="P41" s="89">
        <v>35.799999999999997</v>
      </c>
    </row>
    <row r="42" spans="2:38" ht="15" thickBot="1" x14ac:dyDescent="0.35">
      <c r="B42" s="561"/>
      <c r="C42" s="563"/>
      <c r="D42" s="97" t="s">
        <v>3</v>
      </c>
      <c r="E42" s="92">
        <v>2.2999999999999998</v>
      </c>
      <c r="F42" s="92">
        <v>2.5</v>
      </c>
      <c r="G42" s="92">
        <v>3.3</v>
      </c>
      <c r="H42" s="92">
        <v>4.3</v>
      </c>
      <c r="I42" s="92">
        <v>5.4</v>
      </c>
      <c r="J42" s="92">
        <v>6.4</v>
      </c>
      <c r="K42" s="92">
        <v>7.4</v>
      </c>
      <c r="L42" s="92">
        <v>8.5</v>
      </c>
      <c r="M42" s="92">
        <v>9.3000000000000007</v>
      </c>
      <c r="N42" s="92">
        <v>9.5</v>
      </c>
      <c r="O42" s="92">
        <v>10.5</v>
      </c>
      <c r="P42" s="93">
        <v>12.6</v>
      </c>
    </row>
    <row r="43" spans="2:38" x14ac:dyDescent="0.3">
      <c r="B43" s="547">
        <v>4</v>
      </c>
      <c r="C43" s="551">
        <v>150</v>
      </c>
      <c r="D43" s="87" t="s">
        <v>6</v>
      </c>
      <c r="E43" s="95">
        <v>10.1</v>
      </c>
      <c r="F43" s="95">
        <v>10.8</v>
      </c>
      <c r="G43" s="95">
        <v>13.8</v>
      </c>
      <c r="H43" s="95">
        <v>17.600000000000001</v>
      </c>
      <c r="I43" s="95">
        <v>21.3</v>
      </c>
      <c r="J43" s="95">
        <v>25.2</v>
      </c>
      <c r="K43" s="95">
        <v>28.9</v>
      </c>
      <c r="L43" s="95">
        <v>32.700000000000003</v>
      </c>
      <c r="M43" s="95">
        <v>35.5</v>
      </c>
      <c r="N43" s="95">
        <v>36.4</v>
      </c>
      <c r="O43" s="95">
        <v>40.200000000000003</v>
      </c>
      <c r="P43" s="96">
        <v>47.8</v>
      </c>
    </row>
    <row r="44" spans="2:38" ht="15" thickBot="1" x14ac:dyDescent="0.35">
      <c r="B44" s="548"/>
      <c r="C44" s="552"/>
      <c r="D44" s="90" t="s">
        <v>3</v>
      </c>
      <c r="E44" s="98">
        <v>3.1</v>
      </c>
      <c r="F44" s="98">
        <v>3.3</v>
      </c>
      <c r="G44" s="98">
        <v>4.4000000000000004</v>
      </c>
      <c r="H44" s="98">
        <v>5.8</v>
      </c>
      <c r="I44" s="98">
        <v>7.2</v>
      </c>
      <c r="J44" s="98">
        <v>8.6</v>
      </c>
      <c r="K44" s="98">
        <v>9.9</v>
      </c>
      <c r="L44" s="98">
        <v>11.3</v>
      </c>
      <c r="M44" s="98">
        <v>12.4</v>
      </c>
      <c r="N44" s="98">
        <v>12.7</v>
      </c>
      <c r="O44" s="98">
        <v>14.1</v>
      </c>
      <c r="P44" s="99">
        <v>16.8</v>
      </c>
    </row>
    <row r="45" spans="2:38" x14ac:dyDescent="0.3">
      <c r="B45" s="561">
        <v>5</v>
      </c>
      <c r="C45" s="563">
        <v>200</v>
      </c>
      <c r="D45" s="94" t="s">
        <v>6</v>
      </c>
      <c r="E45" s="88">
        <v>12.5</v>
      </c>
      <c r="F45" s="88">
        <v>13.4</v>
      </c>
      <c r="G45" s="88">
        <v>17.2</v>
      </c>
      <c r="H45" s="88">
        <v>21.9</v>
      </c>
      <c r="I45" s="88">
        <v>26.7</v>
      </c>
      <c r="J45" s="88">
        <v>31.4</v>
      </c>
      <c r="K45" s="88">
        <v>36.1</v>
      </c>
      <c r="L45" s="88">
        <v>40.799999999999997</v>
      </c>
      <c r="M45" s="88">
        <v>43.2</v>
      </c>
      <c r="N45" s="88">
        <v>45.5</v>
      </c>
      <c r="O45" s="88">
        <v>50.2</v>
      </c>
      <c r="P45" s="89">
        <v>59.7</v>
      </c>
    </row>
    <row r="46" spans="2:38" ht="15" thickBot="1" x14ac:dyDescent="0.35">
      <c r="B46" s="561"/>
      <c r="C46" s="563"/>
      <c r="D46" s="97" t="s">
        <v>3</v>
      </c>
      <c r="E46" s="100">
        <v>3.8</v>
      </c>
      <c r="F46" s="100">
        <v>4.2</v>
      </c>
      <c r="G46" s="100">
        <v>5.6</v>
      </c>
      <c r="H46" s="100">
        <v>7.3</v>
      </c>
      <c r="I46" s="100">
        <v>9</v>
      </c>
      <c r="J46" s="100">
        <v>10.7</v>
      </c>
      <c r="K46" s="100">
        <v>12.4</v>
      </c>
      <c r="L46" s="100">
        <v>14.1</v>
      </c>
      <c r="M46" s="100">
        <v>15.5</v>
      </c>
      <c r="N46" s="100">
        <v>15.9</v>
      </c>
      <c r="O46" s="100">
        <v>17.600000000000001</v>
      </c>
      <c r="P46" s="101">
        <v>21</v>
      </c>
    </row>
    <row r="47" spans="2:38" x14ac:dyDescent="0.3">
      <c r="B47" s="547">
        <v>6</v>
      </c>
      <c r="C47" s="551">
        <v>250</v>
      </c>
      <c r="D47" s="87" t="s">
        <v>6</v>
      </c>
      <c r="E47" s="88">
        <v>15</v>
      </c>
      <c r="F47" s="88">
        <v>16.100000000000001</v>
      </c>
      <c r="G47" s="88">
        <v>20.7</v>
      </c>
      <c r="H47" s="88">
        <v>26.3</v>
      </c>
      <c r="I47" s="88">
        <v>31.9</v>
      </c>
      <c r="J47" s="88">
        <v>37.6</v>
      </c>
      <c r="K47" s="88">
        <v>43.3</v>
      </c>
      <c r="L47" s="88">
        <v>48.9</v>
      </c>
      <c r="M47" s="88">
        <v>52.3</v>
      </c>
      <c r="N47" s="88">
        <v>54.5</v>
      </c>
      <c r="O47" s="88">
        <v>60.2</v>
      </c>
      <c r="P47" s="89">
        <v>71.599999999999994</v>
      </c>
    </row>
    <row r="48" spans="2:38" ht="15" thickBot="1" x14ac:dyDescent="0.35">
      <c r="B48" s="548"/>
      <c r="C48" s="552"/>
      <c r="D48" s="90" t="s">
        <v>3</v>
      </c>
      <c r="E48" s="92">
        <v>4.5999999999999996</v>
      </c>
      <c r="F48" s="92">
        <v>5</v>
      </c>
      <c r="G48" s="92">
        <v>6.7</v>
      </c>
      <c r="H48" s="92">
        <v>8.6999999999999993</v>
      </c>
      <c r="I48" s="92">
        <v>10.8</v>
      </c>
      <c r="J48" s="92">
        <v>12.9</v>
      </c>
      <c r="K48" s="92">
        <v>14.9</v>
      </c>
      <c r="L48" s="92">
        <v>17</v>
      </c>
      <c r="M48" s="92">
        <v>18.600000000000001</v>
      </c>
      <c r="N48" s="92">
        <v>19</v>
      </c>
      <c r="O48" s="92">
        <v>21.1</v>
      </c>
      <c r="P48" s="93">
        <v>25.2</v>
      </c>
    </row>
    <row r="49" spans="2:16" x14ac:dyDescent="0.3">
      <c r="B49" s="561">
        <v>7</v>
      </c>
      <c r="C49" s="563">
        <v>300</v>
      </c>
      <c r="D49" s="94" t="s">
        <v>6</v>
      </c>
      <c r="E49" s="88">
        <v>17.5</v>
      </c>
      <c r="F49" s="88">
        <v>18.7</v>
      </c>
      <c r="G49" s="88">
        <v>24.1</v>
      </c>
      <c r="H49" s="88">
        <v>30.6</v>
      </c>
      <c r="I49" s="88">
        <v>37.200000000000003</v>
      </c>
      <c r="J49" s="88">
        <v>43.9</v>
      </c>
      <c r="K49" s="88">
        <v>50.4</v>
      </c>
      <c r="L49" s="88">
        <v>57</v>
      </c>
      <c r="M49" s="88">
        <v>61.2</v>
      </c>
      <c r="N49" s="88">
        <v>63.6</v>
      </c>
      <c r="O49" s="88">
        <v>70.2</v>
      </c>
      <c r="P49" s="89">
        <v>83.5</v>
      </c>
    </row>
    <row r="50" spans="2:16" ht="15" thickBot="1" x14ac:dyDescent="0.35">
      <c r="B50" s="561"/>
      <c r="C50" s="563"/>
      <c r="D50" s="97" t="s">
        <v>3</v>
      </c>
      <c r="E50" s="92">
        <v>5.4</v>
      </c>
      <c r="F50" s="92">
        <v>5.9</v>
      </c>
      <c r="G50" s="92">
        <v>7.8</v>
      </c>
      <c r="H50" s="92">
        <v>10.199999999999999</v>
      </c>
      <c r="I50" s="92">
        <v>12.6</v>
      </c>
      <c r="J50" s="92">
        <v>15</v>
      </c>
      <c r="K50" s="92">
        <v>17.399999999999999</v>
      </c>
      <c r="L50" s="92">
        <v>19.8</v>
      </c>
      <c r="M50" s="92">
        <v>21.7</v>
      </c>
      <c r="N50" s="92">
        <v>22.2</v>
      </c>
      <c r="O50" s="92">
        <v>24.6</v>
      </c>
      <c r="P50" s="93">
        <v>29.4</v>
      </c>
    </row>
    <row r="51" spans="2:16" x14ac:dyDescent="0.3">
      <c r="B51" s="547">
        <v>8</v>
      </c>
      <c r="C51" s="551">
        <v>350</v>
      </c>
      <c r="D51" s="87" t="s">
        <v>6</v>
      </c>
      <c r="E51" s="95">
        <v>19.899999999999999</v>
      </c>
      <c r="F51" s="95">
        <v>21.4</v>
      </c>
      <c r="G51" s="95">
        <v>27.5</v>
      </c>
      <c r="H51" s="95">
        <v>35</v>
      </c>
      <c r="I51" s="95">
        <v>42.5</v>
      </c>
      <c r="J51" s="95">
        <v>50.1</v>
      </c>
      <c r="K51" s="95">
        <v>57.6</v>
      </c>
      <c r="L51" s="95">
        <v>65.2</v>
      </c>
      <c r="M51" s="95">
        <v>69.599999999999994</v>
      </c>
      <c r="N51" s="95">
        <v>72.7</v>
      </c>
      <c r="O51" s="95">
        <v>80.3</v>
      </c>
      <c r="P51" s="96">
        <v>95.5</v>
      </c>
    </row>
    <row r="52" spans="2:16" ht="15" thickBot="1" x14ac:dyDescent="0.35">
      <c r="B52" s="548"/>
      <c r="C52" s="552"/>
      <c r="D52" s="90" t="s">
        <v>3</v>
      </c>
      <c r="E52" s="98">
        <v>6.2</v>
      </c>
      <c r="F52" s="98">
        <v>6.7</v>
      </c>
      <c r="G52" s="98">
        <v>8.9</v>
      </c>
      <c r="H52" s="98">
        <v>11.7</v>
      </c>
      <c r="I52" s="98">
        <v>14.4</v>
      </c>
      <c r="J52" s="98">
        <v>17.2</v>
      </c>
      <c r="K52" s="98">
        <v>19.899999999999999</v>
      </c>
      <c r="L52" s="98">
        <v>22.7</v>
      </c>
      <c r="M52" s="98">
        <v>24.9</v>
      </c>
      <c r="N52" s="98">
        <v>25.4</v>
      </c>
      <c r="O52" s="98">
        <v>28.2</v>
      </c>
      <c r="P52" s="99">
        <v>33.700000000000003</v>
      </c>
    </row>
    <row r="53" spans="2:16" x14ac:dyDescent="0.3">
      <c r="B53" s="561">
        <v>9</v>
      </c>
      <c r="C53" s="563">
        <v>400</v>
      </c>
      <c r="D53" s="94" t="s">
        <v>6</v>
      </c>
      <c r="E53" s="88">
        <v>22.4</v>
      </c>
      <c r="F53" s="88">
        <v>24</v>
      </c>
      <c r="G53" s="88">
        <v>30.9</v>
      </c>
      <c r="H53" s="88">
        <v>39.299999999999997</v>
      </c>
      <c r="I53" s="88">
        <v>47.8</v>
      </c>
      <c r="J53" s="88">
        <v>56.3</v>
      </c>
      <c r="K53" s="88">
        <v>64.8</v>
      </c>
      <c r="L53" s="88">
        <v>73.3</v>
      </c>
      <c r="M53" s="88">
        <v>77.7</v>
      </c>
      <c r="N53" s="88">
        <v>81.7</v>
      </c>
      <c r="O53" s="88">
        <v>90.3</v>
      </c>
      <c r="P53" s="89">
        <v>107.4</v>
      </c>
    </row>
    <row r="54" spans="2:16" ht="15" thickBot="1" x14ac:dyDescent="0.35">
      <c r="B54" s="561"/>
      <c r="C54" s="563"/>
      <c r="D54" s="97" t="s">
        <v>3</v>
      </c>
      <c r="E54" s="98">
        <v>6.9</v>
      </c>
      <c r="F54" s="98">
        <v>7.5</v>
      </c>
      <c r="G54" s="98">
        <v>10</v>
      </c>
      <c r="H54" s="98">
        <v>13.1</v>
      </c>
      <c r="I54" s="98">
        <v>16.2</v>
      </c>
      <c r="J54" s="98">
        <v>19.3</v>
      </c>
      <c r="K54" s="98">
        <v>22.4</v>
      </c>
      <c r="L54" s="98">
        <v>25.5</v>
      </c>
      <c r="M54" s="98">
        <v>28</v>
      </c>
      <c r="N54" s="98">
        <v>28.6</v>
      </c>
      <c r="O54" s="98">
        <v>31.7</v>
      </c>
      <c r="P54" s="99">
        <v>37.9</v>
      </c>
    </row>
    <row r="55" spans="2:16" x14ac:dyDescent="0.3">
      <c r="B55" s="547">
        <v>10</v>
      </c>
      <c r="C55" s="551">
        <v>450</v>
      </c>
      <c r="D55" s="87" t="s">
        <v>6</v>
      </c>
      <c r="E55" s="88">
        <v>24.9</v>
      </c>
      <c r="F55" s="88">
        <v>26.7</v>
      </c>
      <c r="G55" s="88">
        <v>34.299999999999997</v>
      </c>
      <c r="H55" s="88">
        <v>43.7</v>
      </c>
      <c r="I55" s="88">
        <v>53.1</v>
      </c>
      <c r="J55" s="88">
        <v>62.6</v>
      </c>
      <c r="K55" s="88">
        <v>72</v>
      </c>
      <c r="L55" s="88">
        <v>81.400000000000006</v>
      </c>
      <c r="M55" s="88">
        <v>85.5</v>
      </c>
      <c r="N55" s="88">
        <v>90.8</v>
      </c>
      <c r="O55" s="88">
        <v>100.3</v>
      </c>
      <c r="P55" s="89">
        <v>119.3</v>
      </c>
    </row>
    <row r="56" spans="2:16" ht="15" thickBot="1" x14ac:dyDescent="0.35">
      <c r="B56" s="548"/>
      <c r="C56" s="552"/>
      <c r="D56" s="90" t="s">
        <v>3</v>
      </c>
      <c r="E56" s="92">
        <v>7.7</v>
      </c>
      <c r="F56" s="92">
        <v>8.4</v>
      </c>
      <c r="G56" s="92">
        <v>11.1</v>
      </c>
      <c r="H56" s="92">
        <v>14.6</v>
      </c>
      <c r="I56" s="92">
        <v>18</v>
      </c>
      <c r="J56" s="92">
        <v>21.5</v>
      </c>
      <c r="K56" s="92">
        <v>24.9</v>
      </c>
      <c r="L56" s="92">
        <v>28.3</v>
      </c>
      <c r="M56" s="92">
        <v>31.1</v>
      </c>
      <c r="N56" s="92">
        <v>31.8</v>
      </c>
      <c r="O56" s="92">
        <v>35.200000000000003</v>
      </c>
      <c r="P56" s="93">
        <v>42.1</v>
      </c>
    </row>
    <row r="57" spans="2:16" x14ac:dyDescent="0.3">
      <c r="B57" s="547">
        <v>11</v>
      </c>
      <c r="C57" s="551">
        <v>500</v>
      </c>
      <c r="D57" s="87" t="s">
        <v>6</v>
      </c>
      <c r="E57" s="95">
        <v>27.4</v>
      </c>
      <c r="F57" s="95">
        <v>29.3</v>
      </c>
      <c r="G57" s="95" t="s">
        <v>16</v>
      </c>
      <c r="H57" s="95">
        <v>48</v>
      </c>
      <c r="I57" s="95">
        <v>58.4</v>
      </c>
      <c r="J57" s="95">
        <v>68.8</v>
      </c>
      <c r="K57" s="95">
        <v>79.2</v>
      </c>
      <c r="L57" s="95">
        <v>89.5</v>
      </c>
      <c r="M57" s="95">
        <v>92.3</v>
      </c>
      <c r="N57" s="95">
        <v>99.8</v>
      </c>
      <c r="O57" s="95">
        <v>110.3</v>
      </c>
      <c r="P57" s="96">
        <v>131.19999999999999</v>
      </c>
    </row>
    <row r="58" spans="2:16" ht="15" thickBot="1" x14ac:dyDescent="0.35">
      <c r="B58" s="548"/>
      <c r="C58" s="552"/>
      <c r="D58" s="90" t="s">
        <v>3</v>
      </c>
      <c r="E58" s="98">
        <v>8.5</v>
      </c>
      <c r="F58" s="98">
        <v>9.1999999999999993</v>
      </c>
      <c r="G58" s="98">
        <v>12.3</v>
      </c>
      <c r="H58" s="98">
        <v>16</v>
      </c>
      <c r="I58" s="98">
        <v>19.8</v>
      </c>
      <c r="J58" s="98">
        <v>23.6</v>
      </c>
      <c r="K58" s="98">
        <v>27.4</v>
      </c>
      <c r="L58" s="98">
        <v>31.2</v>
      </c>
      <c r="M58" s="98">
        <v>34.200000000000003</v>
      </c>
      <c r="N58" s="98">
        <v>34.9</v>
      </c>
      <c r="O58" s="98">
        <v>38.700000000000003</v>
      </c>
      <c r="P58" s="99">
        <v>46.3</v>
      </c>
    </row>
    <row r="59" spans="2:16" x14ac:dyDescent="0.3">
      <c r="B59" s="561">
        <v>12</v>
      </c>
      <c r="C59" s="563">
        <v>550</v>
      </c>
      <c r="D59" s="94" t="s">
        <v>6</v>
      </c>
      <c r="E59" s="88">
        <v>29.8</v>
      </c>
      <c r="F59" s="88">
        <v>32</v>
      </c>
      <c r="G59" s="88">
        <v>41.1</v>
      </c>
      <c r="H59" s="88">
        <v>52.4</v>
      </c>
      <c r="I59" s="88">
        <v>63.7</v>
      </c>
      <c r="J59" s="88">
        <v>75</v>
      </c>
      <c r="K59" s="88">
        <v>86.4</v>
      </c>
      <c r="L59" s="88">
        <v>97.6</v>
      </c>
      <c r="M59" s="88">
        <v>100.2</v>
      </c>
      <c r="N59" s="88">
        <v>108.9</v>
      </c>
      <c r="O59" s="88">
        <v>120.3</v>
      </c>
      <c r="P59" s="89">
        <v>143.1</v>
      </c>
    </row>
    <row r="60" spans="2:16" ht="15" thickBot="1" x14ac:dyDescent="0.35">
      <c r="B60" s="561"/>
      <c r="C60" s="563"/>
      <c r="D60" s="97" t="s">
        <v>3</v>
      </c>
      <c r="E60" s="98">
        <v>9.3000000000000007</v>
      </c>
      <c r="F60" s="98">
        <v>10.1</v>
      </c>
      <c r="G60" s="98">
        <v>13.4</v>
      </c>
      <c r="H60" s="98">
        <v>17.5</v>
      </c>
      <c r="I60" s="98">
        <v>21.6</v>
      </c>
      <c r="J60" s="98">
        <v>25.8</v>
      </c>
      <c r="K60" s="98">
        <v>29.9</v>
      </c>
      <c r="L60" s="98">
        <v>34</v>
      </c>
      <c r="M60" s="98">
        <v>37.299999999999997</v>
      </c>
      <c r="N60" s="98">
        <v>38.1</v>
      </c>
      <c r="O60" s="98">
        <v>42.3</v>
      </c>
      <c r="P60" s="99">
        <v>50.5</v>
      </c>
    </row>
    <row r="61" spans="2:16" x14ac:dyDescent="0.3">
      <c r="B61" s="547">
        <v>13</v>
      </c>
      <c r="C61" s="551">
        <v>600</v>
      </c>
      <c r="D61" s="87" t="s">
        <v>6</v>
      </c>
      <c r="E61" s="88">
        <v>32.299999999999997</v>
      </c>
      <c r="F61" s="88">
        <v>34.6</v>
      </c>
      <c r="G61" s="88">
        <v>44.5</v>
      </c>
      <c r="H61" s="88">
        <v>56.7</v>
      </c>
      <c r="I61" s="88">
        <v>69</v>
      </c>
      <c r="J61" s="88">
        <v>81.3</v>
      </c>
      <c r="K61" s="88">
        <v>93.5</v>
      </c>
      <c r="L61" s="88">
        <v>105.7</v>
      </c>
      <c r="M61" s="88">
        <v>112.4</v>
      </c>
      <c r="N61" s="88">
        <v>118</v>
      </c>
      <c r="O61" s="88">
        <v>130.30000000000001</v>
      </c>
      <c r="P61" s="89">
        <v>150.6</v>
      </c>
    </row>
    <row r="62" spans="2:16" ht="15" thickBot="1" x14ac:dyDescent="0.35">
      <c r="B62" s="548"/>
      <c r="C62" s="552"/>
      <c r="D62" s="90" t="s">
        <v>3</v>
      </c>
      <c r="E62" s="98">
        <v>10</v>
      </c>
      <c r="F62" s="98">
        <v>10.9</v>
      </c>
      <c r="G62" s="98">
        <v>14.5</v>
      </c>
      <c r="H62" s="98">
        <v>19</v>
      </c>
      <c r="I62" s="98">
        <v>23.4</v>
      </c>
      <c r="J62" s="98">
        <v>27.9</v>
      </c>
      <c r="K62" s="98">
        <v>32.4</v>
      </c>
      <c r="L62" s="98">
        <v>36.799999999999997</v>
      </c>
      <c r="M62" s="98">
        <v>40.4</v>
      </c>
      <c r="N62" s="98">
        <v>41.3</v>
      </c>
      <c r="O62" s="98">
        <v>45.8</v>
      </c>
      <c r="P62" s="99">
        <v>54.7</v>
      </c>
    </row>
    <row r="63" spans="2:16" x14ac:dyDescent="0.3">
      <c r="B63" s="547">
        <v>14</v>
      </c>
      <c r="C63" s="551">
        <v>650</v>
      </c>
      <c r="D63" s="87" t="s">
        <v>6</v>
      </c>
      <c r="E63" s="88">
        <v>34.799999999999997</v>
      </c>
      <c r="F63" s="88">
        <v>37.299999999999997</v>
      </c>
      <c r="G63" s="88">
        <v>47.9</v>
      </c>
      <c r="H63" s="88">
        <v>61</v>
      </c>
      <c r="I63" s="88">
        <v>74.2</v>
      </c>
      <c r="J63" s="88">
        <v>87.5</v>
      </c>
      <c r="K63" s="88">
        <v>100.7</v>
      </c>
      <c r="L63" s="88">
        <v>113.9</v>
      </c>
      <c r="M63" s="88">
        <v>119.6</v>
      </c>
      <c r="N63" s="88">
        <v>127</v>
      </c>
      <c r="O63" s="88">
        <v>140.30000000000001</v>
      </c>
      <c r="P63" s="89">
        <v>165.8</v>
      </c>
    </row>
    <row r="64" spans="2:16" ht="15" thickBot="1" x14ac:dyDescent="0.35">
      <c r="B64" s="548"/>
      <c r="C64" s="552"/>
      <c r="D64" s="90" t="s">
        <v>3</v>
      </c>
      <c r="E64" s="92">
        <v>10.8</v>
      </c>
      <c r="F64" s="92">
        <v>11.8</v>
      </c>
      <c r="G64" s="92">
        <v>15.6</v>
      </c>
      <c r="H64" s="92">
        <v>20.399999999999999</v>
      </c>
      <c r="I64" s="92">
        <v>25.2</v>
      </c>
      <c r="J64" s="92">
        <v>30.1</v>
      </c>
      <c r="K64" s="92">
        <v>34.9</v>
      </c>
      <c r="L64" s="92">
        <v>39.700000000000003</v>
      </c>
      <c r="M64" s="92">
        <v>43.5</v>
      </c>
      <c r="N64" s="92">
        <v>44.5</v>
      </c>
      <c r="O64" s="92">
        <v>49.3</v>
      </c>
      <c r="P64" s="93">
        <v>58.9</v>
      </c>
    </row>
  </sheetData>
  <sheetProtection algorithmName="SHA-512" hashValue="rvij9LHEKVsEBfu0Bh9BuDW7ERW30gEj0kjfjbsb/yx4Gm4M+Gh1t+Cf2u+X3/5xqGopxbKd/14FAqGU8pYjAg==" saltValue="4FqpqPYVh+9sGLgYty4whA==" spinCount="100000" sheet="1" objects="1" scenarios="1"/>
  <mergeCells count="63">
    <mergeCell ref="B11:B12"/>
    <mergeCell ref="C11:C12"/>
    <mergeCell ref="B13:B14"/>
    <mergeCell ref="C13:C14"/>
    <mergeCell ref="B37:D37"/>
    <mergeCell ref="B23:B24"/>
    <mergeCell ref="C23:C24"/>
    <mergeCell ref="B19:B20"/>
    <mergeCell ref="B1:E1"/>
    <mergeCell ref="B41:B42"/>
    <mergeCell ref="C41:C42"/>
    <mergeCell ref="B31:B32"/>
    <mergeCell ref="C31:C32"/>
    <mergeCell ref="B27:B28"/>
    <mergeCell ref="C27:C28"/>
    <mergeCell ref="B29:B30"/>
    <mergeCell ref="C29:C30"/>
    <mergeCell ref="D38:P38"/>
    <mergeCell ref="B39:B40"/>
    <mergeCell ref="B5:D5"/>
    <mergeCell ref="C19:C20"/>
    <mergeCell ref="B21:B22"/>
    <mergeCell ref="C21:C22"/>
    <mergeCell ref="M2:N2"/>
    <mergeCell ref="B63:B64"/>
    <mergeCell ref="C63:C64"/>
    <mergeCell ref="B57:B58"/>
    <mergeCell ref="C57:C58"/>
    <mergeCell ref="B59:B60"/>
    <mergeCell ref="C59:C60"/>
    <mergeCell ref="B61:B62"/>
    <mergeCell ref="C61:C62"/>
    <mergeCell ref="J3:N3"/>
    <mergeCell ref="B7:B8"/>
    <mergeCell ref="C7:C8"/>
    <mergeCell ref="K5:N5"/>
    <mergeCell ref="B55:B56"/>
    <mergeCell ref="C55:C56"/>
    <mergeCell ref="B49:B50"/>
    <mergeCell ref="C49:C50"/>
    <mergeCell ref="B51:B52"/>
    <mergeCell ref="C51:C52"/>
    <mergeCell ref="B53:B54"/>
    <mergeCell ref="C53:C54"/>
    <mergeCell ref="E37:P37"/>
    <mergeCell ref="B9:B10"/>
    <mergeCell ref="C9:C10"/>
    <mergeCell ref="B17:B18"/>
    <mergeCell ref="B47:B48"/>
    <mergeCell ref="C47:C48"/>
    <mergeCell ref="B43:B44"/>
    <mergeCell ref="C17:C18"/>
    <mergeCell ref="B15:B16"/>
    <mergeCell ref="C15:C16"/>
    <mergeCell ref="C39:C40"/>
    <mergeCell ref="B34:D34"/>
    <mergeCell ref="B35:D35"/>
    <mergeCell ref="B36:D36"/>
    <mergeCell ref="B25:B26"/>
    <mergeCell ref="C25:C26"/>
    <mergeCell ref="B45:B46"/>
    <mergeCell ref="C45:C46"/>
    <mergeCell ref="C43:C44"/>
  </mergeCells>
  <dataValidations count="2">
    <dataValidation showInputMessage="1" showErrorMessage="1" sqref="J5" xr:uid="{00000000-0002-0000-0300-000000000000}"/>
    <dataValidation type="list" allowBlank="1" showInputMessage="1" showErrorMessage="1" sqref="K5" xr:uid="{00000000-0002-0000-0300-000001000000}">
      <formula1>$AA$4:$AA$6</formula1>
    </dataValidation>
  </dataValidations>
  <pageMargins left="0.7" right="0.7" top="0.75" bottom="0.75" header="0.3" footer="0.3"/>
  <pageSetup paperSize="9" orientation="portrait" verticalDpi="0" r:id="rId1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dimension ref="B1:AR65"/>
  <sheetViews>
    <sheetView showGridLines="0" showRowColHeaders="0" zoomScale="90" zoomScaleNormal="90" workbookViewId="0">
      <selection activeCell="H5" sqref="H5"/>
    </sheetView>
  </sheetViews>
  <sheetFormatPr defaultRowHeight="14.4" x14ac:dyDescent="0.3"/>
  <cols>
    <col min="1" max="1" width="4.88671875" customWidth="1"/>
    <col min="2" max="2" width="10" customWidth="1"/>
    <col min="3" max="3" width="10.5546875" customWidth="1"/>
    <col min="5" max="5" width="20.88671875" customWidth="1"/>
    <col min="6" max="6" width="20.44140625" customWidth="1"/>
    <col min="7" max="7" width="10.6640625" customWidth="1"/>
    <col min="8" max="8" width="11.33203125" customWidth="1"/>
    <col min="9" max="10" width="10.6640625" customWidth="1"/>
    <col min="11" max="13" width="9.6640625" customWidth="1"/>
    <col min="14" max="15" width="8.33203125" customWidth="1"/>
    <col min="26" max="26" width="9.109375" style="67"/>
    <col min="27" max="30" width="9.109375" style="117" hidden="1" customWidth="1"/>
    <col min="31" max="33" width="9.109375" style="117" customWidth="1"/>
    <col min="34" max="36" width="9.109375" style="67" customWidth="1"/>
    <col min="37" max="37" width="9.109375" style="67"/>
  </cols>
  <sheetData>
    <row r="1" spans="2:44" ht="55.5" customHeight="1" x14ac:dyDescent="0.3">
      <c r="B1" s="578"/>
      <c r="C1" s="578"/>
      <c r="D1" s="578"/>
      <c r="E1" s="578"/>
      <c r="H1" s="281" t="s">
        <v>167</v>
      </c>
      <c r="AL1" s="67"/>
      <c r="AM1" s="67"/>
      <c r="AN1" s="67"/>
    </row>
    <row r="2" spans="2:44" ht="15" customHeight="1" x14ac:dyDescent="0.3">
      <c r="B2" s="110" t="s">
        <v>6146</v>
      </c>
      <c r="C2" s="223" t="s">
        <v>6138</v>
      </c>
      <c r="D2" s="223"/>
      <c r="E2" s="110"/>
      <c r="F2" s="110"/>
      <c r="G2" s="155"/>
      <c r="H2" s="155"/>
      <c r="I2" s="151"/>
      <c r="J2" s="151"/>
      <c r="K2" s="151"/>
      <c r="L2" s="80"/>
      <c r="M2" s="111"/>
      <c r="N2" s="80"/>
      <c r="Z2"/>
      <c r="AA2"/>
      <c r="AB2"/>
      <c r="AC2"/>
      <c r="AD2"/>
      <c r="AL2" s="67"/>
      <c r="AM2" s="67"/>
      <c r="AN2" s="67"/>
    </row>
    <row r="3" spans="2:44" ht="15" customHeight="1" x14ac:dyDescent="0.3">
      <c r="B3" s="110" t="s">
        <v>6155</v>
      </c>
      <c r="C3" s="223"/>
      <c r="D3" s="223"/>
      <c r="E3" s="156"/>
      <c r="F3" s="110"/>
      <c r="G3" s="110"/>
      <c r="H3" s="110"/>
      <c r="I3" s="111"/>
      <c r="J3" s="111"/>
      <c r="K3" s="111"/>
      <c r="L3" s="111"/>
      <c r="M3" s="111"/>
      <c r="N3" s="80"/>
      <c r="Z3"/>
      <c r="AA3"/>
      <c r="AB3"/>
      <c r="AC3"/>
      <c r="AD3"/>
      <c r="AL3" s="67"/>
      <c r="AM3" s="67"/>
      <c r="AN3" s="67"/>
    </row>
    <row r="4" spans="2:44" ht="15" customHeight="1" x14ac:dyDescent="0.3">
      <c r="B4" s="110"/>
      <c r="C4" s="223"/>
      <c r="D4" s="223"/>
      <c r="E4" s="110"/>
      <c r="F4" s="110"/>
      <c r="G4" s="110"/>
      <c r="H4" s="110"/>
      <c r="I4" s="80"/>
      <c r="J4" s="80"/>
      <c r="K4" s="80"/>
      <c r="L4" s="80"/>
      <c r="M4" s="80"/>
      <c r="N4" s="80"/>
      <c r="Z4"/>
      <c r="AL4" s="67"/>
      <c r="AM4" s="67"/>
      <c r="AN4" s="67"/>
    </row>
    <row r="5" spans="2:44" ht="27.75" customHeight="1" x14ac:dyDescent="0.3">
      <c r="B5" s="149" t="s">
        <v>6157</v>
      </c>
      <c r="C5" s="80"/>
      <c r="D5" s="80"/>
      <c r="E5" s="80"/>
      <c r="F5" s="80"/>
      <c r="G5" s="80"/>
      <c r="H5" s="80"/>
      <c r="I5" s="80"/>
      <c r="J5" s="80"/>
      <c r="K5" s="598"/>
      <c r="L5" s="598"/>
      <c r="M5" s="598"/>
      <c r="N5" s="598"/>
      <c r="T5" s="67"/>
      <c r="U5" s="67"/>
      <c r="V5" s="67"/>
      <c r="W5" s="67"/>
      <c r="X5" s="67"/>
      <c r="Y5" s="67"/>
      <c r="Z5"/>
      <c r="AA5" s="126" t="s">
        <v>115</v>
      </c>
      <c r="AB5" s="126"/>
      <c r="AC5" s="126"/>
      <c r="AD5" s="126"/>
      <c r="AE5" s="126"/>
      <c r="AF5" s="126"/>
      <c r="AG5" s="126"/>
      <c r="AH5" s="236"/>
      <c r="AL5" s="67"/>
      <c r="AM5" s="67"/>
      <c r="AN5" s="67"/>
      <c r="AO5" s="67"/>
      <c r="AP5" s="67"/>
      <c r="AQ5" s="67"/>
      <c r="AR5" s="67"/>
    </row>
    <row r="6" spans="2:44" ht="18.75" customHeight="1" thickBot="1" x14ac:dyDescent="0.35">
      <c r="B6" s="78" t="s">
        <v>6450</v>
      </c>
      <c r="C6" s="79"/>
      <c r="D6" s="79"/>
      <c r="E6" s="80"/>
      <c r="F6" s="80"/>
      <c r="G6" s="80"/>
      <c r="H6" s="80"/>
      <c r="I6" s="80"/>
      <c r="J6" s="80"/>
      <c r="K6" s="80"/>
      <c r="L6" s="80"/>
      <c r="M6" s="80"/>
      <c r="N6" s="80"/>
      <c r="T6" s="67"/>
      <c r="U6" s="67"/>
      <c r="V6" s="67"/>
      <c r="W6" s="67"/>
      <c r="X6" s="67"/>
      <c r="Y6" s="67"/>
      <c r="Z6"/>
      <c r="AA6" s="126" t="s">
        <v>116</v>
      </c>
      <c r="AB6" s="126"/>
      <c r="AC6" s="126"/>
      <c r="AD6" s="126"/>
      <c r="AE6" s="126"/>
      <c r="AF6" s="126"/>
      <c r="AG6" s="126"/>
      <c r="AH6" s="236"/>
      <c r="AL6" s="67"/>
      <c r="AM6" s="67"/>
      <c r="AN6" s="67"/>
      <c r="AO6" s="67"/>
      <c r="AP6" s="67"/>
      <c r="AQ6" s="67"/>
      <c r="AR6" s="67"/>
    </row>
    <row r="7" spans="2:44" ht="35.25" customHeight="1" thickBot="1" x14ac:dyDescent="0.35">
      <c r="B7" s="599" t="s">
        <v>76</v>
      </c>
      <c r="C7" s="600"/>
      <c r="D7" s="555" t="s">
        <v>77</v>
      </c>
      <c r="E7" s="603" t="s">
        <v>82</v>
      </c>
      <c r="F7" s="605" t="s">
        <v>114</v>
      </c>
      <c r="G7" s="606"/>
      <c r="H7" s="276">
        <v>0</v>
      </c>
      <c r="I7" s="589" t="s">
        <v>115</v>
      </c>
      <c r="J7" s="607"/>
      <c r="K7" s="152"/>
      <c r="L7" s="152"/>
      <c r="M7" s="152"/>
      <c r="N7" s="152"/>
      <c r="O7" s="43"/>
      <c r="T7" s="67"/>
      <c r="U7" s="67"/>
      <c r="V7" s="67"/>
      <c r="W7" s="67"/>
      <c r="X7" s="67"/>
      <c r="Y7" s="67"/>
      <c r="Z7"/>
      <c r="AA7" s="126" t="s">
        <v>117</v>
      </c>
      <c r="AB7" s="126"/>
      <c r="AC7" s="126"/>
      <c r="AD7" s="126"/>
      <c r="AE7" s="126"/>
      <c r="AF7" s="126"/>
      <c r="AG7" s="126"/>
      <c r="AH7" s="236"/>
      <c r="AL7" s="67"/>
      <c r="AM7" s="67"/>
      <c r="AN7" s="67"/>
      <c r="AO7" s="67"/>
      <c r="AP7" s="67"/>
      <c r="AQ7" s="67"/>
      <c r="AR7" s="67"/>
    </row>
    <row r="8" spans="2:44" ht="15.75" customHeight="1" thickBot="1" x14ac:dyDescent="0.35">
      <c r="B8" s="601"/>
      <c r="C8" s="602"/>
      <c r="D8" s="556"/>
      <c r="E8" s="604"/>
      <c r="F8" s="499" t="s">
        <v>8</v>
      </c>
      <c r="G8" s="476">
        <v>820</v>
      </c>
      <c r="H8" s="476">
        <v>1010</v>
      </c>
      <c r="I8" s="476">
        <v>1200</v>
      </c>
      <c r="J8" s="477">
        <v>1485</v>
      </c>
      <c r="K8" s="398"/>
      <c r="L8" s="398"/>
      <c r="M8" s="398"/>
      <c r="N8" s="398"/>
      <c r="O8" s="43"/>
      <c r="T8" s="67"/>
      <c r="U8" s="67"/>
      <c r="V8" s="67"/>
      <c r="W8" s="67"/>
      <c r="X8" s="67"/>
      <c r="Y8" s="67"/>
      <c r="Z8"/>
      <c r="AA8" s="126"/>
      <c r="AB8" s="126"/>
      <c r="AC8" s="126"/>
      <c r="AD8" s="126"/>
      <c r="AE8" s="126"/>
      <c r="AF8" s="126"/>
      <c r="AG8" s="126"/>
      <c r="AH8" s="236"/>
      <c r="AL8" s="67"/>
      <c r="AM8" s="67"/>
      <c r="AN8" s="67"/>
      <c r="AO8" s="67"/>
      <c r="AP8" s="67"/>
      <c r="AQ8" s="67"/>
      <c r="AR8" s="67"/>
    </row>
    <row r="9" spans="2:44" ht="15" customHeight="1" x14ac:dyDescent="0.3">
      <c r="B9" s="609" t="s">
        <v>6144</v>
      </c>
      <c r="C9" s="610"/>
      <c r="D9" s="555">
        <v>460</v>
      </c>
      <c r="E9" s="603">
        <v>400</v>
      </c>
      <c r="F9" s="500" t="s">
        <v>36</v>
      </c>
      <c r="G9" s="447">
        <f>ROUND(AA9-(AA9*$H$7),0)</f>
        <v>17434</v>
      </c>
      <c r="H9" s="447">
        <f t="shared" ref="H9:I9" si="0">ROUND(AB9-(AB9*$H$7),0)</f>
        <v>21367</v>
      </c>
      <c r="I9" s="447">
        <f t="shared" si="0"/>
        <v>25300</v>
      </c>
      <c r="J9" s="448">
        <f>ROUND(AD9-(AD9*$H$7),0)</f>
        <v>31188</v>
      </c>
      <c r="K9" s="407">
        <f>ROUND(AE9-(AE9*$H$7),0)</f>
        <v>0</v>
      </c>
      <c r="L9" s="131"/>
      <c r="M9" s="131"/>
      <c r="N9" s="131"/>
      <c r="O9" s="43"/>
      <c r="T9" s="67"/>
      <c r="U9" s="67"/>
      <c r="V9" s="67"/>
      <c r="W9" s="67"/>
      <c r="X9" s="67"/>
      <c r="Y9" s="67"/>
      <c r="Z9"/>
      <c r="AA9" s="126">
        <f>ROUND(VLOOKUP($B9&amp;"-"&amp;G$8,Основа!$A$1:$P3680,15,FALSE),0)</f>
        <v>17434</v>
      </c>
      <c r="AB9" s="126">
        <f>ROUND(VLOOKUP($B9&amp;"-"&amp;H$8,Основа!$A$1:$P3680,15,FALSE),0)</f>
        <v>21367</v>
      </c>
      <c r="AC9" s="126">
        <f>ROUND(VLOOKUP($B9&amp;"-"&amp;I$8,Основа!$A$1:$P3680,15,FALSE),0)</f>
        <v>25300</v>
      </c>
      <c r="AD9" s="126">
        <f>ROUND(VLOOKUP($B9&amp;"-"&amp;J$8,Основа!$A$1:$P3680,15,FALSE),0)</f>
        <v>31188</v>
      </c>
      <c r="AE9" s="126"/>
      <c r="AF9" s="126"/>
      <c r="AG9" s="126"/>
      <c r="AH9" s="236"/>
      <c r="AL9" s="67"/>
      <c r="AM9" s="67"/>
      <c r="AN9" s="67"/>
      <c r="AO9" s="67"/>
      <c r="AP9" s="67"/>
      <c r="AQ9" s="67"/>
      <c r="AR9" s="67"/>
    </row>
    <row r="10" spans="2:44" ht="18.75" customHeight="1" thickBot="1" x14ac:dyDescent="0.35">
      <c r="B10" s="611"/>
      <c r="C10" s="612"/>
      <c r="D10" s="556"/>
      <c r="E10" s="604"/>
      <c r="F10" s="106" t="str">
        <f>RIGHT($I$7,21)</f>
        <v>ΔТ=70⁰С (95/85/20) Вт</v>
      </c>
      <c r="G10" s="107">
        <f>ROUND(IF($F10="ΔТ=70⁰С (95/85/20) Вт",AA10,(IF($F10="ΔТ=60⁰С (90/70/20) Вт",AA10*0.818,AA10*0.646))),0)</f>
        <v>758</v>
      </c>
      <c r="H10" s="107">
        <f t="shared" ref="H10:I10" si="1">ROUND(IF($F10="ΔТ=70⁰С (95/85/20) Вт",AB10,(IF($F10="ΔТ=60⁰С (90/70/20) Вт",AB10*0.818,AB10*0.646))),0)</f>
        <v>929</v>
      </c>
      <c r="I10" s="107">
        <f t="shared" si="1"/>
        <v>1100</v>
      </c>
      <c r="J10" s="108">
        <f>ROUND(IF($F10="ΔТ=70⁰С (95/85/20) Вт",AD10,(IF($F10="ΔТ=60⁰С (90/70/20) Вт",AD10*0.818,AD10*0.646))),0)</f>
        <v>1356</v>
      </c>
      <c r="K10" s="408"/>
      <c r="L10" s="133"/>
      <c r="M10" s="133"/>
      <c r="N10" s="133"/>
      <c r="O10" s="58"/>
      <c r="T10" s="67"/>
      <c r="U10" s="67"/>
      <c r="V10" s="67"/>
      <c r="W10" s="67"/>
      <c r="X10" s="67"/>
      <c r="Y10" s="67"/>
      <c r="Z10"/>
      <c r="AA10" s="126">
        <f>ROUND(VLOOKUP($B9&amp;"-"&amp;G$8,Основа!$A$1:$P3681,8,FALSE),0)</f>
        <v>758</v>
      </c>
      <c r="AB10" s="126">
        <f>ROUND(VLOOKUP($B9&amp;"-"&amp;H$8,Основа!$A$1:$P3681,8,FALSE),0)</f>
        <v>929</v>
      </c>
      <c r="AC10" s="126">
        <f>ROUND(VLOOKUP($B9&amp;"-"&amp;I$8,Основа!$A$1:$P3681,8,FALSE),0)</f>
        <v>1100</v>
      </c>
      <c r="AD10" s="126">
        <f>ROUND(VLOOKUP($B9&amp;"-"&amp;J$8,Основа!$A$1:$P3681,8,FALSE),0)</f>
        <v>1356</v>
      </c>
      <c r="AE10" s="126"/>
      <c r="AF10" s="126"/>
      <c r="AG10" s="126"/>
      <c r="AH10" s="236"/>
      <c r="AL10" s="67"/>
      <c r="AM10" s="67"/>
      <c r="AN10" s="67"/>
      <c r="AO10" s="67"/>
      <c r="AP10" s="67"/>
      <c r="AQ10" s="67"/>
      <c r="AR10" s="67"/>
    </row>
    <row r="11" spans="2:44" ht="15" customHeight="1" x14ac:dyDescent="0.3">
      <c r="B11" s="609" t="s">
        <v>6145</v>
      </c>
      <c r="C11" s="610"/>
      <c r="D11" s="577">
        <v>560</v>
      </c>
      <c r="E11" s="608">
        <v>500</v>
      </c>
      <c r="F11" s="500" t="s">
        <v>36</v>
      </c>
      <c r="G11" s="447">
        <f>ROUND(AA11-(AA11*$H$7),0)</f>
        <v>17733</v>
      </c>
      <c r="H11" s="447">
        <f t="shared" ref="H11:K11" si="2">ROUND(AB11-(AB11*$H$7),0)</f>
        <v>25438</v>
      </c>
      <c r="I11" s="447">
        <f t="shared" si="2"/>
        <v>30130</v>
      </c>
      <c r="J11" s="448">
        <f t="shared" si="2"/>
        <v>37122</v>
      </c>
      <c r="K11" s="407">
        <f t="shared" si="2"/>
        <v>0</v>
      </c>
      <c r="L11" s="131"/>
      <c r="M11" s="131"/>
      <c r="N11" s="131"/>
      <c r="O11" s="58"/>
      <c r="T11" s="67"/>
      <c r="U11" s="67"/>
      <c r="V11" s="67"/>
      <c r="W11" s="67"/>
      <c r="X11" s="67"/>
      <c r="Y11" s="67"/>
      <c r="Z11"/>
      <c r="AA11" s="126">
        <f>ROUND(VLOOKUP($B11&amp;"-"&amp;G$8,Основа!$A$1:$P3682,15,FALSE),0)</f>
        <v>17733</v>
      </c>
      <c r="AB11" s="126">
        <f>ROUND(VLOOKUP($B11&amp;"-"&amp;H$8,Основа!$A$1:$P3682,15,FALSE),0)</f>
        <v>25438</v>
      </c>
      <c r="AC11" s="126">
        <f>ROUND(VLOOKUP($B11&amp;"-"&amp;I$8,Основа!$A$1:$P3682,15,FALSE),0)</f>
        <v>30130</v>
      </c>
      <c r="AD11" s="126">
        <f>ROUND(VLOOKUP($B11&amp;"-"&amp;J$8,Основа!$A$1:$P3682,15,FALSE),0)</f>
        <v>37122</v>
      </c>
      <c r="AE11" s="126"/>
      <c r="AF11" s="126"/>
      <c r="AG11" s="126"/>
      <c r="AH11" s="236"/>
      <c r="AL11" s="67"/>
      <c r="AM11" s="67"/>
      <c r="AN11" s="67"/>
      <c r="AO11" s="67"/>
      <c r="AP11" s="67"/>
      <c r="AQ11" s="67"/>
      <c r="AR11" s="67"/>
    </row>
    <row r="12" spans="2:44" ht="18" customHeight="1" thickBot="1" x14ac:dyDescent="0.35">
      <c r="B12" s="611"/>
      <c r="C12" s="612"/>
      <c r="D12" s="556"/>
      <c r="E12" s="604"/>
      <c r="F12" s="106" t="str">
        <f>RIGHT($I$7,21)</f>
        <v>ΔТ=70⁰С (95/85/20) Вт</v>
      </c>
      <c r="G12" s="107">
        <f t="shared" ref="G12:J12" si="3">ROUND(IF($F12="ΔТ=70⁰С (95/85/20) Вт",AA12,(IF($F12="ΔТ=60⁰С (90/70/20) Вт",AA12*0.818,AA12*0.646))),0)</f>
        <v>771</v>
      </c>
      <c r="H12" s="107">
        <f t="shared" si="3"/>
        <v>1106</v>
      </c>
      <c r="I12" s="107">
        <f t="shared" si="3"/>
        <v>1310</v>
      </c>
      <c r="J12" s="108">
        <f t="shared" si="3"/>
        <v>1614</v>
      </c>
      <c r="K12" s="133"/>
      <c r="L12" s="133"/>
      <c r="M12" s="133"/>
      <c r="N12" s="133"/>
      <c r="O12" s="56"/>
      <c r="T12" s="67"/>
      <c r="U12" s="67"/>
      <c r="V12" s="67"/>
      <c r="W12" s="67"/>
      <c r="X12" s="67"/>
      <c r="Y12" s="67"/>
      <c r="Z12"/>
      <c r="AA12" s="126">
        <f>ROUND(VLOOKUP($B11&amp;"-"&amp;G$8,Основа!$A$1:$P3683,8,FALSE),0)</f>
        <v>771</v>
      </c>
      <c r="AB12" s="126">
        <f>ROUND(VLOOKUP($B11&amp;"-"&amp;H$8,Основа!$A$1:$P3683,8,FALSE),0)</f>
        <v>1106</v>
      </c>
      <c r="AC12" s="126">
        <f>ROUND(VLOOKUP($B11&amp;"-"&amp;I$8,Основа!$A$1:$P3683,8,FALSE),0)</f>
        <v>1310</v>
      </c>
      <c r="AD12" s="126">
        <f>ROUND(VLOOKUP($B11&amp;"-"&amp;J$8,Основа!$A$1:$P3683,8,FALSE),0)</f>
        <v>1614</v>
      </c>
      <c r="AE12" s="126"/>
      <c r="AF12" s="126"/>
      <c r="AG12" s="126"/>
      <c r="AH12" s="236"/>
      <c r="AL12" s="67"/>
      <c r="AM12" s="67"/>
      <c r="AN12" s="67"/>
      <c r="AO12" s="67"/>
      <c r="AP12" s="67"/>
      <c r="AQ12" s="67"/>
      <c r="AR12" s="67"/>
    </row>
    <row r="13" spans="2:44" ht="15" customHeight="1" x14ac:dyDescent="0.3">
      <c r="B13" s="621" t="s">
        <v>6140</v>
      </c>
      <c r="C13" s="621"/>
      <c r="D13" s="621"/>
      <c r="E13" s="621"/>
      <c r="F13" s="621"/>
      <c r="G13" s="133"/>
      <c r="H13" s="133"/>
      <c r="I13" s="133"/>
      <c r="J13" s="133"/>
      <c r="K13" s="133"/>
      <c r="L13" s="133"/>
      <c r="M13" s="133"/>
      <c r="N13" s="133"/>
      <c r="O13" s="56"/>
      <c r="T13" s="67"/>
      <c r="U13" s="67"/>
      <c r="V13" s="67"/>
      <c r="W13" s="67"/>
      <c r="X13" s="67"/>
      <c r="Y13" s="67"/>
      <c r="Z13"/>
      <c r="AA13" s="126"/>
      <c r="AB13" s="126"/>
      <c r="AC13" s="126"/>
      <c r="AD13" s="126"/>
      <c r="AE13" s="126"/>
      <c r="AF13" s="126"/>
      <c r="AG13" s="126"/>
      <c r="AH13" s="236"/>
      <c r="AL13" s="67"/>
      <c r="AM13" s="67"/>
      <c r="AN13" s="67"/>
      <c r="AO13" s="67"/>
      <c r="AP13" s="67"/>
      <c r="AQ13" s="67"/>
      <c r="AR13" s="67"/>
    </row>
    <row r="14" spans="2:44" ht="15" customHeight="1" x14ac:dyDescent="0.3">
      <c r="B14" s="164"/>
      <c r="C14" s="224"/>
      <c r="D14" s="224"/>
      <c r="E14" s="224"/>
      <c r="F14" s="224"/>
      <c r="G14" s="225"/>
      <c r="H14" s="225"/>
      <c r="I14" s="225"/>
      <c r="J14" s="225"/>
      <c r="K14" s="225"/>
      <c r="L14" s="225"/>
      <c r="M14" s="225"/>
      <c r="N14" s="225"/>
      <c r="O14" s="56"/>
      <c r="T14" s="67"/>
      <c r="U14" s="67"/>
      <c r="V14" s="67"/>
      <c r="W14" s="67"/>
      <c r="X14" s="67"/>
      <c r="Y14" s="67"/>
      <c r="Z14"/>
      <c r="AA14" s="126"/>
      <c r="AB14" s="126"/>
      <c r="AC14" s="126"/>
      <c r="AD14" s="126"/>
      <c r="AE14" s="126"/>
      <c r="AF14" s="126"/>
      <c r="AG14" s="126"/>
      <c r="AH14" s="236"/>
      <c r="AL14" s="67"/>
      <c r="AM14" s="67"/>
      <c r="AN14" s="67"/>
      <c r="AO14" s="67"/>
      <c r="AP14" s="67"/>
      <c r="AQ14" s="67"/>
      <c r="AR14" s="67"/>
    </row>
    <row r="15" spans="2:44" ht="23.25" customHeight="1" thickBot="1" x14ac:dyDescent="0.45">
      <c r="B15" s="158"/>
      <c r="C15" s="226"/>
      <c r="D15" s="226"/>
      <c r="E15" s="227"/>
      <c r="F15" s="85" t="s">
        <v>51</v>
      </c>
      <c r="G15" s="66"/>
      <c r="H15" s="66"/>
      <c r="I15" s="66"/>
      <c r="J15" s="66"/>
      <c r="K15" s="66"/>
      <c r="L15" s="66"/>
      <c r="M15" s="66"/>
      <c r="N15" s="133"/>
      <c r="O15" s="56"/>
      <c r="T15" s="67"/>
      <c r="U15" s="67"/>
      <c r="V15" s="67"/>
      <c r="W15" s="67"/>
      <c r="X15" s="67"/>
      <c r="Y15" s="67"/>
      <c r="Z15"/>
      <c r="AL15" s="67"/>
      <c r="AM15" s="67"/>
      <c r="AN15" s="67"/>
      <c r="AO15" s="67"/>
      <c r="AP15" s="67"/>
      <c r="AQ15" s="67"/>
      <c r="AR15" s="67"/>
    </row>
    <row r="16" spans="2:44" ht="27.75" customHeight="1" thickBot="1" x14ac:dyDescent="0.35">
      <c r="B16" s="616" t="s">
        <v>76</v>
      </c>
      <c r="C16" s="620"/>
      <c r="D16" s="630" t="s">
        <v>82</v>
      </c>
      <c r="E16" s="631"/>
      <c r="F16" s="409" t="s">
        <v>8</v>
      </c>
      <c r="G16" s="476">
        <v>820</v>
      </c>
      <c r="H16" s="476">
        <v>1010</v>
      </c>
      <c r="I16" s="476">
        <v>1200</v>
      </c>
      <c r="J16" s="477">
        <v>1485</v>
      </c>
      <c r="K16" s="399"/>
      <c r="L16" s="399"/>
      <c r="M16" s="399"/>
      <c r="N16" s="399"/>
      <c r="O16" s="56"/>
      <c r="T16" s="67"/>
      <c r="U16" s="67"/>
      <c r="V16" s="67"/>
      <c r="W16" s="67"/>
      <c r="X16" s="67"/>
      <c r="Y16" s="67"/>
      <c r="Z16"/>
      <c r="AA16" s="126"/>
      <c r="AB16" s="126"/>
      <c r="AC16" s="126"/>
      <c r="AD16" s="126"/>
      <c r="AE16" s="126"/>
      <c r="AF16" s="126"/>
      <c r="AG16" s="126"/>
      <c r="AH16" s="236"/>
      <c r="AL16" s="67"/>
      <c r="AM16" s="67"/>
      <c r="AN16" s="67"/>
      <c r="AO16" s="67"/>
      <c r="AP16" s="67"/>
      <c r="AQ16" s="67"/>
      <c r="AR16" s="67"/>
    </row>
    <row r="17" spans="2:44" ht="16.5" customHeight="1" x14ac:dyDescent="0.3">
      <c r="B17" s="609" t="s">
        <v>6144</v>
      </c>
      <c r="C17" s="610"/>
      <c r="D17" s="566">
        <v>400</v>
      </c>
      <c r="E17" s="624"/>
      <c r="F17" s="432" t="s">
        <v>6</v>
      </c>
      <c r="G17" s="118">
        <f>AA17</f>
        <v>16.100000000000001</v>
      </c>
      <c r="H17" s="118">
        <f t="shared" ref="H17:J17" si="4">AB17</f>
        <v>19.600000000000001</v>
      </c>
      <c r="I17" s="118">
        <f t="shared" si="4"/>
        <v>23</v>
      </c>
      <c r="J17" s="119">
        <f t="shared" si="4"/>
        <v>28.3</v>
      </c>
      <c r="K17" s="400"/>
      <c r="L17" s="400"/>
      <c r="M17" s="400"/>
      <c r="N17" s="400"/>
      <c r="O17" s="33"/>
      <c r="T17" s="67"/>
      <c r="U17" s="67"/>
      <c r="V17" s="67"/>
      <c r="W17" s="67"/>
      <c r="X17" s="67"/>
      <c r="Y17" s="67"/>
      <c r="Z17"/>
      <c r="AA17" s="126">
        <f>ROUND(VLOOKUP($B17&amp;"-"&amp;G$8,Основа!$A$1:$P3688,11,FALSE),1)</f>
        <v>16.100000000000001</v>
      </c>
      <c r="AB17" s="126">
        <f>ROUND(VLOOKUP($B17&amp;"-"&amp;H$8,Основа!$A$1:$P3688,11,FALSE),1)</f>
        <v>19.600000000000001</v>
      </c>
      <c r="AC17" s="126">
        <f>ROUND(VLOOKUP($B17&amp;"-"&amp;I$8,Основа!$A$1:$P3688,11,FALSE),1)</f>
        <v>23</v>
      </c>
      <c r="AD17" s="126">
        <f>ROUND(VLOOKUP($B17&amp;"-"&amp;J$8,Основа!$A$1:$P3688,11,FALSE),1)</f>
        <v>28.3</v>
      </c>
      <c r="AE17" s="126"/>
      <c r="AF17" s="126"/>
      <c r="AG17" s="126"/>
      <c r="AH17" s="236"/>
      <c r="AL17" s="67"/>
      <c r="AM17" s="67"/>
      <c r="AN17" s="67"/>
      <c r="AO17" s="67"/>
      <c r="AP17" s="67"/>
      <c r="AQ17" s="67"/>
      <c r="AR17" s="67"/>
    </row>
    <row r="18" spans="2:44" ht="17.25" customHeight="1" thickBot="1" x14ac:dyDescent="0.35">
      <c r="B18" s="611"/>
      <c r="C18" s="612"/>
      <c r="D18" s="625"/>
      <c r="E18" s="626"/>
      <c r="F18" s="235" t="s">
        <v>3</v>
      </c>
      <c r="G18" s="433">
        <f t="shared" ref="G18:G20" si="5">AA18</f>
        <v>7</v>
      </c>
      <c r="H18" s="433">
        <f t="shared" ref="H18:H20" si="6">AB18</f>
        <v>8.5</v>
      </c>
      <c r="I18" s="433">
        <f t="shared" ref="I18:I20" si="7">AC18</f>
        <v>10</v>
      </c>
      <c r="J18" s="434">
        <f t="shared" ref="J18:J20" si="8">AD18</f>
        <v>12.2</v>
      </c>
      <c r="K18" s="233"/>
      <c r="L18" s="233"/>
      <c r="M18" s="233"/>
      <c r="N18" s="233"/>
      <c r="O18" s="33"/>
      <c r="T18" s="67"/>
      <c r="U18" s="67"/>
      <c r="V18" s="67"/>
      <c r="W18" s="67"/>
      <c r="X18" s="67"/>
      <c r="Y18" s="67"/>
      <c r="Z18"/>
      <c r="AA18" s="126">
        <v>7</v>
      </c>
      <c r="AB18" s="126">
        <v>8.5</v>
      </c>
      <c r="AC18" s="126">
        <v>10</v>
      </c>
      <c r="AD18" s="126">
        <v>12.2</v>
      </c>
      <c r="AE18" s="126"/>
      <c r="AF18" s="126"/>
      <c r="AG18" s="126"/>
      <c r="AH18" s="236"/>
      <c r="AL18" s="67"/>
      <c r="AM18" s="67"/>
      <c r="AN18" s="67"/>
      <c r="AO18" s="67"/>
      <c r="AP18" s="67"/>
      <c r="AQ18" s="67"/>
      <c r="AR18" s="67"/>
    </row>
    <row r="19" spans="2:44" ht="15.75" customHeight="1" x14ac:dyDescent="0.3">
      <c r="B19" s="609" t="s">
        <v>6145</v>
      </c>
      <c r="C19" s="610"/>
      <c r="D19" s="627">
        <v>500</v>
      </c>
      <c r="E19" s="628"/>
      <c r="F19" s="432" t="s">
        <v>6</v>
      </c>
      <c r="G19" s="118">
        <f t="shared" si="5"/>
        <v>18.7</v>
      </c>
      <c r="H19" s="118">
        <f t="shared" si="6"/>
        <v>23</v>
      </c>
      <c r="I19" s="118">
        <f t="shared" si="7"/>
        <v>27.1</v>
      </c>
      <c r="J19" s="119">
        <f t="shared" si="8"/>
        <v>33.299999999999997</v>
      </c>
      <c r="K19" s="400"/>
      <c r="L19" s="400"/>
      <c r="M19" s="400"/>
      <c r="N19" s="400"/>
      <c r="O19" s="56"/>
      <c r="T19" s="67"/>
      <c r="U19" s="67"/>
      <c r="V19" s="67"/>
      <c r="W19" s="67"/>
      <c r="X19" s="67"/>
      <c r="Y19" s="67"/>
      <c r="Z19"/>
      <c r="AA19" s="126">
        <f>ROUND(VLOOKUP($B19&amp;"-"&amp;G$8,Основа!$A$1:$P3690,11,FALSE),1)</f>
        <v>18.7</v>
      </c>
      <c r="AB19" s="126">
        <f>ROUND(VLOOKUP($B19&amp;"-"&amp;H$8,Основа!$A$1:$P3690,11,FALSE),1)</f>
        <v>23</v>
      </c>
      <c r="AC19" s="126">
        <f>ROUND(VLOOKUP($B19&amp;"-"&amp;I$8,Основа!$A$1:$P3690,11,FALSE),1)</f>
        <v>27.1</v>
      </c>
      <c r="AD19" s="126">
        <f>ROUND(VLOOKUP($B19&amp;"-"&amp;J$8,Основа!$A$1:$P3690,11,FALSE),1)</f>
        <v>33.299999999999997</v>
      </c>
      <c r="AE19" s="126"/>
      <c r="AF19" s="126"/>
      <c r="AG19" s="126"/>
      <c r="AH19" s="236"/>
      <c r="AL19" s="67"/>
      <c r="AM19" s="67"/>
      <c r="AN19" s="67"/>
      <c r="AO19" s="67"/>
      <c r="AP19" s="67"/>
      <c r="AQ19" s="67"/>
      <c r="AR19" s="67"/>
    </row>
    <row r="20" spans="2:44" ht="15.75" customHeight="1" thickBot="1" x14ac:dyDescent="0.35">
      <c r="B20" s="611"/>
      <c r="C20" s="612"/>
      <c r="D20" s="629"/>
      <c r="E20" s="626"/>
      <c r="F20" s="235" t="s">
        <v>3</v>
      </c>
      <c r="G20" s="433">
        <f t="shared" si="5"/>
        <v>8.1999999999999993</v>
      </c>
      <c r="H20" s="433">
        <f t="shared" si="6"/>
        <v>10</v>
      </c>
      <c r="I20" s="433">
        <f t="shared" si="7"/>
        <v>11.8</v>
      </c>
      <c r="J20" s="434">
        <f t="shared" si="8"/>
        <v>14.5</v>
      </c>
      <c r="K20" s="233"/>
      <c r="L20" s="233"/>
      <c r="M20" s="233"/>
      <c r="N20" s="233"/>
      <c r="O20" s="33"/>
      <c r="T20" s="67"/>
      <c r="U20" s="67"/>
      <c r="V20" s="67"/>
      <c r="W20" s="67"/>
      <c r="X20" s="67"/>
      <c r="Y20" s="67"/>
      <c r="Z20"/>
      <c r="AA20" s="126">
        <v>8.1999999999999993</v>
      </c>
      <c r="AB20" s="126">
        <v>10</v>
      </c>
      <c r="AC20" s="126">
        <v>11.8</v>
      </c>
      <c r="AD20" s="126">
        <v>14.5</v>
      </c>
      <c r="AE20" s="126"/>
      <c r="AF20" s="126"/>
      <c r="AG20" s="126"/>
      <c r="AH20" s="236"/>
      <c r="AL20" s="67"/>
      <c r="AM20" s="67"/>
      <c r="AN20" s="67"/>
      <c r="AO20" s="67"/>
      <c r="AP20" s="67"/>
      <c r="AQ20" s="67"/>
      <c r="AR20" s="67"/>
    </row>
    <row r="21" spans="2:44" ht="15" customHeight="1" x14ac:dyDescent="0.3">
      <c r="N21" s="33"/>
      <c r="O21" s="56"/>
      <c r="T21" s="67"/>
      <c r="U21" s="67"/>
      <c r="V21" s="67"/>
      <c r="W21" s="67"/>
      <c r="X21" s="67"/>
      <c r="Y21" s="67"/>
      <c r="AL21" s="67"/>
      <c r="AM21" s="67"/>
      <c r="AN21" s="67"/>
      <c r="AO21" s="67"/>
      <c r="AP21" s="67"/>
      <c r="AQ21" s="67"/>
      <c r="AR21" s="67"/>
    </row>
    <row r="22" spans="2:44" ht="15" customHeight="1" x14ac:dyDescent="0.3">
      <c r="N22" s="33"/>
      <c r="T22" s="67"/>
      <c r="U22" s="67"/>
      <c r="V22" s="67"/>
      <c r="W22" s="67"/>
      <c r="X22" s="67"/>
      <c r="Y22" s="67"/>
      <c r="AG22" s="67"/>
      <c r="AL22" s="67"/>
      <c r="AM22" s="67"/>
      <c r="AN22" s="67"/>
      <c r="AO22" s="67"/>
      <c r="AP22" s="67"/>
      <c r="AQ22" s="67"/>
      <c r="AR22" s="67"/>
    </row>
    <row r="23" spans="2:44" ht="15" customHeight="1" x14ac:dyDescent="0.3">
      <c r="L23" t="s">
        <v>6148</v>
      </c>
      <c r="N23" s="33"/>
      <c r="T23" s="67"/>
      <c r="U23" s="67"/>
      <c r="V23" s="67"/>
      <c r="W23" s="67"/>
      <c r="X23" s="67"/>
      <c r="Y23" s="67"/>
      <c r="AB23" s="378"/>
      <c r="AG23" s="67"/>
      <c r="AL23" s="67"/>
      <c r="AM23" s="67"/>
      <c r="AN23" s="67"/>
      <c r="AO23" s="67"/>
      <c r="AP23" s="67"/>
      <c r="AQ23" s="67"/>
      <c r="AR23" s="67"/>
    </row>
    <row r="24" spans="2:44" ht="28.5" customHeight="1" x14ac:dyDescent="0.5">
      <c r="B24" s="401" t="s">
        <v>6158</v>
      </c>
      <c r="N24" s="33"/>
      <c r="T24" s="67"/>
      <c r="U24" s="67"/>
      <c r="V24" s="67"/>
      <c r="W24" s="67"/>
      <c r="X24" s="67"/>
      <c r="Y24" s="67"/>
      <c r="AB24" s="378"/>
      <c r="AG24" s="67"/>
      <c r="AL24" s="67"/>
      <c r="AM24" s="67"/>
      <c r="AN24" s="67"/>
      <c r="AO24" s="67"/>
      <c r="AP24" s="67"/>
      <c r="AQ24" s="67"/>
      <c r="AR24" s="67"/>
    </row>
    <row r="25" spans="2:44" ht="15" customHeight="1" thickBot="1" x14ac:dyDescent="0.35">
      <c r="B25" t="s">
        <v>6149</v>
      </c>
      <c r="N25" s="33"/>
      <c r="T25" s="67"/>
      <c r="U25" s="67"/>
      <c r="V25" s="67"/>
      <c r="W25" s="67"/>
      <c r="X25" s="67"/>
      <c r="Y25" s="67"/>
      <c r="AB25" s="378"/>
      <c r="AG25" s="67"/>
      <c r="AL25" s="67"/>
      <c r="AM25" s="67"/>
      <c r="AN25" s="67"/>
      <c r="AO25" s="67"/>
      <c r="AP25" s="67"/>
      <c r="AQ25" s="67"/>
      <c r="AR25" s="67"/>
    </row>
    <row r="26" spans="2:44" ht="30.75" customHeight="1" thickBot="1" x14ac:dyDescent="0.35">
      <c r="B26" s="599" t="s">
        <v>76</v>
      </c>
      <c r="C26" s="600"/>
      <c r="D26" s="555" t="s">
        <v>77</v>
      </c>
      <c r="E26" s="603" t="s">
        <v>6156</v>
      </c>
      <c r="F26" s="605" t="s">
        <v>114</v>
      </c>
      <c r="G26" s="606"/>
      <c r="H26" s="412">
        <v>0</v>
      </c>
      <c r="I26" s="613"/>
      <c r="J26" s="613"/>
      <c r="N26" s="33"/>
      <c r="T26" s="67"/>
      <c r="U26" s="67"/>
      <c r="V26" s="67"/>
      <c r="W26" s="67"/>
      <c r="X26" s="67"/>
      <c r="Y26" s="67"/>
      <c r="AG26" s="67"/>
      <c r="AL26" s="67"/>
      <c r="AM26" s="67"/>
      <c r="AN26" s="67"/>
      <c r="AO26" s="67"/>
      <c r="AP26" s="67"/>
      <c r="AQ26" s="67"/>
      <c r="AR26" s="67"/>
    </row>
    <row r="27" spans="2:44" ht="15" customHeight="1" thickBot="1" x14ac:dyDescent="0.35">
      <c r="B27" s="622"/>
      <c r="C27" s="623"/>
      <c r="D27" s="577"/>
      <c r="E27" s="604"/>
      <c r="F27" s="404" t="s">
        <v>6139</v>
      </c>
      <c r="G27" s="277">
        <v>460</v>
      </c>
      <c r="H27" s="421">
        <v>560</v>
      </c>
      <c r="I27" s="618"/>
      <c r="J27" s="618"/>
      <c r="N27" s="33"/>
      <c r="T27" s="67"/>
      <c r="U27" s="67"/>
      <c r="V27" s="67"/>
      <c r="W27" s="67"/>
      <c r="X27" s="67"/>
      <c r="Y27" s="67"/>
      <c r="AA27" s="117" t="s">
        <v>6142</v>
      </c>
      <c r="AB27" s="117" t="s">
        <v>6143</v>
      </c>
      <c r="AG27" s="67"/>
      <c r="AL27" s="67"/>
      <c r="AM27" s="67"/>
      <c r="AN27" s="67"/>
      <c r="AO27" s="67"/>
      <c r="AP27" s="67"/>
      <c r="AQ27" s="67"/>
      <c r="AR27" s="67"/>
    </row>
    <row r="28" spans="2:44" ht="15" customHeight="1" x14ac:dyDescent="0.3">
      <c r="B28" s="609" t="s">
        <v>6151</v>
      </c>
      <c r="C28" s="610"/>
      <c r="D28" s="414">
        <v>860</v>
      </c>
      <c r="E28" s="415">
        <v>600</v>
      </c>
      <c r="F28" s="553" t="s">
        <v>36</v>
      </c>
      <c r="G28" s="419">
        <f>ROUND(AA28-(AA28*$H$26),0)</f>
        <v>17354</v>
      </c>
      <c r="H28" s="422">
        <f>ROUND(AB28-(AB28*$H$26),0)</f>
        <v>17641</v>
      </c>
      <c r="I28" s="131"/>
      <c r="J28" s="131"/>
      <c r="N28" s="33"/>
      <c r="T28" s="67"/>
      <c r="U28" s="67"/>
      <c r="V28" s="67"/>
      <c r="W28" s="67"/>
      <c r="X28" s="67"/>
      <c r="Y28" s="67"/>
      <c r="AA28" s="126">
        <f>ROUND(VLOOKUP($B28&amp;"-"&amp;G$27,Основа!$A$1:$P3699,15,FALSE),0)</f>
        <v>17354</v>
      </c>
      <c r="AB28" s="126">
        <f>ROUND(VLOOKUP($B28&amp;"-"&amp;H$27,Основа!$A$1:$P3699,15,FALSE),0)</f>
        <v>17641</v>
      </c>
      <c r="AC28" s="410"/>
      <c r="AD28" s="378"/>
      <c r="AG28" s="67"/>
      <c r="AL28" s="67"/>
      <c r="AM28" s="67"/>
      <c r="AN28" s="67"/>
      <c r="AO28" s="67"/>
      <c r="AP28" s="67"/>
      <c r="AQ28" s="67"/>
      <c r="AR28" s="67"/>
    </row>
    <row r="29" spans="2:44" ht="15" customHeight="1" x14ac:dyDescent="0.3">
      <c r="B29" s="614" t="s">
        <v>6152</v>
      </c>
      <c r="C29" s="615"/>
      <c r="D29" s="417">
        <v>1040</v>
      </c>
      <c r="E29" s="418">
        <v>600</v>
      </c>
      <c r="F29" s="576"/>
      <c r="G29" s="420">
        <f t="shared" ref="G29:G30" si="9">ROUND(AA29-(AA29*$H$26),0)</f>
        <v>21287</v>
      </c>
      <c r="H29" s="424">
        <f t="shared" ref="H29:H30" si="10">ROUND(AB29-(AB29*$H$26),0)</f>
        <v>25346</v>
      </c>
      <c r="I29" s="131"/>
      <c r="J29" s="131"/>
      <c r="N29" s="33"/>
      <c r="T29" s="67"/>
      <c r="U29" s="67"/>
      <c r="V29" s="67"/>
      <c r="W29" s="67"/>
      <c r="X29" s="67"/>
      <c r="Y29" s="67"/>
      <c r="AA29" s="126">
        <f>ROUND(VLOOKUP($B29&amp;"-"&amp;G$27,Основа!$A$1:$P3700,15,FALSE),0)</f>
        <v>21287</v>
      </c>
      <c r="AB29" s="126">
        <f>ROUND(VLOOKUP($B29&amp;"-"&amp;H$27,Основа!$A$1:$P3700,15,FALSE),0)</f>
        <v>25346</v>
      </c>
      <c r="AC29" s="410"/>
      <c r="AD29" s="378"/>
      <c r="AG29" s="67"/>
      <c r="AL29" s="67"/>
      <c r="AM29" s="67"/>
      <c r="AN29" s="67"/>
      <c r="AO29" s="67"/>
      <c r="AP29" s="67"/>
      <c r="AQ29" s="67"/>
      <c r="AR29" s="67"/>
    </row>
    <row r="30" spans="2:44" ht="15" customHeight="1" thickBot="1" x14ac:dyDescent="0.35">
      <c r="B30" s="611" t="s">
        <v>6153</v>
      </c>
      <c r="C30" s="612"/>
      <c r="D30" s="255">
        <v>1180</v>
      </c>
      <c r="E30" s="416">
        <v>800</v>
      </c>
      <c r="F30" s="554"/>
      <c r="G30" s="423">
        <f t="shared" si="9"/>
        <v>25220</v>
      </c>
      <c r="H30" s="403">
        <f t="shared" si="10"/>
        <v>30038</v>
      </c>
      <c r="I30" s="131"/>
      <c r="J30" s="131"/>
      <c r="N30" s="33"/>
      <c r="T30" s="67"/>
      <c r="U30" s="67"/>
      <c r="V30" s="67"/>
      <c r="W30" s="67"/>
      <c r="X30" s="67"/>
      <c r="Y30" s="67"/>
      <c r="AA30" s="126">
        <f>ROUND(VLOOKUP($B30&amp;"-"&amp;G$27,Основа!$A$1:$P3701,15,FALSE),0)</f>
        <v>25220</v>
      </c>
      <c r="AB30" s="126">
        <f>ROUND(VLOOKUP($B30&amp;"-"&amp;H$27,Основа!$A$1:$P3701,15,FALSE),0)</f>
        <v>30038</v>
      </c>
      <c r="AC30" s="410"/>
      <c r="AD30" s="378"/>
      <c r="AG30" s="67"/>
      <c r="AL30" s="67"/>
      <c r="AM30" s="67"/>
      <c r="AN30" s="67"/>
      <c r="AO30" s="67"/>
      <c r="AP30" s="67"/>
      <c r="AQ30" s="67"/>
      <c r="AR30" s="67"/>
    </row>
    <row r="31" spans="2:44" ht="15" customHeight="1" x14ac:dyDescent="0.3">
      <c r="B31" s="619" t="s">
        <v>6140</v>
      </c>
      <c r="C31" s="619"/>
      <c r="D31" s="619"/>
      <c r="E31" s="619"/>
      <c r="F31" s="619"/>
      <c r="G31" s="131"/>
      <c r="H31" s="131"/>
      <c r="I31" s="80"/>
      <c r="J31" s="80"/>
      <c r="N31" s="33"/>
      <c r="Y31" s="67"/>
      <c r="AG31" s="67"/>
      <c r="AL31" s="67"/>
      <c r="AM31" s="67"/>
      <c r="AN31" s="67"/>
      <c r="AO31" s="67"/>
      <c r="AP31" s="67"/>
      <c r="AQ31" s="67"/>
      <c r="AR31" s="67"/>
    </row>
    <row r="32" spans="2:44" ht="15" customHeight="1" x14ac:dyDescent="0.3">
      <c r="B32" s="368" t="s">
        <v>6150</v>
      </c>
      <c r="C32" s="80"/>
      <c r="D32" s="80"/>
      <c r="E32" s="80"/>
      <c r="F32" s="80"/>
      <c r="G32" s="80"/>
      <c r="H32" s="80"/>
      <c r="I32" s="80"/>
      <c r="J32" s="80"/>
      <c r="N32" s="33"/>
      <c r="Y32" s="67"/>
      <c r="AG32" s="67"/>
      <c r="AL32" s="67"/>
      <c r="AM32" s="67"/>
      <c r="AN32" s="67"/>
      <c r="AO32" s="67"/>
      <c r="AP32" s="67"/>
      <c r="AQ32" s="67"/>
      <c r="AR32" s="67"/>
    </row>
    <row r="33" spans="2:44" ht="21.75" customHeight="1" thickBot="1" x14ac:dyDescent="0.4">
      <c r="B33" s="80"/>
      <c r="C33" s="411" t="s">
        <v>51</v>
      </c>
      <c r="D33" s="80"/>
      <c r="E33" s="80"/>
      <c r="F33" s="80"/>
      <c r="G33" s="80"/>
      <c r="H33" s="80"/>
      <c r="I33" s="80"/>
      <c r="J33" s="80"/>
      <c r="N33" s="56"/>
      <c r="Y33" s="67"/>
      <c r="AG33" s="67"/>
      <c r="AL33" s="67"/>
      <c r="AM33" s="67"/>
      <c r="AN33" s="67"/>
      <c r="AO33" s="67"/>
      <c r="AP33" s="67"/>
      <c r="AQ33" s="67"/>
      <c r="AR33" s="67"/>
    </row>
    <row r="34" spans="2:44" ht="27" customHeight="1" thickBot="1" x14ac:dyDescent="0.35">
      <c r="B34" s="599" t="s">
        <v>76</v>
      </c>
      <c r="C34" s="600"/>
      <c r="D34" s="555" t="s">
        <v>77</v>
      </c>
      <c r="E34" s="603" t="s">
        <v>6156</v>
      </c>
      <c r="F34" s="616" t="s">
        <v>6141</v>
      </c>
      <c r="G34" s="617"/>
      <c r="H34" s="402"/>
      <c r="I34" s="80"/>
      <c r="J34" s="80"/>
      <c r="N34" s="33"/>
      <c r="O34" s="33"/>
      <c r="Y34" s="67"/>
      <c r="AG34" s="67"/>
      <c r="AL34" s="67"/>
      <c r="AM34" s="67"/>
      <c r="AN34" s="67"/>
      <c r="AO34" s="67"/>
      <c r="AP34" s="67"/>
      <c r="AQ34" s="67"/>
      <c r="AR34" s="67"/>
    </row>
    <row r="35" spans="2:44" ht="15.75" customHeight="1" thickBot="1" x14ac:dyDescent="0.35">
      <c r="B35" s="601"/>
      <c r="C35" s="602"/>
      <c r="D35" s="556"/>
      <c r="E35" s="604"/>
      <c r="F35" s="277">
        <v>460</v>
      </c>
      <c r="G35" s="278">
        <v>560</v>
      </c>
      <c r="H35" s="80"/>
      <c r="I35" s="80"/>
      <c r="J35" s="80"/>
      <c r="M35" s="33"/>
      <c r="N35" s="33"/>
      <c r="Y35" s="67"/>
      <c r="AG35" s="67"/>
      <c r="AL35" s="67"/>
      <c r="AM35" s="67"/>
      <c r="AN35" s="67"/>
    </row>
    <row r="36" spans="2:44" ht="15" customHeight="1" x14ac:dyDescent="0.3">
      <c r="B36" s="609" t="s">
        <v>6151</v>
      </c>
      <c r="C36" s="610"/>
      <c r="D36" s="414">
        <v>860</v>
      </c>
      <c r="E36" s="415">
        <v>600</v>
      </c>
      <c r="F36" s="435">
        <f>AA36</f>
        <v>24</v>
      </c>
      <c r="G36" s="437">
        <f>AB36</f>
        <v>28</v>
      </c>
      <c r="H36" s="80"/>
      <c r="I36" s="80"/>
      <c r="J36" s="80"/>
      <c r="M36" s="33"/>
      <c r="N36" s="56"/>
      <c r="V36" s="396"/>
      <c r="Y36" s="67"/>
      <c r="AA36" s="126">
        <f>ROUND(VLOOKUP($B36&amp;"-"&amp;G$27,Основа!$A$1:$P3707,11,FALSE),0)</f>
        <v>24</v>
      </c>
      <c r="AB36" s="126">
        <f>ROUND(VLOOKUP($B36&amp;"-"&amp;H$27,Основа!$A$1:$P3707,11,FALSE),0)</f>
        <v>28</v>
      </c>
      <c r="AG36" s="67"/>
    </row>
    <row r="37" spans="2:44" ht="15" customHeight="1" x14ac:dyDescent="0.3">
      <c r="B37" s="614" t="s">
        <v>6152</v>
      </c>
      <c r="C37" s="615"/>
      <c r="D37" s="417">
        <v>1040</v>
      </c>
      <c r="E37" s="418">
        <v>600</v>
      </c>
      <c r="F37" s="436">
        <f t="shared" ref="F37:F38" si="11">AA37</f>
        <v>29</v>
      </c>
      <c r="G37" s="438">
        <f t="shared" ref="G37:G38" si="12">AB37</f>
        <v>34</v>
      </c>
      <c r="H37" s="80"/>
      <c r="I37" s="80"/>
      <c r="J37" s="80"/>
      <c r="M37" s="56"/>
      <c r="N37" s="33"/>
      <c r="Y37" s="67"/>
      <c r="AA37" s="126">
        <f>ROUND(VLOOKUP($B37&amp;"-"&amp;G$27,Основа!$A$1:$P3708,11,FALSE),0)</f>
        <v>29</v>
      </c>
      <c r="AB37" s="126">
        <f>ROUND(VLOOKUP($B37&amp;"-"&amp;H$27,Основа!$A$1:$P3708,11,FALSE),0)</f>
        <v>34</v>
      </c>
      <c r="AG37" s="67"/>
    </row>
    <row r="38" spans="2:44" ht="18" customHeight="1" thickBot="1" x14ac:dyDescent="0.35">
      <c r="B38" s="611" t="s">
        <v>6153</v>
      </c>
      <c r="C38" s="612"/>
      <c r="D38" s="255">
        <v>1180</v>
      </c>
      <c r="E38" s="416">
        <v>800</v>
      </c>
      <c r="F38" s="405">
        <f t="shared" si="11"/>
        <v>32</v>
      </c>
      <c r="G38" s="406">
        <f t="shared" si="12"/>
        <v>37</v>
      </c>
      <c r="H38" s="80"/>
      <c r="I38" s="80"/>
      <c r="J38" s="80"/>
      <c r="M38" s="33"/>
      <c r="N38" s="33"/>
      <c r="Y38" s="67"/>
      <c r="AA38" s="126">
        <f>ROUND(VLOOKUP($B38&amp;"-"&amp;G$27,Основа!$A$1:$P3709,11,FALSE),0)</f>
        <v>32</v>
      </c>
      <c r="AB38" s="126">
        <f>ROUND(VLOOKUP($B38&amp;"-"&amp;H$27,Основа!$A$1:$P3709,11,FALSE),0)</f>
        <v>37</v>
      </c>
      <c r="AG38" s="67"/>
    </row>
    <row r="39" spans="2:44" x14ac:dyDescent="0.3">
      <c r="O39" s="33"/>
      <c r="AG39" s="67"/>
    </row>
    <row r="40" spans="2:44" x14ac:dyDescent="0.3">
      <c r="N40" s="6"/>
      <c r="O40" s="33"/>
      <c r="AG40" s="67"/>
    </row>
    <row r="41" spans="2:44" x14ac:dyDescent="0.3">
      <c r="N41" s="57"/>
      <c r="O41" s="65"/>
      <c r="AG41" s="67"/>
    </row>
    <row r="42" spans="2:44" x14ac:dyDescent="0.3">
      <c r="N42" s="65"/>
      <c r="O42" s="57"/>
    </row>
    <row r="43" spans="2:44" x14ac:dyDescent="0.3">
      <c r="N43" s="57"/>
      <c r="O43" s="65"/>
    </row>
    <row r="44" spans="2:44" x14ac:dyDescent="0.3">
      <c r="N44" s="66"/>
      <c r="O44" s="57"/>
    </row>
    <row r="45" spans="2:44" x14ac:dyDescent="0.3">
      <c r="N45" s="57"/>
      <c r="O45" s="65"/>
    </row>
    <row r="46" spans="2:44" x14ac:dyDescent="0.3">
      <c r="N46" s="66"/>
      <c r="O46" s="57"/>
    </row>
    <row r="47" spans="2:44" x14ac:dyDescent="0.3">
      <c r="N47" s="57"/>
      <c r="O47" s="66"/>
    </row>
    <row r="48" spans="2:44" x14ac:dyDescent="0.3">
      <c r="N48" s="66"/>
      <c r="O48" s="57"/>
    </row>
    <row r="49" spans="14:15" x14ac:dyDescent="0.3">
      <c r="N49" s="57"/>
      <c r="O49" s="66"/>
    </row>
    <row r="50" spans="14:15" x14ac:dyDescent="0.3">
      <c r="N50" s="66"/>
      <c r="O50" s="57"/>
    </row>
    <row r="51" spans="14:15" x14ac:dyDescent="0.3">
      <c r="N51" s="57"/>
      <c r="O51" s="66"/>
    </row>
    <row r="52" spans="14:15" x14ac:dyDescent="0.3">
      <c r="N52" s="66"/>
      <c r="O52" s="57"/>
    </row>
    <row r="53" spans="14:15" x14ac:dyDescent="0.3">
      <c r="N53" s="57"/>
      <c r="O53" s="66"/>
    </row>
    <row r="54" spans="14:15" x14ac:dyDescent="0.3">
      <c r="N54" s="66"/>
      <c r="O54" s="57"/>
    </row>
    <row r="55" spans="14:15" x14ac:dyDescent="0.3">
      <c r="N55" s="57"/>
      <c r="O55" s="66"/>
    </row>
    <row r="56" spans="14:15" x14ac:dyDescent="0.3">
      <c r="N56" s="66"/>
      <c r="O56" s="57"/>
    </row>
    <row r="57" spans="14:15" x14ac:dyDescent="0.3">
      <c r="N57" s="57"/>
      <c r="O57" s="66"/>
    </row>
    <row r="58" spans="14:15" x14ac:dyDescent="0.3">
      <c r="N58" s="66"/>
      <c r="O58" s="57"/>
    </row>
    <row r="59" spans="14:15" x14ac:dyDescent="0.3">
      <c r="N59" s="57"/>
      <c r="O59" s="66"/>
    </row>
    <row r="60" spans="14:15" x14ac:dyDescent="0.3">
      <c r="N60" s="66"/>
      <c r="O60" s="57"/>
    </row>
    <row r="61" spans="14:15" x14ac:dyDescent="0.3">
      <c r="N61" s="57"/>
      <c r="O61" s="66"/>
    </row>
    <row r="62" spans="14:15" x14ac:dyDescent="0.3">
      <c r="N62" s="66"/>
      <c r="O62" s="57"/>
    </row>
    <row r="63" spans="14:15" x14ac:dyDescent="0.3">
      <c r="O63" s="66"/>
    </row>
    <row r="64" spans="14:15" x14ac:dyDescent="0.3">
      <c r="O64" s="57"/>
    </row>
    <row r="65" spans="15:15" x14ac:dyDescent="0.3">
      <c r="O65" s="66"/>
    </row>
  </sheetData>
  <sheetProtection algorithmName="SHA-512" hashValue="PaNeYkeFCfT3fxuNtc9Qkj6PXveaKYbcmqJNwRK1JobiLlLBFGfKJI4zAIxlNqZ7Ba62MrkiiDhZ1/WXClvcLw==" saltValue="P+wWqKlBnrLzRa8YoT1qkg==" spinCount="100000" sheet="1" objects="1" scenarios="1"/>
  <mergeCells count="38">
    <mergeCell ref="B17:C18"/>
    <mergeCell ref="B19:C20"/>
    <mergeCell ref="B28:C28"/>
    <mergeCell ref="B16:C16"/>
    <mergeCell ref="B13:F13"/>
    <mergeCell ref="F26:G26"/>
    <mergeCell ref="B26:C27"/>
    <mergeCell ref="D26:D27"/>
    <mergeCell ref="E26:E27"/>
    <mergeCell ref="F28:F30"/>
    <mergeCell ref="D17:E18"/>
    <mergeCell ref="D19:E20"/>
    <mergeCell ref="D16:E16"/>
    <mergeCell ref="I26:J26"/>
    <mergeCell ref="D34:D35"/>
    <mergeCell ref="B37:C37"/>
    <mergeCell ref="B38:C38"/>
    <mergeCell ref="E34:E35"/>
    <mergeCell ref="F34:G34"/>
    <mergeCell ref="B36:C36"/>
    <mergeCell ref="I27:J27"/>
    <mergeCell ref="B30:C30"/>
    <mergeCell ref="B31:F31"/>
    <mergeCell ref="B29:C29"/>
    <mergeCell ref="B34:C35"/>
    <mergeCell ref="D9:D10"/>
    <mergeCell ref="E9:E10"/>
    <mergeCell ref="D11:D12"/>
    <mergeCell ref="E11:E12"/>
    <mergeCell ref="B1:E1"/>
    <mergeCell ref="B9:C10"/>
    <mergeCell ref="B11:C12"/>
    <mergeCell ref="K5:N5"/>
    <mergeCell ref="B7:C8"/>
    <mergeCell ref="D7:D8"/>
    <mergeCell ref="E7:E8"/>
    <mergeCell ref="F7:G7"/>
    <mergeCell ref="I7:J7"/>
  </mergeCells>
  <dataValidations count="2">
    <dataValidation type="list" allowBlank="1" showInputMessage="1" showErrorMessage="1" sqref="I7 I26" xr:uid="{00000000-0002-0000-0400-000000000000}">
      <formula1>$AA$5:$AA$7</formula1>
    </dataValidation>
    <dataValidation showInputMessage="1" showErrorMessage="1" sqref="H7 H26" xr:uid="{00000000-0002-0000-0400-000001000000}"/>
  </dataValidations>
  <pageMargins left="0.7" right="0.7" top="0.75" bottom="0.75" header="0.3" footer="0.3"/>
  <pageSetup paperSize="9" orientation="portrait" verticalDpi="0" r:id="rId1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dimension ref="B1:AO63"/>
  <sheetViews>
    <sheetView showGridLines="0" showRowColHeaders="0" zoomScale="90" zoomScaleNormal="90" workbookViewId="0">
      <pane ySplit="6" topLeftCell="A7" activePane="bottomLeft" state="frozen"/>
      <selection pane="bottomLeft" activeCell="W3" sqref="W3"/>
    </sheetView>
  </sheetViews>
  <sheetFormatPr defaultRowHeight="14.4" x14ac:dyDescent="0.3"/>
  <cols>
    <col min="1" max="1" width="4.88671875" customWidth="1"/>
    <col min="2" max="2" width="7.109375" customWidth="1"/>
    <col min="3" max="3" width="14.5546875" customWidth="1"/>
    <col min="4" max="4" width="11.44140625" customWidth="1"/>
    <col min="5" max="5" width="13.44140625" customWidth="1"/>
    <col min="6" max="20" width="8.33203125" customWidth="1"/>
    <col min="27" max="41" width="0" hidden="1" customWidth="1"/>
  </cols>
  <sheetData>
    <row r="1" spans="2:41" ht="50.25" customHeight="1" x14ac:dyDescent="0.3">
      <c r="B1" s="578"/>
      <c r="C1" s="578"/>
      <c r="D1" s="578"/>
      <c r="E1" s="578"/>
      <c r="I1" s="281" t="s">
        <v>167</v>
      </c>
      <c r="J1" s="281"/>
      <c r="K1" s="281"/>
      <c r="L1" s="281"/>
      <c r="M1" s="281"/>
      <c r="N1" s="24"/>
    </row>
    <row r="2" spans="2:41" ht="15.6" x14ac:dyDescent="0.3">
      <c r="B2" s="74" t="s">
        <v>6451</v>
      </c>
      <c r="M2" s="582"/>
      <c r="N2" s="582"/>
      <c r="O2" s="583"/>
      <c r="P2" s="583"/>
      <c r="Q2" s="583"/>
      <c r="R2" s="583"/>
      <c r="S2" s="583"/>
      <c r="T2" s="583"/>
    </row>
    <row r="3" spans="2:41" ht="30.75" customHeight="1" x14ac:dyDescent="0.3">
      <c r="B3" s="103" t="s">
        <v>6496</v>
      </c>
      <c r="C3" s="103"/>
      <c r="D3" s="104"/>
      <c r="E3" s="104"/>
      <c r="K3" s="632" t="s">
        <v>50</v>
      </c>
      <c r="L3" s="633"/>
      <c r="M3" s="586" t="s">
        <v>6417</v>
      </c>
      <c r="N3" s="586"/>
      <c r="O3" s="586"/>
      <c r="P3" s="586"/>
      <c r="Q3" s="586"/>
      <c r="R3" s="109"/>
      <c r="S3" s="109"/>
      <c r="T3" s="109"/>
      <c r="AA3" s="67"/>
      <c r="AB3" s="67"/>
      <c r="AC3" s="67"/>
      <c r="AD3" s="67"/>
      <c r="AE3" s="67"/>
      <c r="AF3" s="67"/>
      <c r="AG3" s="67"/>
      <c r="AH3" s="67"/>
      <c r="AI3" s="67"/>
      <c r="AJ3" s="67"/>
      <c r="AK3" s="67"/>
      <c r="AL3" s="67"/>
      <c r="AM3" s="67"/>
      <c r="AN3" s="67"/>
      <c r="AO3" s="67"/>
    </row>
    <row r="4" spans="2:41" ht="9.75" customHeight="1" thickBot="1" x14ac:dyDescent="0.35">
      <c r="B4" s="112"/>
      <c r="C4" s="112"/>
      <c r="D4" s="113"/>
      <c r="E4" s="113"/>
      <c r="F4" s="80"/>
      <c r="G4" s="80"/>
      <c r="H4" s="80"/>
      <c r="I4" s="80"/>
      <c r="J4" s="80"/>
      <c r="K4" s="125"/>
      <c r="L4" s="125"/>
      <c r="M4" s="125"/>
      <c r="N4" s="125"/>
      <c r="O4" s="125"/>
      <c r="P4" s="125"/>
      <c r="Q4" s="125"/>
      <c r="R4" s="109"/>
      <c r="S4" s="109"/>
      <c r="T4" s="109"/>
      <c r="AA4" s="126" t="s">
        <v>115</v>
      </c>
      <c r="AB4" s="126"/>
      <c r="AC4" s="126"/>
      <c r="AD4" s="126"/>
      <c r="AE4" s="126"/>
      <c r="AF4" s="126"/>
      <c r="AG4" s="126"/>
      <c r="AH4" s="126"/>
      <c r="AI4" s="126"/>
      <c r="AJ4" s="126"/>
      <c r="AK4" s="126"/>
      <c r="AL4" s="126"/>
      <c r="AM4" s="126"/>
      <c r="AN4" s="126"/>
      <c r="AO4" s="126"/>
    </row>
    <row r="5" spans="2:41" ht="30.75" customHeight="1" thickBot="1" x14ac:dyDescent="0.35">
      <c r="B5" s="579" t="s">
        <v>6452</v>
      </c>
      <c r="C5" s="580"/>
      <c r="D5" s="580"/>
      <c r="E5" s="581"/>
      <c r="F5" s="258"/>
      <c r="G5" s="261"/>
      <c r="H5" s="261"/>
      <c r="I5" s="261"/>
      <c r="J5" s="261"/>
      <c r="K5" s="272" t="s">
        <v>114</v>
      </c>
      <c r="L5" s="486">
        <v>0</v>
      </c>
      <c r="M5" s="589" t="s">
        <v>115</v>
      </c>
      <c r="N5" s="589"/>
      <c r="O5" s="589"/>
      <c r="P5" s="589"/>
      <c r="Q5" s="589"/>
      <c r="R5" s="258"/>
      <c r="S5" s="258"/>
      <c r="T5" s="259"/>
      <c r="AA5" s="102" t="s">
        <v>116</v>
      </c>
      <c r="AB5" s="102"/>
      <c r="AC5" s="102"/>
      <c r="AD5" s="102"/>
      <c r="AE5" s="126"/>
      <c r="AF5" s="126"/>
      <c r="AG5" s="126"/>
      <c r="AH5" s="126"/>
      <c r="AI5" s="126"/>
      <c r="AJ5" s="126"/>
      <c r="AK5" s="126"/>
      <c r="AL5" s="126"/>
      <c r="AM5" s="126"/>
      <c r="AN5" s="126"/>
      <c r="AO5" s="126"/>
    </row>
    <row r="6" spans="2:41" ht="26.25" customHeight="1" thickBot="1" x14ac:dyDescent="0.35">
      <c r="B6" s="256" t="s">
        <v>1</v>
      </c>
      <c r="C6" s="255" t="s">
        <v>8</v>
      </c>
      <c r="D6" s="587" t="s">
        <v>0</v>
      </c>
      <c r="E6" s="588"/>
      <c r="F6" s="498">
        <v>270</v>
      </c>
      <c r="G6" s="451">
        <v>420</v>
      </c>
      <c r="H6" s="451">
        <v>500</v>
      </c>
      <c r="I6" s="451">
        <v>550</v>
      </c>
      <c r="J6" s="451">
        <v>570</v>
      </c>
      <c r="K6" s="451">
        <v>750</v>
      </c>
      <c r="L6" s="451">
        <v>1000</v>
      </c>
      <c r="M6" s="451">
        <v>1250</v>
      </c>
      <c r="N6" s="451">
        <v>1500</v>
      </c>
      <c r="O6" s="451">
        <v>1750</v>
      </c>
      <c r="P6" s="451">
        <v>2000</v>
      </c>
      <c r="Q6" s="451">
        <v>2200</v>
      </c>
      <c r="R6" s="451">
        <v>2250</v>
      </c>
      <c r="S6" s="451">
        <v>2500</v>
      </c>
      <c r="T6" s="452">
        <v>3000</v>
      </c>
      <c r="AA6" s="102" t="s">
        <v>117</v>
      </c>
      <c r="AB6" s="102"/>
      <c r="AC6" s="102"/>
      <c r="AD6" s="102"/>
      <c r="AE6" s="126"/>
      <c r="AF6" s="126"/>
      <c r="AG6" s="126"/>
      <c r="AH6" s="126"/>
      <c r="AI6" s="126"/>
      <c r="AJ6" s="126"/>
      <c r="AK6" s="126"/>
      <c r="AL6" s="126"/>
      <c r="AM6" s="126"/>
      <c r="AN6" s="126"/>
      <c r="AO6" s="126"/>
    </row>
    <row r="7" spans="2:41" ht="15" customHeight="1" x14ac:dyDescent="0.3">
      <c r="B7" s="553">
        <v>2</v>
      </c>
      <c r="C7" s="555">
        <v>126</v>
      </c>
      <c r="D7" s="557" t="s">
        <v>36</v>
      </c>
      <c r="E7" s="558"/>
      <c r="F7" s="447">
        <f>ROUND(AA7-(AA7*$L$5),0)</f>
        <v>9684</v>
      </c>
      <c r="G7" s="447">
        <f t="shared" ref="G7:T7" si="0">ROUND(AB7-(AB7*$L$5),0)</f>
        <v>10453</v>
      </c>
      <c r="H7" s="447">
        <f t="shared" si="0"/>
        <v>11309</v>
      </c>
      <c r="I7" s="447">
        <f t="shared" si="0"/>
        <v>12165</v>
      </c>
      <c r="J7" s="447">
        <f t="shared" si="0"/>
        <v>12164</v>
      </c>
      <c r="K7" s="447">
        <f t="shared" si="0"/>
        <v>13354</v>
      </c>
      <c r="L7" s="447">
        <f t="shared" si="0"/>
        <v>14135</v>
      </c>
      <c r="M7" s="447">
        <f t="shared" si="0"/>
        <v>15474</v>
      </c>
      <c r="N7" s="447">
        <f t="shared" si="0"/>
        <v>15879</v>
      </c>
      <c r="O7" s="447">
        <f t="shared" si="0"/>
        <v>16843</v>
      </c>
      <c r="P7" s="447">
        <f t="shared" si="0"/>
        <v>18228</v>
      </c>
      <c r="Q7" s="447">
        <f t="shared" si="0"/>
        <v>21666</v>
      </c>
      <c r="R7" s="447">
        <f t="shared" si="0"/>
        <v>22096</v>
      </c>
      <c r="S7" s="447">
        <f t="shared" si="0"/>
        <v>26931</v>
      </c>
      <c r="T7" s="448">
        <f t="shared" si="0"/>
        <v>31767</v>
      </c>
      <c r="AA7" s="126">
        <f>ROUND(VLOOKUP(CONCATENATE("P60 ",F$6," V",$B7),Основа!$A$1:$P3623,15,FALSE),0)</f>
        <v>9684</v>
      </c>
      <c r="AB7" s="126">
        <f>ROUND(VLOOKUP(CONCATENATE("P60 ",G$6," V",$B7),Основа!$A$1:$P3623,15,FALSE),0)</f>
        <v>10453</v>
      </c>
      <c r="AC7" s="126">
        <f>ROUND(VLOOKUP(CONCATENATE("P60 ",H$6," V",$B7),Основа!$A$1:$P3623,15,FALSE),0)</f>
        <v>11309</v>
      </c>
      <c r="AD7" s="126">
        <f>ROUND(VLOOKUP(CONCATENATE("P60 ",I$6," V",$B7),Основа!$A$1:$P3623,15,FALSE),0)</f>
        <v>12165</v>
      </c>
      <c r="AE7" s="126">
        <f>ROUND(VLOOKUP(CONCATENATE("P60 ",J$6," V",$B7),Основа!$A$1:$P3623,15,FALSE),0)</f>
        <v>12164</v>
      </c>
      <c r="AF7" s="126">
        <f>ROUND(VLOOKUP(CONCATENATE("P60 ",K$6," V",$B7),Основа!$A$1:$P3623,15,FALSE),0)</f>
        <v>13354</v>
      </c>
      <c r="AG7" s="126">
        <f>ROUND(VLOOKUP(CONCATENATE("P60 ",L$6," V",$B7),Основа!$A$1:$P3623,15,FALSE),0)</f>
        <v>14135</v>
      </c>
      <c r="AH7" s="126">
        <f>ROUND(VLOOKUP(CONCATENATE("P60 ",M$6," V",$B7),Основа!$A$1:$P3623,15,FALSE),0)</f>
        <v>15474</v>
      </c>
      <c r="AI7" s="126">
        <f>ROUND(VLOOKUP(CONCATENATE("P60 ",N$6," V",$B7),Основа!$A$1:$P3623,15,FALSE),0)</f>
        <v>15879</v>
      </c>
      <c r="AJ7" s="126">
        <f>ROUND(VLOOKUP(CONCATENATE("P60 ",O$6," V",$B7),Основа!$A$1:$P3623,15,FALSE),0)</f>
        <v>16843</v>
      </c>
      <c r="AK7" s="126">
        <f>ROUND(VLOOKUP(CONCATENATE("P60 ",P$6," V",$B7),Основа!$A$1:$P3623,15,FALSE),0)</f>
        <v>18228</v>
      </c>
      <c r="AL7" s="126">
        <f>ROUND(VLOOKUP(CONCATENATE("P60 ",Q$6," V",$B7),Основа!$A$1:$P3623,15,FALSE),0)</f>
        <v>21666</v>
      </c>
      <c r="AM7" s="126">
        <f>ROUND(VLOOKUP(CONCATENATE("P60 ",R$6," V",$B7),Основа!$A$1:$P3623,15,FALSE),0)</f>
        <v>22096</v>
      </c>
      <c r="AN7" s="126">
        <f>ROUND(VLOOKUP(CONCATENATE("P60 ",S$6," V",$B7),Основа!$A$1:$P3623,15,FALSE),0)</f>
        <v>26931</v>
      </c>
      <c r="AO7" s="126">
        <f>ROUND(VLOOKUP(CONCATENATE("P60 ",T$6," V",$B7),Основа!$A$1:$P3623,15,FALSE),0)</f>
        <v>31767</v>
      </c>
    </row>
    <row r="8" spans="2:41" ht="15" customHeight="1" thickBot="1" x14ac:dyDescent="0.35">
      <c r="B8" s="576"/>
      <c r="C8" s="577"/>
      <c r="D8" s="559" t="str">
        <f>RIGHT($M$5,21)</f>
        <v>ΔТ=70⁰С (95/85/20) Вт</v>
      </c>
      <c r="E8" s="560"/>
      <c r="F8" s="461">
        <f t="shared" ref="F8:T8" si="1">ROUND(IF($D8="ΔТ=70⁰С (95/85/20) Вт",AA8,(IF($D8="ΔТ=60⁰С (90/70/20) Вт",AA8*0.818,AA8*0.646))),0)</f>
        <v>73</v>
      </c>
      <c r="G8" s="461">
        <f t="shared" si="1"/>
        <v>112</v>
      </c>
      <c r="H8" s="461">
        <f t="shared" si="1"/>
        <v>134</v>
      </c>
      <c r="I8" s="461">
        <f t="shared" si="1"/>
        <v>146</v>
      </c>
      <c r="J8" s="461">
        <f t="shared" si="1"/>
        <v>153</v>
      </c>
      <c r="K8" s="461">
        <f t="shared" si="1"/>
        <v>198</v>
      </c>
      <c r="L8" s="461">
        <f t="shared" si="1"/>
        <v>267</v>
      </c>
      <c r="M8" s="461">
        <f t="shared" si="1"/>
        <v>331</v>
      </c>
      <c r="N8" s="461">
        <f t="shared" si="1"/>
        <v>399</v>
      </c>
      <c r="O8" s="461">
        <f t="shared" si="1"/>
        <v>462</v>
      </c>
      <c r="P8" s="461">
        <f t="shared" si="1"/>
        <v>534</v>
      </c>
      <c r="Q8" s="461">
        <f t="shared" si="1"/>
        <v>587</v>
      </c>
      <c r="R8" s="461">
        <f t="shared" si="1"/>
        <v>597</v>
      </c>
      <c r="S8" s="461">
        <f t="shared" si="1"/>
        <v>668</v>
      </c>
      <c r="T8" s="462">
        <f t="shared" si="1"/>
        <v>801</v>
      </c>
      <c r="AA8" s="126">
        <f>VLOOKUP(CONCATENATE("P60 ",F$6," V",$B7),Основа!$A$1:$P3623,8,FALSE)</f>
        <v>72.569999999999993</v>
      </c>
      <c r="AB8" s="126">
        <f>VLOOKUP(CONCATENATE("P60 ",G$6," V",$B7),Основа!$A$1:$P3623,8,FALSE)</f>
        <v>111.93</v>
      </c>
      <c r="AC8" s="126">
        <f>VLOOKUP(CONCATENATE("P60 ",H$6," V",$B7),Основа!$A$1:$P3623,8,FALSE)</f>
        <v>134.07000000000002</v>
      </c>
      <c r="AD8" s="126">
        <f>VLOOKUP(CONCATENATE("P60 ",I$6," V",$B7),Основа!$A$1:$P3623,8,FALSE)</f>
        <v>146.37</v>
      </c>
      <c r="AE8" s="126">
        <f>VLOOKUP(CONCATENATE("P60 ",J$6," V",$B7),Основа!$A$1:$P3623,8,FALSE)</f>
        <v>152.52000000000001</v>
      </c>
      <c r="AF8" s="126">
        <f>VLOOKUP(CONCATENATE("P60 ",K$6," V",$B7),Основа!$A$1:$P3623,8,FALSE)</f>
        <v>198.03</v>
      </c>
      <c r="AG8" s="126">
        <f>VLOOKUP(CONCATENATE("P60 ",L$6," V",$B7),Основа!$A$1:$P3623,8,FALSE)</f>
        <v>266.90999999999997</v>
      </c>
      <c r="AH8" s="126">
        <f>VLOOKUP(CONCATENATE("P60 ",M$6," V",$B7),Основа!$A$1:$P3623,8,FALSE)</f>
        <v>330.87</v>
      </c>
      <c r="AI8" s="126">
        <f>VLOOKUP(CONCATENATE("P60 ",N$6," V",$B7),Основа!$A$1:$P3623,8,FALSE)</f>
        <v>398.52000000000004</v>
      </c>
      <c r="AJ8" s="126">
        <f>VLOOKUP(CONCATENATE("P60 ",O$6," V",$B7),Основа!$A$1:$P3623,8,FALSE)</f>
        <v>462.47999999999996</v>
      </c>
      <c r="AK8" s="126">
        <f>VLOOKUP(CONCATENATE("P60 ",P$6," V",$B7),Основа!$A$1:$P3623,8,FALSE)</f>
        <v>533.81999999999994</v>
      </c>
      <c r="AL8" s="126">
        <f>VLOOKUP(CONCATENATE("P60 ",Q$6," V",$B7),Основа!$A$1:$P3623,8,FALSE)</f>
        <v>586.70999999999992</v>
      </c>
      <c r="AM8" s="126">
        <f>VLOOKUP(CONCATENATE("P60 ",R$6," V",$B7),Основа!$A$1:$P3623,8,FALSE)</f>
        <v>596.54999999999995</v>
      </c>
      <c r="AN8" s="126">
        <f>VLOOKUP(CONCATENATE("P60 ",S$6," V",$B7),Основа!$A$1:$P3623,8,FALSE)</f>
        <v>667.89</v>
      </c>
      <c r="AO8" s="126">
        <f>VLOOKUP(CONCATENATE("P60 ",T$6," V",$B7),Основа!$A$1:$P3623,8,FALSE)</f>
        <v>800.73</v>
      </c>
    </row>
    <row r="9" spans="2:41" ht="15" customHeight="1" x14ac:dyDescent="0.3">
      <c r="B9" s="553">
        <v>3</v>
      </c>
      <c r="C9" s="555">
        <v>192</v>
      </c>
      <c r="D9" s="557" t="s">
        <v>36</v>
      </c>
      <c r="E9" s="558"/>
      <c r="F9" s="447">
        <f>ROUND(AA9-(AA9*$L$5),0)</f>
        <v>11306</v>
      </c>
      <c r="G9" s="447">
        <f t="shared" ref="G9:T9" si="2">ROUND(AB9-(AB9*$L$5),0)</f>
        <v>12256</v>
      </c>
      <c r="H9" s="447">
        <f t="shared" si="2"/>
        <v>13311</v>
      </c>
      <c r="I9" s="447">
        <f t="shared" si="2"/>
        <v>14365</v>
      </c>
      <c r="J9" s="447">
        <f t="shared" si="2"/>
        <v>14367</v>
      </c>
      <c r="K9" s="447">
        <f t="shared" si="2"/>
        <v>16086</v>
      </c>
      <c r="L9" s="447">
        <f t="shared" si="2"/>
        <v>17258</v>
      </c>
      <c r="M9" s="447">
        <f t="shared" si="2"/>
        <v>19268</v>
      </c>
      <c r="N9" s="447">
        <f t="shared" si="2"/>
        <v>19880</v>
      </c>
      <c r="O9" s="447">
        <f t="shared" si="2"/>
        <v>21327</v>
      </c>
      <c r="P9" s="447">
        <f t="shared" si="2"/>
        <v>23402</v>
      </c>
      <c r="Q9" s="447">
        <f t="shared" si="2"/>
        <v>27990</v>
      </c>
      <c r="R9" s="447">
        <f t="shared" si="2"/>
        <v>28563</v>
      </c>
      <c r="S9" s="447">
        <f t="shared" si="2"/>
        <v>35016</v>
      </c>
      <c r="T9" s="448">
        <f t="shared" si="2"/>
        <v>41468</v>
      </c>
      <c r="AA9" s="126">
        <f>ROUND(VLOOKUP(CONCATENATE("P60 ",F$6," V",$B9),Основа!$A$1:$P3625,15,FALSE),0)</f>
        <v>11306</v>
      </c>
      <c r="AB9" s="126">
        <f>ROUND(VLOOKUP(CONCATENATE("P60 ",G$6," V",$B9),Основа!$A$1:$P3625,15,FALSE),0)</f>
        <v>12256</v>
      </c>
      <c r="AC9" s="126">
        <f>ROUND(VLOOKUP(CONCATENATE("P60 ",H$6," V",$B9),Основа!$A$1:$P3625,15,FALSE),0)</f>
        <v>13311</v>
      </c>
      <c r="AD9" s="126">
        <f>ROUND(VLOOKUP(CONCATENATE("P60 ",I$6," V",$B9),Основа!$A$1:$P3625,15,FALSE),0)</f>
        <v>14365</v>
      </c>
      <c r="AE9" s="126">
        <f>ROUND(VLOOKUP(CONCATENATE("P60 ",J$6," V",$B9),Основа!$A$1:$P3625,15,FALSE),0)</f>
        <v>14367</v>
      </c>
      <c r="AF9" s="126">
        <f>ROUND(VLOOKUP(CONCATENATE("P60 ",K$6," V",$B9),Основа!$A$1:$P3625,15,FALSE),0)</f>
        <v>16086</v>
      </c>
      <c r="AG9" s="126">
        <f>ROUND(VLOOKUP(CONCATENATE("P60 ",L$6," V",$B9),Основа!$A$1:$P3625,15,FALSE),0)</f>
        <v>17258</v>
      </c>
      <c r="AH9" s="126">
        <f>ROUND(VLOOKUP(CONCATENATE("P60 ",M$6," V",$B9),Основа!$A$1:$P3625,15,FALSE),0)</f>
        <v>19268</v>
      </c>
      <c r="AI9" s="126">
        <f>ROUND(VLOOKUP(CONCATENATE("P60 ",N$6," V",$B9),Основа!$A$1:$P3625,15,FALSE),0)</f>
        <v>19880</v>
      </c>
      <c r="AJ9" s="126">
        <f>ROUND(VLOOKUP(CONCATENATE("P60 ",O$6," V",$B9),Основа!$A$1:$P3625,15,FALSE),0)</f>
        <v>21327</v>
      </c>
      <c r="AK9" s="126">
        <f>ROUND(VLOOKUP(CONCATENATE("P60 ",P$6," V",$B9),Основа!$A$1:$P3625,15,FALSE),0)</f>
        <v>23402</v>
      </c>
      <c r="AL9" s="126">
        <f>ROUND(VLOOKUP(CONCATENATE("P60 ",Q$6," V",$B9),Основа!$A$1:$P3625,15,FALSE),0)</f>
        <v>27990</v>
      </c>
      <c r="AM9" s="126">
        <f>ROUND(VLOOKUP(CONCATENATE("P60 ",R$6," V",$B9),Основа!$A$1:$P3625,15,FALSE),0)</f>
        <v>28563</v>
      </c>
      <c r="AN9" s="126">
        <f>ROUND(VLOOKUP(CONCATENATE("P60 ",S$6," V",$B9),Основа!$A$1:$P3625,15,FALSE),0)</f>
        <v>35016</v>
      </c>
      <c r="AO9" s="126">
        <f>ROUND(VLOOKUP(CONCATENATE("P60 ",T$6," V",$B9),Основа!$A$1:$P3625,15,FALSE),0)</f>
        <v>41468</v>
      </c>
    </row>
    <row r="10" spans="2:41" ht="15" customHeight="1" thickBot="1" x14ac:dyDescent="0.35">
      <c r="B10" s="576"/>
      <c r="C10" s="577"/>
      <c r="D10" s="559" t="str">
        <f>RIGHT($M$5,21)</f>
        <v>ΔТ=70⁰С (95/85/20) Вт</v>
      </c>
      <c r="E10" s="560"/>
      <c r="F10" s="461">
        <f t="shared" ref="F10:T10" si="3">ROUND(IF($D10="ΔТ=70⁰С (95/85/20) Вт",AA10,(IF($D10="ΔТ=60⁰С (90/70/20) Вт",AA10*0.818,AA10*0.646))),0)</f>
        <v>108</v>
      </c>
      <c r="G10" s="461">
        <f t="shared" si="3"/>
        <v>169</v>
      </c>
      <c r="H10" s="461">
        <f t="shared" si="3"/>
        <v>200</v>
      </c>
      <c r="I10" s="461">
        <f t="shared" si="3"/>
        <v>220</v>
      </c>
      <c r="J10" s="461">
        <f t="shared" si="3"/>
        <v>228</v>
      </c>
      <c r="K10" s="461">
        <f t="shared" si="3"/>
        <v>296</v>
      </c>
      <c r="L10" s="461">
        <f t="shared" si="3"/>
        <v>401</v>
      </c>
      <c r="M10" s="461">
        <f t="shared" si="3"/>
        <v>497</v>
      </c>
      <c r="N10" s="461">
        <f t="shared" si="3"/>
        <v>598</v>
      </c>
      <c r="O10" s="461">
        <f t="shared" si="3"/>
        <v>694</v>
      </c>
      <c r="P10" s="461">
        <f t="shared" si="3"/>
        <v>801</v>
      </c>
      <c r="Q10" s="461">
        <f t="shared" si="3"/>
        <v>881</v>
      </c>
      <c r="R10" s="461">
        <f t="shared" si="3"/>
        <v>894</v>
      </c>
      <c r="S10" s="461">
        <f t="shared" si="3"/>
        <v>1001</v>
      </c>
      <c r="T10" s="462">
        <f t="shared" si="3"/>
        <v>1202</v>
      </c>
      <c r="AA10" s="126">
        <f>VLOOKUP(CONCATENATE("P60 ",F$6," V",$B9),Основа!$A$1:$P3625,8,FALSE)</f>
        <v>108.24</v>
      </c>
      <c r="AB10" s="126">
        <f>VLOOKUP(CONCATENATE("P60 ",G$6," V",$B9),Основа!$A$1:$P3625,8,FALSE)</f>
        <v>168.51000000000002</v>
      </c>
      <c r="AC10" s="126">
        <f>VLOOKUP(CONCATENATE("P60 ",H$6," V",$B9),Основа!$A$1:$P3625,8,FALSE)</f>
        <v>200.48999999999998</v>
      </c>
      <c r="AD10" s="126">
        <f>VLOOKUP(CONCATENATE("P60 ",I$6," V",$B9),Основа!$A$1:$P3625,8,FALSE)</f>
        <v>220.17000000000002</v>
      </c>
      <c r="AE10" s="126">
        <f>VLOOKUP(CONCATENATE("P60 ",J$6," V",$B9),Основа!$A$1:$P3625,8,FALSE)</f>
        <v>227.55</v>
      </c>
      <c r="AF10" s="126">
        <f>VLOOKUP(CONCATENATE("P60 ",K$6," V",$B9),Основа!$A$1:$P3625,8,FALSE)</f>
        <v>296.43</v>
      </c>
      <c r="AG10" s="126">
        <f>VLOOKUP(CONCATENATE("P60 ",L$6," V",$B9),Основа!$A$1:$P3625,8,FALSE)</f>
        <v>400.97999999999996</v>
      </c>
      <c r="AH10" s="126">
        <f>VLOOKUP(CONCATENATE("P60 ",M$6," V",$B9),Основа!$A$1:$P3625,8,FALSE)</f>
        <v>496.92</v>
      </c>
      <c r="AI10" s="126">
        <f>VLOOKUP(CONCATENATE("P60 ",N$6," V",$B9),Основа!$A$1:$P3625,8,FALSE)</f>
        <v>597.78000000000009</v>
      </c>
      <c r="AJ10" s="126">
        <f>VLOOKUP(CONCATENATE("P60 ",O$6," V",$B9),Основа!$A$1:$P3625,8,FALSE)</f>
        <v>693.71999999999991</v>
      </c>
      <c r="AK10" s="126">
        <f>VLOOKUP(CONCATENATE("P60 ",P$6," V",$B9),Основа!$A$1:$P3625,8,FALSE)</f>
        <v>800.73</v>
      </c>
      <c r="AL10" s="126">
        <f>VLOOKUP(CONCATENATE("P60 ",Q$6," V",$B9),Основа!$A$1:$P3625,8,FALSE)</f>
        <v>880.68000000000006</v>
      </c>
      <c r="AM10" s="126">
        <f>VLOOKUP(CONCATENATE("P60 ",R$6," V",$B9),Основа!$A$1:$P3625,8,FALSE)</f>
        <v>894.20999999999992</v>
      </c>
      <c r="AN10" s="126">
        <f>VLOOKUP(CONCATENATE("P60 ",S$6," V",$B9),Основа!$A$1:$P3625,8,FALSE)</f>
        <v>1001.22</v>
      </c>
      <c r="AO10" s="126">
        <f>VLOOKUP(CONCATENATE("P60 ",T$6," V",$B9),Основа!$A$1:$P3625,8,FALSE)</f>
        <v>1201.71</v>
      </c>
    </row>
    <row r="11" spans="2:41" ht="15" customHeight="1" x14ac:dyDescent="0.3">
      <c r="B11" s="553">
        <v>4</v>
      </c>
      <c r="C11" s="555">
        <v>258</v>
      </c>
      <c r="D11" s="557" t="s">
        <v>36</v>
      </c>
      <c r="E11" s="558"/>
      <c r="F11" s="447">
        <f>ROUND(AA11-(AA11*$L$5),0)</f>
        <v>12931</v>
      </c>
      <c r="G11" s="447">
        <f t="shared" ref="G11:T11" si="4">ROUND(AB11-(AB11*$L$5),0)</f>
        <v>14062</v>
      </c>
      <c r="H11" s="447">
        <f t="shared" si="4"/>
        <v>15318</v>
      </c>
      <c r="I11" s="447">
        <f t="shared" si="4"/>
        <v>16574</v>
      </c>
      <c r="J11" s="447">
        <f t="shared" si="4"/>
        <v>16575</v>
      </c>
      <c r="K11" s="447">
        <f t="shared" si="4"/>
        <v>18822</v>
      </c>
      <c r="L11" s="447">
        <f t="shared" si="4"/>
        <v>20389</v>
      </c>
      <c r="M11" s="447">
        <f t="shared" si="4"/>
        <v>23069</v>
      </c>
      <c r="N11" s="447">
        <f t="shared" si="4"/>
        <v>23890</v>
      </c>
      <c r="O11" s="447">
        <f t="shared" si="4"/>
        <v>25821</v>
      </c>
      <c r="P11" s="447">
        <f t="shared" si="4"/>
        <v>28586</v>
      </c>
      <c r="Q11" s="447">
        <f t="shared" si="4"/>
        <v>34327</v>
      </c>
      <c r="R11" s="447">
        <f t="shared" si="4"/>
        <v>35044</v>
      </c>
      <c r="S11" s="447">
        <f t="shared" si="4"/>
        <v>43117</v>
      </c>
      <c r="T11" s="448">
        <f t="shared" si="4"/>
        <v>51189</v>
      </c>
      <c r="AA11" s="126">
        <f>ROUND(VLOOKUP(CONCATENATE("P60 ",F$6," V",$B11),Основа!$A$1:$P3627,15,FALSE),0)</f>
        <v>12931</v>
      </c>
      <c r="AB11" s="126">
        <f>ROUND(VLOOKUP(CONCATENATE("P60 ",G$6," V",$B11),Основа!$A$1:$P3627,15,FALSE),0)</f>
        <v>14062</v>
      </c>
      <c r="AC11" s="126">
        <f>ROUND(VLOOKUP(CONCATENATE("P60 ",H$6," V",$B11),Основа!$A$1:$P3627,15,FALSE),0)</f>
        <v>15318</v>
      </c>
      <c r="AD11" s="126">
        <f>ROUND(VLOOKUP(CONCATENATE("P60 ",I$6," V",$B11),Основа!$A$1:$P3627,15,FALSE),0)</f>
        <v>16574</v>
      </c>
      <c r="AE11" s="126">
        <f>ROUND(VLOOKUP(CONCATENATE("P60 ",J$6," V",$B11),Основа!$A$1:$P3627,15,FALSE),0)</f>
        <v>16575</v>
      </c>
      <c r="AF11" s="126">
        <f>ROUND(VLOOKUP(CONCATENATE("P60 ",K$6," V",$B11),Основа!$A$1:$P3627,15,FALSE),0)</f>
        <v>18822</v>
      </c>
      <c r="AG11" s="126">
        <f>ROUND(VLOOKUP(CONCATENATE("P60 ",L$6," V",$B11),Основа!$A$1:$P3627,15,FALSE),0)</f>
        <v>20389</v>
      </c>
      <c r="AH11" s="126">
        <f>ROUND(VLOOKUP(CONCATENATE("P60 ",M$6," V",$B11),Основа!$A$1:$P3627,15,FALSE),0)</f>
        <v>23069</v>
      </c>
      <c r="AI11" s="126">
        <f>ROUND(VLOOKUP(CONCATENATE("P60 ",N$6," V",$B11),Основа!$A$1:$P3627,15,FALSE),0)</f>
        <v>23890</v>
      </c>
      <c r="AJ11" s="126">
        <f>ROUND(VLOOKUP(CONCATENATE("P60 ",O$6," V",$B11),Основа!$A$1:$P3627,15,FALSE),0)</f>
        <v>25821</v>
      </c>
      <c r="AK11" s="126">
        <f>ROUND(VLOOKUP(CONCATENATE("P60 ",P$6," V",$B11),Основа!$A$1:$P3627,15,FALSE),0)</f>
        <v>28586</v>
      </c>
      <c r="AL11" s="126">
        <f>ROUND(VLOOKUP(CONCATENATE("P60 ",Q$6," V",$B11),Основа!$A$1:$P3627,15,FALSE),0)</f>
        <v>34327</v>
      </c>
      <c r="AM11" s="126">
        <f>ROUND(VLOOKUP(CONCATENATE("P60 ",R$6," V",$B11),Основа!$A$1:$P3627,15,FALSE),0)</f>
        <v>35044</v>
      </c>
      <c r="AN11" s="126">
        <f>ROUND(VLOOKUP(CONCATENATE("P60 ",S$6," V",$B11),Основа!$A$1:$P3627,15,FALSE),0)</f>
        <v>43117</v>
      </c>
      <c r="AO11" s="126">
        <f>ROUND(VLOOKUP(CONCATENATE("P60 ",T$6," V",$B11),Основа!$A$1:$P3627,15,FALSE),0)</f>
        <v>51189</v>
      </c>
    </row>
    <row r="12" spans="2:41" ht="15" customHeight="1" thickBot="1" x14ac:dyDescent="0.35">
      <c r="B12" s="576"/>
      <c r="C12" s="577"/>
      <c r="D12" s="559" t="str">
        <f>RIGHT($M$5,21)</f>
        <v>ΔТ=70⁰С (95/85/20) Вт</v>
      </c>
      <c r="E12" s="560"/>
      <c r="F12" s="461">
        <f t="shared" ref="F12:T12" si="5">ROUND(IF($D12="ΔТ=70⁰С (95/85/20) Вт",AA12,(IF($D12="ΔТ=60⁰С (90/70/20) Вт",AA12*0.818,AA12*0.646))),0)</f>
        <v>145</v>
      </c>
      <c r="G12" s="461">
        <f t="shared" si="5"/>
        <v>225</v>
      </c>
      <c r="H12" s="461">
        <f t="shared" si="5"/>
        <v>267</v>
      </c>
      <c r="I12" s="461">
        <f t="shared" si="5"/>
        <v>294</v>
      </c>
      <c r="J12" s="461">
        <f t="shared" si="5"/>
        <v>305</v>
      </c>
      <c r="K12" s="461">
        <f t="shared" si="5"/>
        <v>396</v>
      </c>
      <c r="L12" s="461">
        <f t="shared" si="5"/>
        <v>534</v>
      </c>
      <c r="M12" s="461">
        <f t="shared" si="5"/>
        <v>663</v>
      </c>
      <c r="N12" s="461">
        <f t="shared" si="5"/>
        <v>796</v>
      </c>
      <c r="O12" s="461">
        <f t="shared" si="5"/>
        <v>925</v>
      </c>
      <c r="P12" s="461">
        <f t="shared" si="5"/>
        <v>1068</v>
      </c>
      <c r="Q12" s="461">
        <f t="shared" si="5"/>
        <v>1175</v>
      </c>
      <c r="R12" s="461">
        <f t="shared" si="5"/>
        <v>1192</v>
      </c>
      <c r="S12" s="461">
        <f t="shared" si="5"/>
        <v>1335</v>
      </c>
      <c r="T12" s="462">
        <f t="shared" si="5"/>
        <v>1601</v>
      </c>
      <c r="AA12" s="126">
        <f>VLOOKUP(CONCATENATE("P60 ",F$6," V",$B11),Основа!$A$1:$P3627,8,FALSE)</f>
        <v>145.13999999999999</v>
      </c>
      <c r="AB12" s="126">
        <f>VLOOKUP(CONCATENATE("P60 ",G$6," V",$B11),Основа!$A$1:$P3627,8,FALSE)</f>
        <v>225.09</v>
      </c>
      <c r="AC12" s="126">
        <f>VLOOKUP(CONCATENATE("P60 ",H$6," V",$B11),Основа!$A$1:$P3627,8,FALSE)</f>
        <v>266.90999999999997</v>
      </c>
      <c r="AD12" s="126">
        <f>VLOOKUP(CONCATENATE("P60 ",I$6," V",$B11),Основа!$A$1:$P3627,8,FALSE)</f>
        <v>293.97000000000003</v>
      </c>
      <c r="AE12" s="126">
        <f>VLOOKUP(CONCATENATE("P60 ",J$6," V",$B11),Основа!$A$1:$P3627,8,FALSE)</f>
        <v>305.04000000000002</v>
      </c>
      <c r="AF12" s="126">
        <f>VLOOKUP(CONCATENATE("P60 ",K$6," V",$B11),Основа!$A$1:$P3627,8,FALSE)</f>
        <v>396.06</v>
      </c>
      <c r="AG12" s="126">
        <f>VLOOKUP(CONCATENATE("P60 ",L$6," V",$B11),Основа!$A$1:$P3627,8,FALSE)</f>
        <v>533.81999999999994</v>
      </c>
      <c r="AH12" s="126">
        <f>VLOOKUP(CONCATENATE("P60 ",M$6," V",$B11),Основа!$A$1:$P3627,8,FALSE)</f>
        <v>662.96999999999991</v>
      </c>
      <c r="AI12" s="126">
        <f>VLOOKUP(CONCATENATE("P60 ",N$6," V",$B11),Основа!$A$1:$P3627,8,FALSE)</f>
        <v>795.81</v>
      </c>
      <c r="AJ12" s="126">
        <f>VLOOKUP(CONCATENATE("P60 ",O$6," V",$B11),Основа!$A$1:$P3627,8,FALSE)</f>
        <v>924.95999999999992</v>
      </c>
      <c r="AK12" s="126">
        <f>VLOOKUP(CONCATENATE("P60 ",P$6," V",$B11),Основа!$A$1:$P3627,8,FALSE)</f>
        <v>1067.6399999999999</v>
      </c>
      <c r="AL12" s="126">
        <f>VLOOKUP(CONCATENATE("P60 ",Q$6," V",$B11),Основа!$A$1:$P3627,8,FALSE)</f>
        <v>1174.6500000000001</v>
      </c>
      <c r="AM12" s="126">
        <f>VLOOKUP(CONCATENATE("P60 ",R$6," V",$B11),Основа!$A$1:$P3627,8,FALSE)</f>
        <v>1191.8699999999999</v>
      </c>
      <c r="AN12" s="126">
        <f>VLOOKUP(CONCATENATE("P60 ",S$6," V",$B11),Основа!$A$1:$P3627,8,FALSE)</f>
        <v>1334.55</v>
      </c>
      <c r="AO12" s="126">
        <f>VLOOKUP(CONCATENATE("P60 ",T$6," V",$B11),Основа!$A$1:$P3627,8,FALSE)</f>
        <v>1601.46</v>
      </c>
    </row>
    <row r="13" spans="2:41" ht="15" customHeight="1" x14ac:dyDescent="0.3">
      <c r="B13" s="553">
        <v>5</v>
      </c>
      <c r="C13" s="555">
        <v>324</v>
      </c>
      <c r="D13" s="557" t="s">
        <v>36</v>
      </c>
      <c r="E13" s="558"/>
      <c r="F13" s="447">
        <f>ROUND(AA13-(AA13*$L$5),0)</f>
        <v>14560</v>
      </c>
      <c r="G13" s="447">
        <f t="shared" ref="G13:T13" si="6">ROUND(AB13-(AB13*$L$5),0)</f>
        <v>15871</v>
      </c>
      <c r="H13" s="447">
        <f t="shared" si="6"/>
        <v>17328</v>
      </c>
      <c r="I13" s="447">
        <f t="shared" si="6"/>
        <v>18786</v>
      </c>
      <c r="J13" s="447">
        <f t="shared" si="6"/>
        <v>18786</v>
      </c>
      <c r="K13" s="447">
        <f t="shared" si="6"/>
        <v>21565</v>
      </c>
      <c r="L13" s="447">
        <f t="shared" si="6"/>
        <v>23525</v>
      </c>
      <c r="M13" s="447">
        <f t="shared" si="6"/>
        <v>26879</v>
      </c>
      <c r="N13" s="447">
        <f t="shared" si="6"/>
        <v>27908</v>
      </c>
      <c r="O13" s="447">
        <f t="shared" si="6"/>
        <v>30325</v>
      </c>
      <c r="P13" s="447">
        <f t="shared" si="6"/>
        <v>33782</v>
      </c>
      <c r="Q13" s="447">
        <f t="shared" si="6"/>
        <v>40677</v>
      </c>
      <c r="R13" s="447">
        <f t="shared" si="6"/>
        <v>41539</v>
      </c>
      <c r="S13" s="447">
        <f t="shared" si="6"/>
        <v>51235</v>
      </c>
      <c r="T13" s="448">
        <f t="shared" si="6"/>
        <v>60930</v>
      </c>
      <c r="AA13" s="126">
        <f>ROUND(VLOOKUP(CONCATENATE("P60 ",F$6," V",$B13),Основа!$A$1:$P3629,15,FALSE),0)</f>
        <v>14560</v>
      </c>
      <c r="AB13" s="126">
        <f>ROUND(VLOOKUP(CONCATENATE("P60 ",G$6," V",$B13),Основа!$A$1:$P3629,15,FALSE),0)</f>
        <v>15871</v>
      </c>
      <c r="AC13" s="126">
        <f>ROUND(VLOOKUP(CONCATENATE("P60 ",H$6," V",$B13),Основа!$A$1:$P3629,15,FALSE),0)</f>
        <v>17328</v>
      </c>
      <c r="AD13" s="126">
        <f>ROUND(VLOOKUP(CONCATENATE("P60 ",I$6," V",$B13),Основа!$A$1:$P3629,15,FALSE),0)</f>
        <v>18786</v>
      </c>
      <c r="AE13" s="126">
        <f>ROUND(VLOOKUP(CONCATENATE("P60 ",J$6," V",$B13),Основа!$A$1:$P3629,15,FALSE),0)</f>
        <v>18786</v>
      </c>
      <c r="AF13" s="126">
        <f>ROUND(VLOOKUP(CONCATENATE("P60 ",K$6," V",$B13),Основа!$A$1:$P3629,15,FALSE),0)</f>
        <v>21565</v>
      </c>
      <c r="AG13" s="126">
        <f>ROUND(VLOOKUP(CONCATENATE("P60 ",L$6," V",$B13),Основа!$A$1:$P3629,15,FALSE),0)</f>
        <v>23525</v>
      </c>
      <c r="AH13" s="126">
        <f>ROUND(VLOOKUP(CONCATENATE("P60 ",M$6," V",$B13),Основа!$A$1:$P3629,15,FALSE),0)</f>
        <v>26879</v>
      </c>
      <c r="AI13" s="126">
        <f>ROUND(VLOOKUP(CONCATENATE("P60 ",N$6," V",$B13),Основа!$A$1:$P3629,15,FALSE),0)</f>
        <v>27908</v>
      </c>
      <c r="AJ13" s="126">
        <f>ROUND(VLOOKUP(CONCATENATE("P60 ",O$6," V",$B13),Основа!$A$1:$P3629,15,FALSE),0)</f>
        <v>30325</v>
      </c>
      <c r="AK13" s="126">
        <f>ROUND(VLOOKUP(CONCATENATE("P60 ",P$6," V",$B13),Основа!$A$1:$P3629,15,FALSE),0)</f>
        <v>33782</v>
      </c>
      <c r="AL13" s="126">
        <f>ROUND(VLOOKUP(CONCATENATE("P60 ",Q$6," V",$B13),Основа!$A$1:$P3629,15,FALSE),0)</f>
        <v>40677</v>
      </c>
      <c r="AM13" s="126">
        <f>ROUND(VLOOKUP(CONCATENATE("P60 ",R$6," V",$B13),Основа!$A$1:$P3629,15,FALSE),0)</f>
        <v>41539</v>
      </c>
      <c r="AN13" s="126">
        <f>ROUND(VLOOKUP(CONCATENATE("P60 ",S$6," V",$B13),Основа!$A$1:$P3629,15,FALSE),0)</f>
        <v>51235</v>
      </c>
      <c r="AO13" s="126">
        <f>ROUND(VLOOKUP(CONCATENATE("P60 ",T$6," V",$B13),Основа!$A$1:$P3629,15,FALSE),0)</f>
        <v>60930</v>
      </c>
    </row>
    <row r="14" spans="2:41" ht="15" customHeight="1" thickBot="1" x14ac:dyDescent="0.35">
      <c r="B14" s="576"/>
      <c r="C14" s="577"/>
      <c r="D14" s="559" t="str">
        <f>RIGHT($M$5,21)</f>
        <v>ΔТ=70⁰С (95/85/20) Вт</v>
      </c>
      <c r="E14" s="560"/>
      <c r="F14" s="461">
        <f t="shared" ref="F14:T14" si="7">ROUND(IF($D14="ΔТ=70⁰С (95/85/20) Вт",AA14,(IF($D14="ΔТ=60⁰С (90/70/20) Вт",AA14*0.818,AA14*0.646))),0)</f>
        <v>180</v>
      </c>
      <c r="G14" s="461">
        <f t="shared" si="7"/>
        <v>282</v>
      </c>
      <c r="H14" s="461">
        <f t="shared" si="7"/>
        <v>333</v>
      </c>
      <c r="I14" s="461">
        <f t="shared" si="7"/>
        <v>367</v>
      </c>
      <c r="J14" s="461">
        <f t="shared" si="7"/>
        <v>383</v>
      </c>
      <c r="K14" s="461">
        <f t="shared" si="7"/>
        <v>494</v>
      </c>
      <c r="L14" s="461">
        <f t="shared" si="7"/>
        <v>668</v>
      </c>
      <c r="M14" s="461">
        <f t="shared" si="7"/>
        <v>829</v>
      </c>
      <c r="N14" s="461">
        <f t="shared" si="7"/>
        <v>995</v>
      </c>
      <c r="O14" s="461">
        <f t="shared" si="7"/>
        <v>1156</v>
      </c>
      <c r="P14" s="461">
        <f t="shared" si="7"/>
        <v>1335</v>
      </c>
      <c r="Q14" s="461">
        <f t="shared" si="7"/>
        <v>1469</v>
      </c>
      <c r="R14" s="461">
        <f t="shared" si="7"/>
        <v>1491</v>
      </c>
      <c r="S14" s="461">
        <f t="shared" si="7"/>
        <v>1668</v>
      </c>
      <c r="T14" s="462">
        <f t="shared" si="7"/>
        <v>2002</v>
      </c>
      <c r="AA14" s="126">
        <f>VLOOKUP(CONCATENATE("P60 ",F$6," V",$B13),Основа!$A$1:$P3629,8,FALSE)</f>
        <v>179.57999999999998</v>
      </c>
      <c r="AB14" s="126">
        <f>VLOOKUP(CONCATENATE("P60 ",G$6," V",$B13),Основа!$A$1:$P3629,8,FALSE)</f>
        <v>281.67</v>
      </c>
      <c r="AC14" s="126">
        <f>VLOOKUP(CONCATENATE("P60 ",H$6," V",$B13),Основа!$A$1:$P3629,8,FALSE)</f>
        <v>333.33</v>
      </c>
      <c r="AD14" s="126">
        <f>VLOOKUP(CONCATENATE("P60 ",I$6," V",$B13),Основа!$A$1:$P3629,8,FALSE)</f>
        <v>366.54</v>
      </c>
      <c r="AE14" s="126">
        <f>VLOOKUP(CONCATENATE("P60 ",J$6," V",$B13),Основа!$A$1:$P3629,8,FALSE)</f>
        <v>382.53</v>
      </c>
      <c r="AF14" s="126">
        <f>VLOOKUP(CONCATENATE("P60 ",K$6," V",$B13),Основа!$A$1:$P3629,8,FALSE)</f>
        <v>494.45999999999992</v>
      </c>
      <c r="AG14" s="126">
        <f>VLOOKUP(CONCATENATE("P60 ",L$6," V",$B13),Основа!$A$1:$P3629,8,FALSE)</f>
        <v>667.89</v>
      </c>
      <c r="AH14" s="126">
        <f>VLOOKUP(CONCATENATE("P60 ",M$6," V",$B13),Основа!$A$1:$P3629,8,FALSE)</f>
        <v>829.02</v>
      </c>
      <c r="AI14" s="126">
        <f>VLOOKUP(CONCATENATE("P60 ",N$6," V",$B13),Основа!$A$1:$P3629,8,FALSE)</f>
        <v>995.06999999999994</v>
      </c>
      <c r="AJ14" s="126">
        <f>VLOOKUP(CONCATENATE("P60 ",O$6," V",$B13),Основа!$A$1:$P3629,8,FALSE)</f>
        <v>1156.2</v>
      </c>
      <c r="AK14" s="126">
        <f>VLOOKUP(CONCATENATE("P60 ",P$6," V",$B13),Основа!$A$1:$P3629,8,FALSE)</f>
        <v>1334.55</v>
      </c>
      <c r="AL14" s="126">
        <f>VLOOKUP(CONCATENATE("P60 ",Q$6," V",$B13),Основа!$A$1:$P3629,8,FALSE)</f>
        <v>1468.62</v>
      </c>
      <c r="AM14" s="126">
        <f>VLOOKUP(CONCATENATE("P60 ",R$6," V",$B13),Основа!$A$1:$P3629,8,FALSE)</f>
        <v>1490.76</v>
      </c>
      <c r="AN14" s="126">
        <f>VLOOKUP(CONCATENATE("P60 ",S$6," V",$B13),Основа!$A$1:$P3629,8,FALSE)</f>
        <v>1667.88</v>
      </c>
      <c r="AO14" s="126">
        <f>VLOOKUP(CONCATENATE("P60 ",T$6," V",$B13),Основа!$A$1:$P3629,8,FALSE)</f>
        <v>2002.44</v>
      </c>
    </row>
    <row r="15" spans="2:41" ht="15" customHeight="1" x14ac:dyDescent="0.3">
      <c r="B15" s="553">
        <v>6</v>
      </c>
      <c r="C15" s="555">
        <v>390</v>
      </c>
      <c r="D15" s="557" t="s">
        <v>36</v>
      </c>
      <c r="E15" s="558"/>
      <c r="F15" s="447">
        <f>ROUND(AA15-(AA15*$L$5),0)</f>
        <v>16192</v>
      </c>
      <c r="G15" s="447">
        <f t="shared" ref="G15:T15" si="8">ROUND(AB15-(AB15*$L$5),0)</f>
        <v>17685</v>
      </c>
      <c r="H15" s="447">
        <f t="shared" si="8"/>
        <v>19344</v>
      </c>
      <c r="I15" s="447">
        <f t="shared" si="8"/>
        <v>21002</v>
      </c>
      <c r="J15" s="447">
        <f t="shared" si="8"/>
        <v>21003</v>
      </c>
      <c r="K15" s="447">
        <f t="shared" si="8"/>
        <v>24313</v>
      </c>
      <c r="L15" s="447">
        <f t="shared" si="8"/>
        <v>26668</v>
      </c>
      <c r="M15" s="447">
        <f t="shared" si="8"/>
        <v>30696</v>
      </c>
      <c r="N15" s="447">
        <f t="shared" si="8"/>
        <v>31932</v>
      </c>
      <c r="O15" s="447">
        <f t="shared" si="8"/>
        <v>34839</v>
      </c>
      <c r="P15" s="447">
        <f t="shared" si="8"/>
        <v>38988</v>
      </c>
      <c r="Q15" s="447">
        <f t="shared" si="8"/>
        <v>47040</v>
      </c>
      <c r="R15" s="447">
        <f t="shared" si="8"/>
        <v>48047</v>
      </c>
      <c r="S15" s="447">
        <f t="shared" si="8"/>
        <v>59370</v>
      </c>
      <c r="T15" s="448">
        <f t="shared" si="8"/>
        <v>70692</v>
      </c>
      <c r="AA15" s="126">
        <f>ROUND(VLOOKUP(CONCATENATE("P60 ",F$6," V",$B15),Основа!$A$1:$P3631,15,FALSE),0)</f>
        <v>16192</v>
      </c>
      <c r="AB15" s="126">
        <f>ROUND(VLOOKUP(CONCATENATE("P60 ",G$6," V",$B15),Основа!$A$1:$P3631,15,FALSE),0)</f>
        <v>17685</v>
      </c>
      <c r="AC15" s="126">
        <f>ROUND(VLOOKUP(CONCATENATE("P60 ",H$6," V",$B15),Основа!$A$1:$P3631,15,FALSE),0)</f>
        <v>19344</v>
      </c>
      <c r="AD15" s="126">
        <f>ROUND(VLOOKUP(CONCATENATE("P60 ",I$6," V",$B15),Основа!$A$1:$P3631,15,FALSE),0)</f>
        <v>21002</v>
      </c>
      <c r="AE15" s="126">
        <f>ROUND(VLOOKUP(CONCATENATE("P60 ",J$6," V",$B15),Основа!$A$1:$P3631,15,FALSE),0)</f>
        <v>21003</v>
      </c>
      <c r="AF15" s="126">
        <f>ROUND(VLOOKUP(CONCATENATE("P60 ",K$6," V",$B15),Основа!$A$1:$P3631,15,FALSE),0)</f>
        <v>24313</v>
      </c>
      <c r="AG15" s="126">
        <f>ROUND(VLOOKUP(CONCATENATE("P60 ",L$6," V",$B15),Основа!$A$1:$P3631,15,FALSE),0)</f>
        <v>26668</v>
      </c>
      <c r="AH15" s="126">
        <f>ROUND(VLOOKUP(CONCATENATE("P60 ",M$6," V",$B15),Основа!$A$1:$P3631,15,FALSE),0)</f>
        <v>30696</v>
      </c>
      <c r="AI15" s="126">
        <f>ROUND(VLOOKUP(CONCATENATE("P60 ",N$6," V",$B15),Основа!$A$1:$P3631,15,FALSE),0)</f>
        <v>31932</v>
      </c>
      <c r="AJ15" s="126">
        <f>ROUND(VLOOKUP(CONCATENATE("P60 ",O$6," V",$B15),Основа!$A$1:$P3631,15,FALSE),0)</f>
        <v>34839</v>
      </c>
      <c r="AK15" s="126">
        <f>ROUND(VLOOKUP(CONCATENATE("P60 ",P$6," V",$B15),Основа!$A$1:$P3631,15,FALSE),0)</f>
        <v>38988</v>
      </c>
      <c r="AL15" s="126">
        <f>ROUND(VLOOKUP(CONCATENATE("P60 ",Q$6," V",$B15),Основа!$A$1:$P3631,15,FALSE),0)</f>
        <v>47040</v>
      </c>
      <c r="AM15" s="126">
        <f>ROUND(VLOOKUP(CONCATENATE("P60 ",R$6," V",$B15),Основа!$A$1:$P3631,15,FALSE),0)</f>
        <v>48047</v>
      </c>
      <c r="AN15" s="126">
        <f>ROUND(VLOOKUP(CONCATENATE("P60 ",S$6," V",$B15),Основа!$A$1:$P3631,15,FALSE),0)</f>
        <v>59370</v>
      </c>
      <c r="AO15" s="126">
        <f>ROUND(VLOOKUP(CONCATENATE("P60 ",T$6," V",$B15),Основа!$A$1:$P3631,15,FALSE),0)</f>
        <v>70692</v>
      </c>
    </row>
    <row r="16" spans="2:41" ht="15" customHeight="1" thickBot="1" x14ac:dyDescent="0.35">
      <c r="B16" s="576"/>
      <c r="C16" s="577"/>
      <c r="D16" s="559" t="str">
        <f>RIGHT($M$5,21)</f>
        <v>ΔТ=70⁰С (95/85/20) Вт</v>
      </c>
      <c r="E16" s="560"/>
      <c r="F16" s="461">
        <f t="shared" ref="F16:T16" si="9">ROUND(IF($D16="ΔТ=70⁰С (95/85/20) Вт",AA16,(IF($D16="ΔТ=60⁰С (90/70/20) Вт",AA16*0.818,AA16*0.646))),0)</f>
        <v>215</v>
      </c>
      <c r="G16" s="461">
        <f t="shared" si="9"/>
        <v>336</v>
      </c>
      <c r="H16" s="461">
        <f t="shared" si="9"/>
        <v>401</v>
      </c>
      <c r="I16" s="461">
        <f t="shared" si="9"/>
        <v>440</v>
      </c>
      <c r="J16" s="461">
        <f t="shared" si="9"/>
        <v>456</v>
      </c>
      <c r="K16" s="461">
        <f t="shared" si="9"/>
        <v>594</v>
      </c>
      <c r="L16" s="461">
        <f t="shared" si="9"/>
        <v>801</v>
      </c>
      <c r="M16" s="461">
        <f t="shared" si="9"/>
        <v>994</v>
      </c>
      <c r="N16" s="461">
        <f t="shared" si="9"/>
        <v>1194</v>
      </c>
      <c r="O16" s="461">
        <f t="shared" si="9"/>
        <v>1387</v>
      </c>
      <c r="P16" s="461">
        <f t="shared" si="9"/>
        <v>1601</v>
      </c>
      <c r="Q16" s="461">
        <f t="shared" si="9"/>
        <v>1761</v>
      </c>
      <c r="R16" s="461">
        <f t="shared" si="9"/>
        <v>1788</v>
      </c>
      <c r="S16" s="461">
        <f t="shared" si="9"/>
        <v>2001</v>
      </c>
      <c r="T16" s="462">
        <f t="shared" si="9"/>
        <v>2402</v>
      </c>
      <c r="AA16" s="126">
        <f>VLOOKUP(CONCATENATE("P60 ",F$6," V",$B15),Основа!$A$1:$P3631,8,FALSE)</f>
        <v>215.25</v>
      </c>
      <c r="AB16" s="126">
        <f>VLOOKUP(CONCATENATE("P60 ",G$6," V",$B15),Основа!$A$1:$P3631,8,FALSE)</f>
        <v>335.79</v>
      </c>
      <c r="AC16" s="126">
        <f>VLOOKUP(CONCATENATE("P60 ",H$6," V",$B15),Основа!$A$1:$P3631,8,FALSE)</f>
        <v>400.97999999999996</v>
      </c>
      <c r="AD16" s="126">
        <f>VLOOKUP(CONCATENATE("P60 ",I$6," V",$B15),Основа!$A$1:$P3631,8,FALSE)</f>
        <v>440.34000000000003</v>
      </c>
      <c r="AE16" s="126">
        <f>VLOOKUP(CONCATENATE("P60 ",J$6," V",$B15),Основа!$A$1:$P3631,8,FALSE)</f>
        <v>456.33</v>
      </c>
      <c r="AF16" s="126">
        <f>VLOOKUP(CONCATENATE("P60 ",K$6," V",$B15),Основа!$A$1:$P3631,8,FALSE)</f>
        <v>594.09</v>
      </c>
      <c r="AG16" s="126">
        <f>VLOOKUP(CONCATENATE("P60 ",L$6," V",$B15),Основа!$A$1:$P3631,8,FALSE)</f>
        <v>800.73</v>
      </c>
      <c r="AH16" s="126">
        <f>VLOOKUP(CONCATENATE("P60 ",M$6," V",$B15),Основа!$A$1:$P3631,8,FALSE)</f>
        <v>993.84</v>
      </c>
      <c r="AI16" s="126">
        <f>VLOOKUP(CONCATENATE("P60 ",N$6," V",$B15),Основа!$A$1:$P3631,8,FALSE)</f>
        <v>1194.3300000000002</v>
      </c>
      <c r="AJ16" s="126">
        <f>VLOOKUP(CONCATENATE("P60 ",O$6," V",$B15),Основа!$A$1:$P3631,8,FALSE)</f>
        <v>1387.4399999999998</v>
      </c>
      <c r="AK16" s="126">
        <f>VLOOKUP(CONCATENATE("P60 ",P$6," V",$B15),Основа!$A$1:$P3631,8,FALSE)</f>
        <v>1601.46</v>
      </c>
      <c r="AL16" s="126">
        <f>VLOOKUP(CONCATENATE("P60 ",Q$6," V",$B15),Основа!$A$1:$P3631,8,FALSE)</f>
        <v>1761.3600000000001</v>
      </c>
      <c r="AM16" s="126">
        <f>VLOOKUP(CONCATENATE("P60 ",R$6," V",$B15),Основа!$A$1:$P3631,8,FALSE)</f>
        <v>1788.4199999999998</v>
      </c>
      <c r="AN16" s="126">
        <f>VLOOKUP(CONCATENATE("P60 ",S$6," V",$B15),Основа!$A$1:$P3631,8,FALSE)</f>
        <v>2001.21</v>
      </c>
      <c r="AO16" s="126">
        <f>VLOOKUP(CONCATENATE("P60 ",T$6," V",$B15),Основа!$A$1:$P3631,8,FALSE)</f>
        <v>2402.19</v>
      </c>
    </row>
    <row r="17" spans="2:41" ht="15" customHeight="1" x14ac:dyDescent="0.3">
      <c r="B17" s="553">
        <v>7</v>
      </c>
      <c r="C17" s="555">
        <v>456</v>
      </c>
      <c r="D17" s="557" t="s">
        <v>36</v>
      </c>
      <c r="E17" s="558"/>
      <c r="F17" s="447">
        <f>ROUND(AA17-(AA17*$L$5),0)</f>
        <v>17827</v>
      </c>
      <c r="G17" s="447">
        <f t="shared" ref="G17:T17" si="10">ROUND(AB17-(AB17*$L$5),0)</f>
        <v>19502</v>
      </c>
      <c r="H17" s="447">
        <f t="shared" si="10"/>
        <v>21362</v>
      </c>
      <c r="I17" s="447">
        <f t="shared" si="10"/>
        <v>23224</v>
      </c>
      <c r="J17" s="447">
        <f t="shared" si="10"/>
        <v>23223</v>
      </c>
      <c r="K17" s="447">
        <f t="shared" si="10"/>
        <v>27067</v>
      </c>
      <c r="L17" s="447">
        <f t="shared" si="10"/>
        <v>29818</v>
      </c>
      <c r="M17" s="447">
        <f t="shared" si="10"/>
        <v>34521</v>
      </c>
      <c r="N17" s="447">
        <f t="shared" si="10"/>
        <v>35967</v>
      </c>
      <c r="O17" s="447">
        <f t="shared" si="10"/>
        <v>39362</v>
      </c>
      <c r="P17" s="447">
        <f t="shared" si="10"/>
        <v>44206</v>
      </c>
      <c r="Q17" s="447">
        <f t="shared" si="10"/>
        <v>53417</v>
      </c>
      <c r="R17" s="447">
        <f t="shared" si="10"/>
        <v>54568</v>
      </c>
      <c r="S17" s="447">
        <f t="shared" si="10"/>
        <v>67521</v>
      </c>
      <c r="T17" s="448">
        <f t="shared" si="10"/>
        <v>80475</v>
      </c>
      <c r="AA17" s="126">
        <f>ROUND(VLOOKUP(CONCATENATE("P60 ",F$6," V",$B17),Основа!$A$1:$P3633,15,FALSE),0)</f>
        <v>17827</v>
      </c>
      <c r="AB17" s="126">
        <f>ROUND(VLOOKUP(CONCATENATE("P60 ",G$6," V",$B17),Основа!$A$1:$P3633,15,FALSE),0)</f>
        <v>19502</v>
      </c>
      <c r="AC17" s="126">
        <f>ROUND(VLOOKUP(CONCATENATE("P60 ",H$6," V",$B17),Основа!$A$1:$P3633,15,FALSE),0)</f>
        <v>21362</v>
      </c>
      <c r="AD17" s="126">
        <f>ROUND(VLOOKUP(CONCATENATE("P60 ",I$6," V",$B17),Основа!$A$1:$P3633,15,FALSE),0)</f>
        <v>23224</v>
      </c>
      <c r="AE17" s="126">
        <f>ROUND(VLOOKUP(CONCATENATE("P60 ",J$6," V",$B17),Основа!$A$1:$P3633,15,FALSE),0)</f>
        <v>23223</v>
      </c>
      <c r="AF17" s="126">
        <f>ROUND(VLOOKUP(CONCATENATE("P60 ",K$6," V",$B17),Основа!$A$1:$P3633,15,FALSE),0)</f>
        <v>27067</v>
      </c>
      <c r="AG17" s="126">
        <f>ROUND(VLOOKUP(CONCATENATE("P60 ",L$6," V",$B17),Основа!$A$1:$P3633,15,FALSE),0)</f>
        <v>29818</v>
      </c>
      <c r="AH17" s="126">
        <f>ROUND(VLOOKUP(CONCATENATE("P60 ",M$6," V",$B17),Основа!$A$1:$P3633,15,FALSE),0)</f>
        <v>34521</v>
      </c>
      <c r="AI17" s="126">
        <f>ROUND(VLOOKUP(CONCATENATE("P60 ",N$6," V",$B17),Основа!$A$1:$P3633,15,FALSE),0)</f>
        <v>35967</v>
      </c>
      <c r="AJ17" s="126">
        <f>ROUND(VLOOKUP(CONCATENATE("P60 ",O$6," V",$B17),Основа!$A$1:$P3633,15,FALSE),0)</f>
        <v>39362</v>
      </c>
      <c r="AK17" s="126">
        <f>ROUND(VLOOKUP(CONCATENATE("P60 ",P$6," V",$B17),Основа!$A$1:$P3633,15,FALSE),0)</f>
        <v>44206</v>
      </c>
      <c r="AL17" s="126">
        <f>ROUND(VLOOKUP(CONCATENATE("P60 ",Q$6," V",$B17),Основа!$A$1:$P3633,15,FALSE),0)</f>
        <v>53417</v>
      </c>
      <c r="AM17" s="126">
        <f>ROUND(VLOOKUP(CONCATENATE("P60 ",R$6," V",$B17),Основа!$A$1:$P3633,15,FALSE),0)</f>
        <v>54568</v>
      </c>
      <c r="AN17" s="126">
        <f>ROUND(VLOOKUP(CONCATENATE("P60 ",S$6," V",$B17),Основа!$A$1:$P3633,15,FALSE),0)</f>
        <v>67521</v>
      </c>
      <c r="AO17" s="126">
        <f>ROUND(VLOOKUP(CONCATENATE("P60 ",T$6," V",$B17),Основа!$A$1:$P3633,15,FALSE),0)</f>
        <v>80475</v>
      </c>
    </row>
    <row r="18" spans="2:41" ht="15" customHeight="1" thickBot="1" x14ac:dyDescent="0.35">
      <c r="B18" s="576"/>
      <c r="C18" s="577"/>
      <c r="D18" s="559" t="str">
        <f>RIGHT($M$5,21)</f>
        <v>ΔТ=70⁰С (95/85/20) Вт</v>
      </c>
      <c r="E18" s="560"/>
      <c r="F18" s="461">
        <f t="shared" ref="F18:T18" si="11">ROUND(IF($D18="ΔТ=70⁰С (95/85/20) Вт",AA18,(IF($D18="ΔТ=60⁰С (90/70/20) Вт",AA18*0.818,AA18*0.646))),0)</f>
        <v>252</v>
      </c>
      <c r="G18" s="461">
        <f t="shared" si="11"/>
        <v>392</v>
      </c>
      <c r="H18" s="461">
        <f t="shared" si="11"/>
        <v>467</v>
      </c>
      <c r="I18" s="461">
        <f t="shared" si="11"/>
        <v>514</v>
      </c>
      <c r="J18" s="461">
        <f t="shared" si="11"/>
        <v>533</v>
      </c>
      <c r="K18" s="461">
        <f t="shared" si="11"/>
        <v>692</v>
      </c>
      <c r="L18" s="461">
        <f t="shared" si="11"/>
        <v>935</v>
      </c>
      <c r="M18" s="461">
        <f t="shared" si="11"/>
        <v>1160</v>
      </c>
      <c r="N18" s="461">
        <f t="shared" si="11"/>
        <v>1394</v>
      </c>
      <c r="O18" s="461">
        <f t="shared" si="11"/>
        <v>1619</v>
      </c>
      <c r="P18" s="461">
        <f t="shared" si="11"/>
        <v>1868</v>
      </c>
      <c r="Q18" s="461">
        <f t="shared" si="11"/>
        <v>2054</v>
      </c>
      <c r="R18" s="461">
        <f t="shared" si="11"/>
        <v>2086</v>
      </c>
      <c r="S18" s="461">
        <f t="shared" si="11"/>
        <v>2335</v>
      </c>
      <c r="T18" s="462">
        <f t="shared" si="11"/>
        <v>2803</v>
      </c>
      <c r="AA18" s="126">
        <f>VLOOKUP(CONCATENATE("P60 ",F$6," V",$B17),Основа!$A$1:$P3633,8,FALSE)</f>
        <v>252.14999999999998</v>
      </c>
      <c r="AB18" s="126">
        <f>VLOOKUP(CONCATENATE("P60 ",G$6," V",$B17),Основа!$A$1:$P3633,8,FALSE)</f>
        <v>392.37</v>
      </c>
      <c r="AC18" s="126">
        <f>VLOOKUP(CONCATENATE("P60 ",H$6," V",$B17),Основа!$A$1:$P3633,8,FALSE)</f>
        <v>467.4</v>
      </c>
      <c r="AD18" s="126">
        <f>VLOOKUP(CONCATENATE("P60 ",I$6," V",$B17),Основа!$A$1:$P3633,8,FALSE)</f>
        <v>514.14</v>
      </c>
      <c r="AE18" s="126">
        <f>VLOOKUP(CONCATENATE("P60 ",J$6," V",$B17),Основа!$A$1:$P3633,8,FALSE)</f>
        <v>532.59</v>
      </c>
      <c r="AF18" s="126">
        <f>VLOOKUP(CONCATENATE("P60 ",K$6," V",$B17),Основа!$A$1:$P3633,8,FALSE)</f>
        <v>692.49</v>
      </c>
      <c r="AG18" s="126">
        <f>VLOOKUP(CONCATENATE("P60 ",L$6," V",$B17),Основа!$A$1:$P3633,8,FALSE)</f>
        <v>934.8</v>
      </c>
      <c r="AH18" s="126">
        <f>VLOOKUP(CONCATENATE("P60 ",M$6," V",$B17),Основа!$A$1:$P3633,8,FALSE)</f>
        <v>1159.8899999999999</v>
      </c>
      <c r="AI18" s="126">
        <f>VLOOKUP(CONCATENATE("P60 ",N$6," V",$B17),Основа!$A$1:$P3633,8,FALSE)</f>
        <v>1393.59</v>
      </c>
      <c r="AJ18" s="126">
        <f>VLOOKUP(CONCATENATE("P60 ",O$6," V",$B17),Основа!$A$1:$P3633,8,FALSE)</f>
        <v>1618.68</v>
      </c>
      <c r="AK18" s="126">
        <f>VLOOKUP(CONCATENATE("P60 ",P$6," V",$B17),Основа!$A$1:$P3633,8,FALSE)</f>
        <v>1868.37</v>
      </c>
      <c r="AL18" s="126">
        <f>VLOOKUP(CONCATENATE("P60 ",Q$6," V",$B17),Основа!$A$1:$P3633,8,FALSE)</f>
        <v>2054.1</v>
      </c>
      <c r="AM18" s="126">
        <f>VLOOKUP(CONCATENATE("P60 ",R$6," V",$B17),Основа!$A$1:$P3633,8,FALSE)</f>
        <v>2086.08</v>
      </c>
      <c r="AN18" s="126">
        <f>VLOOKUP(CONCATENATE("P60 ",S$6," V",$B17),Основа!$A$1:$P3633,8,FALSE)</f>
        <v>2334.54</v>
      </c>
      <c r="AO18" s="126">
        <f>VLOOKUP(CONCATENATE("P60 ",T$6," V",$B17),Основа!$A$1:$P3633,8,FALSE)</f>
        <v>2803.17</v>
      </c>
    </row>
    <row r="19" spans="2:41" ht="15" customHeight="1" x14ac:dyDescent="0.3">
      <c r="B19" s="553">
        <v>8</v>
      </c>
      <c r="C19" s="555">
        <v>522</v>
      </c>
      <c r="D19" s="557" t="s">
        <v>36</v>
      </c>
      <c r="E19" s="558"/>
      <c r="F19" s="447">
        <f>ROUND(AA19-(AA19*$L$5),0)</f>
        <v>19466</v>
      </c>
      <c r="G19" s="447">
        <f t="shared" ref="G19:T19" si="12">ROUND(AB19-(AB19*$L$5),0)</f>
        <v>21323</v>
      </c>
      <c r="H19" s="447">
        <f t="shared" si="12"/>
        <v>23386</v>
      </c>
      <c r="I19" s="447">
        <f t="shared" si="12"/>
        <v>25449</v>
      </c>
      <c r="J19" s="447">
        <f t="shared" si="12"/>
        <v>25449</v>
      </c>
      <c r="K19" s="447">
        <f t="shared" si="12"/>
        <v>29827</v>
      </c>
      <c r="L19" s="447">
        <f t="shared" si="12"/>
        <v>32974</v>
      </c>
      <c r="M19" s="447">
        <f t="shared" si="12"/>
        <v>38356</v>
      </c>
      <c r="N19" s="447">
        <f t="shared" si="12"/>
        <v>40008</v>
      </c>
      <c r="O19" s="447">
        <f t="shared" si="12"/>
        <v>43889</v>
      </c>
      <c r="P19" s="447">
        <f t="shared" si="12"/>
        <v>49435</v>
      </c>
      <c r="Q19" s="447">
        <f t="shared" si="12"/>
        <v>59809</v>
      </c>
      <c r="R19" s="447">
        <f t="shared" si="12"/>
        <v>61106</v>
      </c>
      <c r="S19" s="447">
        <f t="shared" si="12"/>
        <v>75693</v>
      </c>
      <c r="T19" s="448">
        <f t="shared" si="12"/>
        <v>90281</v>
      </c>
      <c r="AA19" s="126">
        <f>ROUND(VLOOKUP(CONCATENATE("P60 ",F$6," V",$B19),Основа!$A$1:$P3635,15,FALSE),0)</f>
        <v>19466</v>
      </c>
      <c r="AB19" s="126">
        <f>ROUND(VLOOKUP(CONCATENATE("P60 ",G$6," V",$B19),Основа!$A$1:$P3635,15,FALSE),0)</f>
        <v>21323</v>
      </c>
      <c r="AC19" s="126">
        <f>ROUND(VLOOKUP(CONCATENATE("P60 ",H$6," V",$B19),Основа!$A$1:$P3635,15,FALSE),0)</f>
        <v>23386</v>
      </c>
      <c r="AD19" s="126">
        <f>ROUND(VLOOKUP(CONCATENATE("P60 ",I$6," V",$B19),Основа!$A$1:$P3635,15,FALSE),0)</f>
        <v>25449</v>
      </c>
      <c r="AE19" s="126">
        <f>ROUND(VLOOKUP(CONCATENATE("P60 ",J$6," V",$B19),Основа!$A$1:$P3635,15,FALSE),0)</f>
        <v>25449</v>
      </c>
      <c r="AF19" s="126">
        <f>ROUND(VLOOKUP(CONCATENATE("P60 ",K$6," V",$B19),Основа!$A$1:$P3635,15,FALSE),0)</f>
        <v>29827</v>
      </c>
      <c r="AG19" s="126">
        <f>ROUND(VLOOKUP(CONCATENATE("P60 ",L$6," V",$B19),Основа!$A$1:$P3635,15,FALSE),0)</f>
        <v>32974</v>
      </c>
      <c r="AH19" s="126">
        <f>ROUND(VLOOKUP(CONCATENATE("P60 ",M$6," V",$B19),Основа!$A$1:$P3635,15,FALSE),0)</f>
        <v>38356</v>
      </c>
      <c r="AI19" s="126">
        <f>ROUND(VLOOKUP(CONCATENATE("P60 ",N$6," V",$B19),Основа!$A$1:$P3635,15,FALSE),0)</f>
        <v>40008</v>
      </c>
      <c r="AJ19" s="126">
        <f>ROUND(VLOOKUP(CONCATENATE("P60 ",O$6," V",$B19),Основа!$A$1:$P3635,15,FALSE),0)</f>
        <v>43889</v>
      </c>
      <c r="AK19" s="126">
        <f>ROUND(VLOOKUP(CONCATENATE("P60 ",P$6," V",$B19),Основа!$A$1:$P3635,15,FALSE),0)</f>
        <v>49435</v>
      </c>
      <c r="AL19" s="126">
        <f>ROUND(VLOOKUP(CONCATENATE("P60 ",Q$6," V",$B19),Основа!$A$1:$P3635,15,FALSE),0)</f>
        <v>59809</v>
      </c>
      <c r="AM19" s="126">
        <f>ROUND(VLOOKUP(CONCATENATE("P60 ",R$6," V",$B19),Основа!$A$1:$P3635,15,FALSE),0)</f>
        <v>61106</v>
      </c>
      <c r="AN19" s="126">
        <f>ROUND(VLOOKUP(CONCATENATE("P60 ",S$6," V",$B19),Основа!$A$1:$P3635,15,FALSE),0)</f>
        <v>75693</v>
      </c>
      <c r="AO19" s="126">
        <f>ROUND(VLOOKUP(CONCATENATE("P60 ",T$6," V",$B19),Основа!$A$1:$P3635,15,FALSE),0)</f>
        <v>90281</v>
      </c>
    </row>
    <row r="20" spans="2:41" ht="15" customHeight="1" thickBot="1" x14ac:dyDescent="0.35">
      <c r="B20" s="576"/>
      <c r="C20" s="577"/>
      <c r="D20" s="559" t="str">
        <f>RIGHT($M$5,21)</f>
        <v>ΔТ=70⁰С (95/85/20) Вт</v>
      </c>
      <c r="E20" s="560"/>
      <c r="F20" s="461">
        <f t="shared" ref="F20:T20" si="13">ROUND(IF($D20="ΔТ=70⁰С (95/85/20) Вт",AA20,(IF($D20="ΔТ=60⁰С (90/70/20) Вт",AA20*0.818,AA20*0.646))),0)</f>
        <v>288</v>
      </c>
      <c r="G20" s="461">
        <f t="shared" si="13"/>
        <v>448</v>
      </c>
      <c r="H20" s="461">
        <f t="shared" si="13"/>
        <v>534</v>
      </c>
      <c r="I20" s="461">
        <f t="shared" si="13"/>
        <v>587</v>
      </c>
      <c r="J20" s="461">
        <f t="shared" si="13"/>
        <v>608</v>
      </c>
      <c r="K20" s="461">
        <f t="shared" si="13"/>
        <v>791</v>
      </c>
      <c r="L20" s="461">
        <f t="shared" si="13"/>
        <v>1068</v>
      </c>
      <c r="M20" s="461">
        <f t="shared" si="13"/>
        <v>1326</v>
      </c>
      <c r="N20" s="461">
        <f t="shared" si="13"/>
        <v>1593</v>
      </c>
      <c r="O20" s="461">
        <f t="shared" si="13"/>
        <v>1851</v>
      </c>
      <c r="P20" s="461">
        <f t="shared" si="13"/>
        <v>2135</v>
      </c>
      <c r="Q20" s="461">
        <f t="shared" si="13"/>
        <v>2349</v>
      </c>
      <c r="R20" s="461">
        <f t="shared" si="13"/>
        <v>2385</v>
      </c>
      <c r="S20" s="461">
        <f t="shared" si="13"/>
        <v>2669</v>
      </c>
      <c r="T20" s="462">
        <f t="shared" si="13"/>
        <v>3203</v>
      </c>
      <c r="AA20" s="126">
        <f>VLOOKUP(CONCATENATE("P60 ",F$6," V",$B19),Основа!$A$1:$P3635,8,FALSE)</f>
        <v>287.82</v>
      </c>
      <c r="AB20" s="126">
        <f>VLOOKUP(CONCATENATE("P60 ",G$6," V",$B19),Основа!$A$1:$P3635,8,FALSE)</f>
        <v>447.72</v>
      </c>
      <c r="AC20" s="126">
        <f>VLOOKUP(CONCATENATE("P60 ",H$6," V",$B19),Основа!$A$1:$P3635,8,FALSE)</f>
        <v>533.81999999999994</v>
      </c>
      <c r="AD20" s="126">
        <f>VLOOKUP(CONCATENATE("P60 ",I$6," V",$B19),Основа!$A$1:$P3635,8,FALSE)</f>
        <v>586.70999999999992</v>
      </c>
      <c r="AE20" s="126">
        <f>VLOOKUP(CONCATENATE("P60 ",J$6," V",$B19),Основа!$A$1:$P3635,8,FALSE)</f>
        <v>607.62</v>
      </c>
      <c r="AF20" s="126">
        <f>VLOOKUP(CONCATENATE("P60 ",K$6," V",$B19),Основа!$A$1:$P3635,8,FALSE)</f>
        <v>790.89</v>
      </c>
      <c r="AG20" s="126">
        <f>VLOOKUP(CONCATENATE("P60 ",L$6," V",$B19),Основа!$A$1:$P3635,8,FALSE)</f>
        <v>1067.6399999999999</v>
      </c>
      <c r="AH20" s="126">
        <f>VLOOKUP(CONCATENATE("P60 ",M$6," V",$B19),Основа!$A$1:$P3635,8,FALSE)</f>
        <v>1325.9399999999998</v>
      </c>
      <c r="AI20" s="126">
        <f>VLOOKUP(CONCATENATE("P60 ",N$6," V",$B19),Основа!$A$1:$P3635,8,FALSE)</f>
        <v>1592.85</v>
      </c>
      <c r="AJ20" s="126">
        <f>VLOOKUP(CONCATENATE("P60 ",O$6," V",$B19),Основа!$A$1:$P3635,8,FALSE)</f>
        <v>1851.15</v>
      </c>
      <c r="AK20" s="126">
        <f>VLOOKUP(CONCATENATE("P60 ",P$6," V",$B19),Основа!$A$1:$P3635,8,FALSE)</f>
        <v>2135.2799999999997</v>
      </c>
      <c r="AL20" s="126">
        <f>VLOOKUP(CONCATENATE("P60 ",Q$6," V",$B19),Основа!$A$1:$P3635,8,FALSE)</f>
        <v>2349.3000000000002</v>
      </c>
      <c r="AM20" s="126">
        <f>VLOOKUP(CONCATENATE("P60 ",R$6," V",$B19),Основа!$A$1:$P3635,8,FALSE)</f>
        <v>2384.9700000000003</v>
      </c>
      <c r="AN20" s="126">
        <f>VLOOKUP(CONCATENATE("P60 ",S$6," V",$B19),Основа!$A$1:$P3635,8,FALSE)</f>
        <v>2669.1</v>
      </c>
      <c r="AO20" s="126">
        <f>VLOOKUP(CONCATENATE("P60 ",T$6," V",$B19),Основа!$A$1:$P3635,8,FALSE)</f>
        <v>3202.92</v>
      </c>
    </row>
    <row r="21" spans="2:41" ht="15" customHeight="1" x14ac:dyDescent="0.3">
      <c r="B21" s="553">
        <v>9</v>
      </c>
      <c r="C21" s="555">
        <v>588</v>
      </c>
      <c r="D21" s="557" t="s">
        <v>36</v>
      </c>
      <c r="E21" s="558"/>
      <c r="F21" s="447">
        <f>ROUND(AA21-(AA21*$L$5),0)</f>
        <v>21108</v>
      </c>
      <c r="G21" s="447">
        <f t="shared" ref="G21:T21" si="14">ROUND(AB21-(AB21*$L$5),0)</f>
        <v>23147</v>
      </c>
      <c r="H21" s="447">
        <f t="shared" si="14"/>
        <v>25413</v>
      </c>
      <c r="I21" s="447">
        <f t="shared" si="14"/>
        <v>27679</v>
      </c>
      <c r="J21" s="447">
        <f t="shared" si="14"/>
        <v>27679</v>
      </c>
      <c r="K21" s="447">
        <f t="shared" si="14"/>
        <v>32593</v>
      </c>
      <c r="L21" s="447">
        <f t="shared" si="14"/>
        <v>36137</v>
      </c>
      <c r="M21" s="447">
        <f t="shared" si="14"/>
        <v>42198</v>
      </c>
      <c r="N21" s="447">
        <f t="shared" si="14"/>
        <v>44060</v>
      </c>
      <c r="O21" s="447">
        <f t="shared" si="14"/>
        <v>48430</v>
      </c>
      <c r="P21" s="447">
        <f t="shared" si="14"/>
        <v>54674</v>
      </c>
      <c r="Q21" s="447">
        <f t="shared" si="14"/>
        <v>66212</v>
      </c>
      <c r="R21" s="447">
        <f t="shared" si="14"/>
        <v>67654</v>
      </c>
      <c r="S21" s="447">
        <f t="shared" si="14"/>
        <v>83879</v>
      </c>
      <c r="T21" s="448">
        <f t="shared" si="14"/>
        <v>100104</v>
      </c>
      <c r="AA21" s="126">
        <f>ROUND(VLOOKUP(CONCATENATE("P60 ",F$6," V",$B21),Основа!$A$1:$P3637,15,FALSE),0)</f>
        <v>21108</v>
      </c>
      <c r="AB21" s="126">
        <f>ROUND(VLOOKUP(CONCATENATE("P60 ",G$6," V",$B21),Основа!$A$1:$P3637,15,FALSE),0)</f>
        <v>23147</v>
      </c>
      <c r="AC21" s="126">
        <f>ROUND(VLOOKUP(CONCATENATE("P60 ",H$6," V",$B21),Основа!$A$1:$P3637,15,FALSE),0)</f>
        <v>25413</v>
      </c>
      <c r="AD21" s="126">
        <f>ROUND(VLOOKUP(CONCATENATE("P60 ",I$6," V",$B21),Основа!$A$1:$P3637,15,FALSE),0)</f>
        <v>27679</v>
      </c>
      <c r="AE21" s="126">
        <f>ROUND(VLOOKUP(CONCATENATE("P60 ",J$6," V",$B21),Основа!$A$1:$P3637,15,FALSE),0)</f>
        <v>27679</v>
      </c>
      <c r="AF21" s="126">
        <f>ROUND(VLOOKUP(CONCATENATE("P60 ",K$6," V",$B21),Основа!$A$1:$P3637,15,FALSE),0)</f>
        <v>32593</v>
      </c>
      <c r="AG21" s="126">
        <f>ROUND(VLOOKUP(CONCATENATE("P60 ",L$6," V",$B21),Основа!$A$1:$P3637,15,FALSE),0)</f>
        <v>36137</v>
      </c>
      <c r="AH21" s="126">
        <f>ROUND(VLOOKUP(CONCATENATE("P60 ",M$6," V",$B21),Основа!$A$1:$P3637,15,FALSE),0)</f>
        <v>42198</v>
      </c>
      <c r="AI21" s="126">
        <f>ROUND(VLOOKUP(CONCATENATE("P60 ",N$6," V",$B21),Основа!$A$1:$P3637,15,FALSE),0)</f>
        <v>44060</v>
      </c>
      <c r="AJ21" s="126">
        <f>ROUND(VLOOKUP(CONCATENATE("P60 ",O$6," V",$B21),Основа!$A$1:$P3637,15,FALSE),0)</f>
        <v>48430</v>
      </c>
      <c r="AK21" s="126">
        <f>ROUND(VLOOKUP(CONCATENATE("P60 ",P$6," V",$B21),Основа!$A$1:$P3637,15,FALSE),0)</f>
        <v>54674</v>
      </c>
      <c r="AL21" s="126">
        <f>ROUND(VLOOKUP(CONCATENATE("P60 ",Q$6," V",$B21),Основа!$A$1:$P3637,15,FALSE),0)</f>
        <v>66212</v>
      </c>
      <c r="AM21" s="126">
        <f>ROUND(VLOOKUP(CONCATENATE("P60 ",R$6," V",$B21),Основа!$A$1:$P3637,15,FALSE),0)</f>
        <v>67654</v>
      </c>
      <c r="AN21" s="126">
        <f>ROUND(VLOOKUP(CONCATENATE("P60 ",S$6," V",$B21),Основа!$A$1:$P3637,15,FALSE),0)</f>
        <v>83879</v>
      </c>
      <c r="AO21" s="126">
        <f>ROUND(VLOOKUP(CONCATENATE("P60 ",T$6," V",$B21),Основа!$A$1:$P3637,15,FALSE),0)</f>
        <v>100104</v>
      </c>
    </row>
    <row r="22" spans="2:41" ht="15" customHeight="1" thickBot="1" x14ac:dyDescent="0.35">
      <c r="B22" s="576"/>
      <c r="C22" s="577"/>
      <c r="D22" s="559" t="str">
        <f>RIGHT($M$5,21)</f>
        <v>ΔТ=70⁰С (95/85/20) Вт</v>
      </c>
      <c r="E22" s="560"/>
      <c r="F22" s="461">
        <f t="shared" ref="F22:T22" si="15">ROUND(IF($D22="ΔТ=70⁰С (95/85/20) Вт",AA22,(IF($D22="ΔТ=60⁰С (90/70/20) Вт",AA22*0.818,AA22*0.646))),0)</f>
        <v>325</v>
      </c>
      <c r="G22" s="461">
        <f t="shared" si="15"/>
        <v>506</v>
      </c>
      <c r="H22" s="461">
        <f t="shared" si="15"/>
        <v>600</v>
      </c>
      <c r="I22" s="461">
        <f t="shared" si="15"/>
        <v>661</v>
      </c>
      <c r="J22" s="461">
        <f t="shared" si="15"/>
        <v>685</v>
      </c>
      <c r="K22" s="461">
        <f t="shared" si="15"/>
        <v>891</v>
      </c>
      <c r="L22" s="461">
        <f t="shared" si="15"/>
        <v>1202</v>
      </c>
      <c r="M22" s="461">
        <f t="shared" si="15"/>
        <v>1492</v>
      </c>
      <c r="N22" s="461">
        <f t="shared" si="15"/>
        <v>1792</v>
      </c>
      <c r="O22" s="461">
        <f t="shared" si="15"/>
        <v>2082</v>
      </c>
      <c r="P22" s="461">
        <f t="shared" si="15"/>
        <v>2402</v>
      </c>
      <c r="Q22" s="461">
        <f t="shared" si="15"/>
        <v>2642</v>
      </c>
      <c r="R22" s="461">
        <f t="shared" si="15"/>
        <v>2683</v>
      </c>
      <c r="S22" s="461">
        <f t="shared" si="15"/>
        <v>3002</v>
      </c>
      <c r="T22" s="462">
        <f t="shared" si="15"/>
        <v>3604</v>
      </c>
      <c r="AA22" s="126">
        <f>VLOOKUP(CONCATENATE("P60 ",F$6," V",$B21),Основа!$A$1:$P3637,8,FALSE)</f>
        <v>324.72000000000003</v>
      </c>
      <c r="AB22" s="126">
        <f>VLOOKUP(CONCATENATE("P60 ",G$6," V",$B21),Основа!$A$1:$P3637,8,FALSE)</f>
        <v>505.53000000000003</v>
      </c>
      <c r="AC22" s="126">
        <f>VLOOKUP(CONCATENATE("P60 ",H$6," V",$B21),Основа!$A$1:$P3637,8,FALSE)</f>
        <v>600.24</v>
      </c>
      <c r="AD22" s="126">
        <f>VLOOKUP(CONCATENATE("P60 ",I$6," V",$B21),Основа!$A$1:$P3637,8,FALSE)</f>
        <v>660.51</v>
      </c>
      <c r="AE22" s="126">
        <f>VLOOKUP(CONCATENATE("P60 ",J$6," V",$B21),Основа!$A$1:$P3637,8,FALSE)</f>
        <v>685.11</v>
      </c>
      <c r="AF22" s="126">
        <f>VLOOKUP(CONCATENATE("P60 ",K$6," V",$B21),Основа!$A$1:$P3637,8,FALSE)</f>
        <v>890.52</v>
      </c>
      <c r="AG22" s="126">
        <f>VLOOKUP(CONCATENATE("P60 ",L$6," V",$B21),Основа!$A$1:$P3637,8,FALSE)</f>
        <v>1201.71</v>
      </c>
      <c r="AH22" s="126">
        <f>VLOOKUP(CONCATENATE("P60 ",M$6," V",$B21),Основа!$A$1:$P3637,8,FALSE)</f>
        <v>1491.99</v>
      </c>
      <c r="AI22" s="126">
        <f>VLOOKUP(CONCATENATE("P60 ",N$6," V",$B21),Основа!$A$1:$P3637,8,FALSE)</f>
        <v>1792.1100000000001</v>
      </c>
      <c r="AJ22" s="126">
        <f>VLOOKUP(CONCATENATE("P60 ",O$6," V",$B21),Основа!$A$1:$P3637,8,FALSE)</f>
        <v>2082.39</v>
      </c>
      <c r="AK22" s="126">
        <f>VLOOKUP(CONCATENATE("P60 ",P$6," V",$B21),Основа!$A$1:$P3637,8,FALSE)</f>
        <v>2402.19</v>
      </c>
      <c r="AL22" s="126">
        <f>VLOOKUP(CONCATENATE("P60 ",Q$6," V",$B21),Основа!$A$1:$P3637,8,FALSE)</f>
        <v>2642.04</v>
      </c>
      <c r="AM22" s="126">
        <f>VLOOKUP(CONCATENATE("P60 ",R$6," V",$B21),Основа!$A$1:$P3637,8,FALSE)</f>
        <v>2682.6299999999997</v>
      </c>
      <c r="AN22" s="126">
        <f>VLOOKUP(CONCATENATE("P60 ",S$6," V",$B21),Основа!$A$1:$P3637,8,FALSE)</f>
        <v>3002.43</v>
      </c>
      <c r="AO22" s="126">
        <f>VLOOKUP(CONCATENATE("P60 ",T$6," V",$B21),Основа!$A$1:$P3637,8,FALSE)</f>
        <v>3603.9</v>
      </c>
    </row>
    <row r="23" spans="2:41" ht="15" customHeight="1" x14ac:dyDescent="0.3">
      <c r="B23" s="553">
        <v>10</v>
      </c>
      <c r="C23" s="555">
        <v>654</v>
      </c>
      <c r="D23" s="557" t="s">
        <v>36</v>
      </c>
      <c r="E23" s="558"/>
      <c r="F23" s="447">
        <f>ROUND(AA23-(AA23*$L$5),0)</f>
        <v>22754</v>
      </c>
      <c r="G23" s="447">
        <f t="shared" ref="G23:T23" si="16">ROUND(AB23-(AB23*$L$5),0)</f>
        <v>24976</v>
      </c>
      <c r="H23" s="447">
        <f t="shared" si="16"/>
        <v>27445</v>
      </c>
      <c r="I23" s="447">
        <f t="shared" si="16"/>
        <v>29914</v>
      </c>
      <c r="J23" s="447">
        <f t="shared" si="16"/>
        <v>29914</v>
      </c>
      <c r="K23" s="447">
        <f t="shared" si="16"/>
        <v>35364</v>
      </c>
      <c r="L23" s="447">
        <f t="shared" si="16"/>
        <v>39308</v>
      </c>
      <c r="M23" s="447">
        <f t="shared" si="16"/>
        <v>46050</v>
      </c>
      <c r="N23" s="447">
        <f t="shared" si="16"/>
        <v>48118</v>
      </c>
      <c r="O23" s="447">
        <f t="shared" si="16"/>
        <v>52981</v>
      </c>
      <c r="P23" s="447">
        <f t="shared" si="16"/>
        <v>59928</v>
      </c>
      <c r="Q23" s="447">
        <f t="shared" si="16"/>
        <v>72633</v>
      </c>
      <c r="R23" s="447">
        <f t="shared" si="16"/>
        <v>74221</v>
      </c>
      <c r="S23" s="447">
        <f t="shared" si="16"/>
        <v>92087</v>
      </c>
      <c r="T23" s="448">
        <f t="shared" si="16"/>
        <v>109954</v>
      </c>
      <c r="AA23" s="126">
        <f>ROUND(VLOOKUP(CONCATENATE("P60 ",F$6," V",$B23),Основа!$A$1:$P3639,15,FALSE),0)</f>
        <v>22754</v>
      </c>
      <c r="AB23" s="126">
        <f>ROUND(VLOOKUP(CONCATENATE("P60 ",G$6," V",$B23),Основа!$A$1:$P3639,15,FALSE),0)</f>
        <v>24976</v>
      </c>
      <c r="AC23" s="126">
        <f>ROUND(VLOOKUP(CONCATENATE("P60 ",H$6," V",$B23),Основа!$A$1:$P3639,15,FALSE),0)</f>
        <v>27445</v>
      </c>
      <c r="AD23" s="126">
        <f>ROUND(VLOOKUP(CONCATENATE("P60 ",I$6," V",$B23),Основа!$A$1:$P3639,15,FALSE),0)</f>
        <v>29914</v>
      </c>
      <c r="AE23" s="126">
        <f>ROUND(VLOOKUP(CONCATENATE("P60 ",J$6," V",$B23),Основа!$A$1:$P3639,15,FALSE),0)</f>
        <v>29914</v>
      </c>
      <c r="AF23" s="126">
        <f>ROUND(VLOOKUP(CONCATENATE("P60 ",K$6," V",$B23),Основа!$A$1:$P3639,15,FALSE),0)</f>
        <v>35364</v>
      </c>
      <c r="AG23" s="126">
        <f>ROUND(VLOOKUP(CONCATENATE("P60 ",L$6," V",$B23),Основа!$A$1:$P3639,15,FALSE),0)</f>
        <v>39308</v>
      </c>
      <c r="AH23" s="126">
        <f>ROUND(VLOOKUP(CONCATENATE("P60 ",M$6," V",$B23),Основа!$A$1:$P3639,15,FALSE),0)</f>
        <v>46050</v>
      </c>
      <c r="AI23" s="126">
        <f>ROUND(VLOOKUP(CONCATENATE("P60 ",N$6," V",$B23),Основа!$A$1:$P3639,15,FALSE),0)</f>
        <v>48118</v>
      </c>
      <c r="AJ23" s="126">
        <f>ROUND(VLOOKUP(CONCATENATE("P60 ",O$6," V",$B23),Основа!$A$1:$P3639,15,FALSE),0)</f>
        <v>52981</v>
      </c>
      <c r="AK23" s="126">
        <f>ROUND(VLOOKUP(CONCATENATE("P60 ",P$6," V",$B23),Основа!$A$1:$P3639,15,FALSE),0)</f>
        <v>59928</v>
      </c>
      <c r="AL23" s="126">
        <f>ROUND(VLOOKUP(CONCATENATE("P60 ",Q$6," V",$B23),Основа!$A$1:$P3639,15,FALSE),0)</f>
        <v>72633</v>
      </c>
      <c r="AM23" s="126">
        <f>ROUND(VLOOKUP(CONCATENATE("P60 ",R$6," V",$B23),Основа!$A$1:$P3639,15,FALSE),0)</f>
        <v>74221</v>
      </c>
      <c r="AN23" s="126">
        <f>ROUND(VLOOKUP(CONCATENATE("P60 ",S$6," V",$B23),Основа!$A$1:$P3639,15,FALSE),0)</f>
        <v>92087</v>
      </c>
      <c r="AO23" s="126">
        <f>ROUND(VLOOKUP(CONCATENATE("P60 ",T$6," V",$B23),Основа!$A$1:$P3639,15,FALSE),0)</f>
        <v>109954</v>
      </c>
    </row>
    <row r="24" spans="2:41" ht="15" customHeight="1" thickBot="1" x14ac:dyDescent="0.35">
      <c r="B24" s="576"/>
      <c r="C24" s="577"/>
      <c r="D24" s="559" t="str">
        <f>RIGHT($M$5,21)</f>
        <v>ΔТ=70⁰С (95/85/20) Вт</v>
      </c>
      <c r="E24" s="560"/>
      <c r="F24" s="461">
        <f t="shared" ref="F24:T24" si="17">ROUND(IF($D24="ΔТ=70⁰С (95/85/20) Вт",AA24,(IF($D24="ΔТ=60⁰С (90/70/20) Вт",AA24*0.818,AA24*0.646))),0)</f>
        <v>360</v>
      </c>
      <c r="G24" s="461">
        <f t="shared" si="17"/>
        <v>561</v>
      </c>
      <c r="H24" s="461">
        <f t="shared" si="17"/>
        <v>668</v>
      </c>
      <c r="I24" s="461">
        <f t="shared" si="17"/>
        <v>734</v>
      </c>
      <c r="J24" s="461">
        <f t="shared" si="17"/>
        <v>760</v>
      </c>
      <c r="K24" s="461">
        <f t="shared" si="17"/>
        <v>990</v>
      </c>
      <c r="L24" s="461">
        <f t="shared" si="17"/>
        <v>1335</v>
      </c>
      <c r="M24" s="461">
        <f t="shared" si="17"/>
        <v>1657</v>
      </c>
      <c r="N24" s="461">
        <f t="shared" si="17"/>
        <v>1991</v>
      </c>
      <c r="O24" s="461">
        <f t="shared" si="17"/>
        <v>2314</v>
      </c>
      <c r="P24" s="461">
        <f t="shared" si="17"/>
        <v>2669</v>
      </c>
      <c r="Q24" s="461">
        <f t="shared" si="17"/>
        <v>2936</v>
      </c>
      <c r="R24" s="461">
        <f t="shared" si="17"/>
        <v>2980</v>
      </c>
      <c r="S24" s="461">
        <f t="shared" si="17"/>
        <v>3337</v>
      </c>
      <c r="T24" s="462">
        <f t="shared" si="17"/>
        <v>4004</v>
      </c>
      <c r="AA24" s="126">
        <f>VLOOKUP(CONCATENATE("P60 ",F$6," V",$B23),Основа!$A$1:$P3639,8,FALSE)</f>
        <v>360.39000000000004</v>
      </c>
      <c r="AB24" s="126">
        <f>VLOOKUP(CONCATENATE("P60 ",G$6," V",$B23),Основа!$A$1:$P3639,8,FALSE)</f>
        <v>560.88</v>
      </c>
      <c r="AC24" s="126">
        <f>VLOOKUP(CONCATENATE("P60 ",H$6," V",$B23),Основа!$A$1:$P3639,8,FALSE)</f>
        <v>667.89</v>
      </c>
      <c r="AD24" s="126">
        <f>VLOOKUP(CONCATENATE("P60 ",I$6," V",$B23),Основа!$A$1:$P3639,8,FALSE)</f>
        <v>734.31</v>
      </c>
      <c r="AE24" s="126">
        <f>VLOOKUP(CONCATENATE("P60 ",J$6," V",$B23),Основа!$A$1:$P3639,8,FALSE)</f>
        <v>760.14</v>
      </c>
      <c r="AF24" s="126">
        <f>VLOOKUP(CONCATENATE("P60 ",K$6," V",$B23),Основа!$A$1:$P3639,8,FALSE)</f>
        <v>990.15000000000009</v>
      </c>
      <c r="AG24" s="126">
        <f>VLOOKUP(CONCATENATE("P60 ",L$6," V",$B23),Основа!$A$1:$P3639,8,FALSE)</f>
        <v>1334.55</v>
      </c>
      <c r="AH24" s="126">
        <f>VLOOKUP(CONCATENATE("P60 ",M$6," V",$B23),Основа!$A$1:$P3639,8,FALSE)</f>
        <v>1656.8100000000002</v>
      </c>
      <c r="AI24" s="126">
        <f>VLOOKUP(CONCATENATE("P60 ",N$6," V",$B23),Основа!$A$1:$P3639,8,FALSE)</f>
        <v>1991.3700000000001</v>
      </c>
      <c r="AJ24" s="126">
        <f>VLOOKUP(CONCATENATE("P60 ",O$6," V",$B23),Основа!$A$1:$P3639,8,FALSE)</f>
        <v>2313.6299999999997</v>
      </c>
      <c r="AK24" s="126">
        <f>VLOOKUP(CONCATENATE("P60 ",P$6," V",$B23),Основа!$A$1:$P3639,8,FALSE)</f>
        <v>2669.1</v>
      </c>
      <c r="AL24" s="126">
        <f>VLOOKUP(CONCATENATE("P60 ",Q$6," V",$B23),Основа!$A$1:$P3639,8,FALSE)</f>
        <v>2936.01</v>
      </c>
      <c r="AM24" s="126">
        <f>VLOOKUP(CONCATENATE("P60 ",R$6," V",$B23),Основа!$A$1:$P3639,8,FALSE)</f>
        <v>2980.29</v>
      </c>
      <c r="AN24" s="126">
        <f>VLOOKUP(CONCATENATE("P60 ",S$6," V",$B23),Основа!$A$1:$P3639,8,FALSE)</f>
        <v>3336.99</v>
      </c>
      <c r="AO24" s="126">
        <f>VLOOKUP(CONCATENATE("P60 ",T$6," V",$B23),Основа!$A$1:$P3639,8,FALSE)</f>
        <v>4003.6499999999996</v>
      </c>
    </row>
    <row r="25" spans="2:41" ht="15" customHeight="1" x14ac:dyDescent="0.3">
      <c r="B25" s="553">
        <v>11</v>
      </c>
      <c r="C25" s="555">
        <v>720</v>
      </c>
      <c r="D25" s="557" t="s">
        <v>36</v>
      </c>
      <c r="E25" s="558"/>
      <c r="F25" s="447">
        <f>ROUND(AA25-(AA25*$L$5),0)</f>
        <v>24401</v>
      </c>
      <c r="G25" s="447">
        <f t="shared" ref="G25:T25" si="18">ROUND(AB25-(AB25*$L$5),0)</f>
        <v>26806</v>
      </c>
      <c r="H25" s="447">
        <f t="shared" si="18"/>
        <v>29478</v>
      </c>
      <c r="I25" s="447">
        <f t="shared" si="18"/>
        <v>32151</v>
      </c>
      <c r="J25" s="447">
        <f t="shared" si="18"/>
        <v>32151</v>
      </c>
      <c r="K25" s="447">
        <f t="shared" si="18"/>
        <v>38141</v>
      </c>
      <c r="L25" s="447">
        <f t="shared" si="18"/>
        <v>42484</v>
      </c>
      <c r="M25" s="447">
        <f t="shared" si="18"/>
        <v>49907</v>
      </c>
      <c r="N25" s="447">
        <f t="shared" si="18"/>
        <v>52186</v>
      </c>
      <c r="O25" s="447">
        <f t="shared" si="18"/>
        <v>57541</v>
      </c>
      <c r="P25" s="447">
        <f t="shared" si="18"/>
        <v>65188</v>
      </c>
      <c r="Q25" s="447">
        <f t="shared" si="18"/>
        <v>79062</v>
      </c>
      <c r="R25" s="447">
        <f t="shared" si="18"/>
        <v>80797</v>
      </c>
      <c r="S25" s="447">
        <f t="shared" si="18"/>
        <v>100307</v>
      </c>
      <c r="T25" s="448">
        <f t="shared" si="18"/>
        <v>119818</v>
      </c>
      <c r="AA25" s="126">
        <f>ROUND(VLOOKUP(CONCATENATE("P60 ",F$6," V",$B25),Основа!$A$1:$P3641,15,FALSE),0)</f>
        <v>24401</v>
      </c>
      <c r="AB25" s="126">
        <f>ROUND(VLOOKUP(CONCATENATE("P60 ",G$6," V",$B25),Основа!$A$1:$P3641,15,FALSE),0)</f>
        <v>26806</v>
      </c>
      <c r="AC25" s="126">
        <f>ROUND(VLOOKUP(CONCATENATE("P60 ",H$6," V",$B25),Основа!$A$1:$P3641,15,FALSE),0)</f>
        <v>29478</v>
      </c>
      <c r="AD25" s="126">
        <f>ROUND(VLOOKUP(CONCATENATE("P60 ",I$6," V",$B25),Основа!$A$1:$P3641,15,FALSE),0)</f>
        <v>32151</v>
      </c>
      <c r="AE25" s="126">
        <f>ROUND(VLOOKUP(CONCATENATE("P60 ",J$6," V",$B25),Основа!$A$1:$P3641,15,FALSE),0)</f>
        <v>32151</v>
      </c>
      <c r="AF25" s="126">
        <f>ROUND(VLOOKUP(CONCATENATE("P60 ",K$6," V",$B25),Основа!$A$1:$P3641,15,FALSE),0)</f>
        <v>38141</v>
      </c>
      <c r="AG25" s="126">
        <f>ROUND(VLOOKUP(CONCATENATE("P60 ",L$6," V",$B25),Основа!$A$1:$P3641,15,FALSE),0)</f>
        <v>42484</v>
      </c>
      <c r="AH25" s="126">
        <f>ROUND(VLOOKUP(CONCATENATE("P60 ",M$6," V",$B25),Основа!$A$1:$P3641,15,FALSE),0)</f>
        <v>49907</v>
      </c>
      <c r="AI25" s="126">
        <f>ROUND(VLOOKUP(CONCATENATE("P60 ",N$6," V",$B25),Основа!$A$1:$P3641,15,FALSE),0)</f>
        <v>52186</v>
      </c>
      <c r="AJ25" s="126">
        <f>ROUND(VLOOKUP(CONCATENATE("P60 ",O$6," V",$B25),Основа!$A$1:$P3641,15,FALSE),0)</f>
        <v>57541</v>
      </c>
      <c r="AK25" s="126">
        <f>ROUND(VLOOKUP(CONCATENATE("P60 ",P$6," V",$B25),Основа!$A$1:$P3641,15,FALSE),0)</f>
        <v>65188</v>
      </c>
      <c r="AL25" s="126">
        <f>ROUND(VLOOKUP(CONCATENATE("P60 ",Q$6," V",$B25),Основа!$A$1:$P3641,15,FALSE),0)</f>
        <v>79062</v>
      </c>
      <c r="AM25" s="126">
        <f>ROUND(VLOOKUP(CONCATENATE("P60 ",R$6," V",$B25),Основа!$A$1:$P3641,15,FALSE),0)</f>
        <v>80797</v>
      </c>
      <c r="AN25" s="126">
        <f>ROUND(VLOOKUP(CONCATENATE("P60 ",S$6," V",$B25),Основа!$A$1:$P3641,15,FALSE),0)</f>
        <v>100307</v>
      </c>
      <c r="AO25" s="126">
        <f>ROUND(VLOOKUP(CONCATENATE("P60 ",T$6," V",$B25),Основа!$A$1:$P3641,15,FALSE),0)</f>
        <v>119818</v>
      </c>
    </row>
    <row r="26" spans="2:41" ht="15" customHeight="1" thickBot="1" x14ac:dyDescent="0.35">
      <c r="B26" s="576"/>
      <c r="C26" s="577"/>
      <c r="D26" s="559" t="str">
        <f>RIGHT($M$5,21)</f>
        <v>ΔТ=70⁰С (95/85/20) Вт</v>
      </c>
      <c r="E26" s="560"/>
      <c r="F26" s="461">
        <f t="shared" ref="F26:T26" si="19">ROUND(IF($D26="ΔТ=70⁰С (95/85/20) Вт",AA26,(IF($D26="ΔТ=60⁰С (90/70/20) Вт",AA26*0.818,AA26*0.646))),0)</f>
        <v>396</v>
      </c>
      <c r="G26" s="461">
        <f t="shared" si="19"/>
        <v>616</v>
      </c>
      <c r="H26" s="461">
        <f t="shared" si="19"/>
        <v>734</v>
      </c>
      <c r="I26" s="461">
        <f t="shared" si="19"/>
        <v>807</v>
      </c>
      <c r="J26" s="461">
        <f t="shared" si="19"/>
        <v>836</v>
      </c>
      <c r="K26" s="461">
        <f t="shared" si="19"/>
        <v>1089</v>
      </c>
      <c r="L26" s="461">
        <f t="shared" si="19"/>
        <v>1469</v>
      </c>
      <c r="M26" s="461">
        <f t="shared" si="19"/>
        <v>1823</v>
      </c>
      <c r="N26" s="461">
        <f t="shared" si="19"/>
        <v>2189</v>
      </c>
      <c r="O26" s="461">
        <f t="shared" si="19"/>
        <v>2545</v>
      </c>
      <c r="P26" s="461">
        <f t="shared" si="19"/>
        <v>2936</v>
      </c>
      <c r="Q26" s="461">
        <f t="shared" si="19"/>
        <v>3230</v>
      </c>
      <c r="R26" s="461">
        <f t="shared" si="19"/>
        <v>3279</v>
      </c>
      <c r="S26" s="461">
        <f t="shared" si="19"/>
        <v>3670</v>
      </c>
      <c r="T26" s="462">
        <f t="shared" si="19"/>
        <v>4405</v>
      </c>
      <c r="AA26" s="126">
        <f>VLOOKUP(CONCATENATE("P60 ",F$6," V",$B25),Основа!$A$1:$P3641,8,FALSE)</f>
        <v>396.06</v>
      </c>
      <c r="AB26" s="126">
        <f>VLOOKUP(CONCATENATE("P60 ",G$6," V",$B25),Основа!$A$1:$P3641,8,FALSE)</f>
        <v>616.23</v>
      </c>
      <c r="AC26" s="126">
        <f>VLOOKUP(CONCATENATE("P60 ",H$6," V",$B25),Основа!$A$1:$P3641,8,FALSE)</f>
        <v>734.31</v>
      </c>
      <c r="AD26" s="126">
        <f>VLOOKUP(CONCATENATE("P60 ",I$6," V",$B25),Основа!$A$1:$P3641,8,FALSE)</f>
        <v>806.88</v>
      </c>
      <c r="AE26" s="126">
        <f>VLOOKUP(CONCATENATE("P60 ",J$6," V",$B25),Основа!$A$1:$P3641,8,FALSE)</f>
        <v>836.4</v>
      </c>
      <c r="AF26" s="126">
        <f>VLOOKUP(CONCATENATE("P60 ",K$6," V",$B25),Основа!$A$1:$P3641,8,FALSE)</f>
        <v>1088.55</v>
      </c>
      <c r="AG26" s="126">
        <f>VLOOKUP(CONCATENATE("P60 ",L$6," V",$B25),Основа!$A$1:$P3641,8,FALSE)</f>
        <v>1468.62</v>
      </c>
      <c r="AH26" s="126">
        <f>VLOOKUP(CONCATENATE("P60 ",M$6," V",$B25),Основа!$A$1:$P3641,8,FALSE)</f>
        <v>1822.8600000000001</v>
      </c>
      <c r="AI26" s="126">
        <f>VLOOKUP(CONCATENATE("P60 ",N$6," V",$B25),Основа!$A$1:$P3641,8,FALSE)</f>
        <v>2189.4</v>
      </c>
      <c r="AJ26" s="126">
        <f>VLOOKUP(CONCATENATE("P60 ",O$6," V",$B25),Основа!$A$1:$P3641,8,FALSE)</f>
        <v>2544.8700000000003</v>
      </c>
      <c r="AK26" s="126">
        <f>VLOOKUP(CONCATENATE("P60 ",P$6," V",$B25),Основа!$A$1:$P3641,8,FALSE)</f>
        <v>2936.01</v>
      </c>
      <c r="AL26" s="126">
        <f>VLOOKUP(CONCATENATE("P60 ",Q$6," V",$B25),Основа!$A$1:$P3641,8,FALSE)</f>
        <v>3229.98</v>
      </c>
      <c r="AM26" s="126">
        <f>VLOOKUP(CONCATENATE("P60 ",R$6," V",$B25),Основа!$A$1:$P3641,8,FALSE)</f>
        <v>3279.18</v>
      </c>
      <c r="AN26" s="126">
        <f>VLOOKUP(CONCATENATE("P60 ",S$6," V",$B25),Основа!$A$1:$P3641,8,FALSE)</f>
        <v>3670.32</v>
      </c>
      <c r="AO26" s="126">
        <f>VLOOKUP(CONCATENATE("P60 ",T$6," V",$B25),Основа!$A$1:$P3641,8,FALSE)</f>
        <v>4404.63</v>
      </c>
    </row>
    <row r="27" spans="2:41" ht="14.25" customHeight="1" x14ac:dyDescent="0.3">
      <c r="B27" s="553">
        <v>12</v>
      </c>
      <c r="C27" s="555">
        <v>786</v>
      </c>
      <c r="D27" s="557" t="s">
        <v>36</v>
      </c>
      <c r="E27" s="558"/>
      <c r="F27" s="447">
        <f>ROUND(AA27-(AA27*$L$5),0)</f>
        <v>26029</v>
      </c>
      <c r="G27" s="447">
        <f t="shared" ref="G27:T27" si="20">ROUND(AB27-(AB27*$L$5),0)</f>
        <v>28615</v>
      </c>
      <c r="H27" s="447">
        <f t="shared" si="20"/>
        <v>31489</v>
      </c>
      <c r="I27" s="447">
        <f t="shared" si="20"/>
        <v>34363</v>
      </c>
      <c r="J27" s="447">
        <f t="shared" si="20"/>
        <v>34362</v>
      </c>
      <c r="K27" s="447">
        <f t="shared" si="20"/>
        <v>40887</v>
      </c>
      <c r="L27" s="447">
        <f t="shared" si="20"/>
        <v>45622</v>
      </c>
      <c r="M27" s="447">
        <f t="shared" si="20"/>
        <v>53721</v>
      </c>
      <c r="N27" s="447">
        <f t="shared" si="20"/>
        <v>56201</v>
      </c>
      <c r="O27" s="447">
        <f t="shared" si="20"/>
        <v>62046</v>
      </c>
      <c r="P27" s="447">
        <f t="shared" si="20"/>
        <v>70389</v>
      </c>
      <c r="Q27" s="447">
        <f t="shared" si="20"/>
        <v>85419</v>
      </c>
      <c r="R27" s="447">
        <f t="shared" si="20"/>
        <v>87298</v>
      </c>
      <c r="S27" s="447">
        <f t="shared" si="20"/>
        <v>108434</v>
      </c>
      <c r="T27" s="448">
        <f t="shared" si="20"/>
        <v>129569</v>
      </c>
      <c r="AA27" s="126">
        <f>ROUND(VLOOKUP(CONCATENATE("P60 ",F$6," V",$B27),Основа!$A$1:$P3643,15,FALSE),0)</f>
        <v>26029</v>
      </c>
      <c r="AB27" s="126">
        <f>ROUND(VLOOKUP(CONCATENATE("P60 ",G$6," V",$B27),Основа!$A$1:$P3643,15,FALSE),0)</f>
        <v>28615</v>
      </c>
      <c r="AC27" s="126">
        <f>ROUND(VLOOKUP(CONCATENATE("P60 ",H$6," V",$B27),Основа!$A$1:$P3643,15,FALSE),0)</f>
        <v>31489</v>
      </c>
      <c r="AD27" s="126">
        <f>ROUND(VLOOKUP(CONCATENATE("P60 ",I$6," V",$B27),Основа!$A$1:$P3643,15,FALSE),0)</f>
        <v>34363</v>
      </c>
      <c r="AE27" s="126">
        <f>ROUND(VLOOKUP(CONCATENATE("P60 ",J$6," V",$B27),Основа!$A$1:$P3643,15,FALSE),0)</f>
        <v>34362</v>
      </c>
      <c r="AF27" s="126">
        <f>ROUND(VLOOKUP(CONCATENATE("P60 ",K$6," V",$B27),Основа!$A$1:$P3643,15,FALSE),0)</f>
        <v>40887</v>
      </c>
      <c r="AG27" s="126">
        <f>ROUND(VLOOKUP(CONCATENATE("P60 ",L$6," V",$B27),Основа!$A$1:$P3643,15,FALSE),0)</f>
        <v>45622</v>
      </c>
      <c r="AH27" s="126">
        <f>ROUND(VLOOKUP(CONCATENATE("P60 ",M$6," V",$B27),Основа!$A$1:$P3643,15,FALSE),0)</f>
        <v>53721</v>
      </c>
      <c r="AI27" s="126">
        <f>ROUND(VLOOKUP(CONCATENATE("P60 ",N$6," V",$B27),Основа!$A$1:$P3643,15,FALSE),0)</f>
        <v>56201</v>
      </c>
      <c r="AJ27" s="126">
        <f>ROUND(VLOOKUP(CONCATENATE("P60 ",O$6," V",$B27),Основа!$A$1:$P3643,15,FALSE),0)</f>
        <v>62046</v>
      </c>
      <c r="AK27" s="126">
        <f>ROUND(VLOOKUP(CONCATENATE("P60 ",P$6," V",$B27),Основа!$A$1:$P3643,15,FALSE),0)</f>
        <v>70389</v>
      </c>
      <c r="AL27" s="126">
        <f>ROUND(VLOOKUP(CONCATENATE("P60 ",Q$6," V",$B27),Основа!$A$1:$P3643,15,FALSE),0)</f>
        <v>85419</v>
      </c>
      <c r="AM27" s="126">
        <f>ROUND(VLOOKUP(CONCATENATE("P60 ",R$6," V",$B27),Основа!$A$1:$P3643,15,FALSE),0)</f>
        <v>87298</v>
      </c>
      <c r="AN27" s="126">
        <f>ROUND(VLOOKUP(CONCATENATE("P60 ",S$6," V",$B27),Основа!$A$1:$P3643,15,FALSE),0)</f>
        <v>108434</v>
      </c>
      <c r="AO27" s="126">
        <f>ROUND(VLOOKUP(CONCATENATE("P60 ",T$6," V",$B27),Основа!$A$1:$P3643,15,FALSE),0)</f>
        <v>129569</v>
      </c>
    </row>
    <row r="28" spans="2:41" ht="14.25" customHeight="1" thickBot="1" x14ac:dyDescent="0.35">
      <c r="B28" s="576"/>
      <c r="C28" s="577"/>
      <c r="D28" s="559" t="str">
        <f>RIGHT($M$5,21)</f>
        <v>ΔТ=70⁰С (95/85/20) Вт</v>
      </c>
      <c r="E28" s="560"/>
      <c r="F28" s="461">
        <f t="shared" ref="F28:T28" si="21">ROUND(IF($D28="ΔТ=70⁰С (95/85/20) Вт",AA28,(IF($D28="ΔТ=60⁰С (90/70/20) Вт",AA28*0.818,AA28*0.646))),0)</f>
        <v>433</v>
      </c>
      <c r="G28" s="461">
        <f t="shared" si="21"/>
        <v>673</v>
      </c>
      <c r="H28" s="461">
        <f t="shared" si="21"/>
        <v>801</v>
      </c>
      <c r="I28" s="461">
        <f t="shared" si="21"/>
        <v>881</v>
      </c>
      <c r="J28" s="461">
        <f t="shared" si="21"/>
        <v>913</v>
      </c>
      <c r="K28" s="461">
        <f t="shared" si="21"/>
        <v>1188</v>
      </c>
      <c r="L28" s="461">
        <f t="shared" si="21"/>
        <v>1601</v>
      </c>
      <c r="M28" s="461">
        <f t="shared" si="21"/>
        <v>1989</v>
      </c>
      <c r="N28" s="461">
        <f t="shared" si="21"/>
        <v>2389</v>
      </c>
      <c r="O28" s="461">
        <f t="shared" si="21"/>
        <v>2776</v>
      </c>
      <c r="P28" s="461">
        <f t="shared" si="21"/>
        <v>3203</v>
      </c>
      <c r="Q28" s="461">
        <f t="shared" si="21"/>
        <v>3524</v>
      </c>
      <c r="R28" s="461">
        <f t="shared" si="21"/>
        <v>3577</v>
      </c>
      <c r="S28" s="461">
        <f t="shared" si="21"/>
        <v>4004</v>
      </c>
      <c r="T28" s="462">
        <f t="shared" si="21"/>
        <v>4804</v>
      </c>
      <c r="AA28" s="126">
        <f>VLOOKUP(CONCATENATE("P60 ",F$6," V",$B27),Основа!$A$1:$P3643,8,FALSE)</f>
        <v>432.96</v>
      </c>
      <c r="AB28" s="126">
        <f>VLOOKUP(CONCATENATE("P60 ",G$6," V",$B27),Основа!$A$1:$P3643,8,FALSE)</f>
        <v>672.81</v>
      </c>
      <c r="AC28" s="126">
        <f>VLOOKUP(CONCATENATE("P60 ",H$6," V",$B27),Основа!$A$1:$P3643,8,FALSE)</f>
        <v>800.73</v>
      </c>
      <c r="AD28" s="126">
        <f>VLOOKUP(CONCATENATE("P60 ",I$6," V",$B27),Основа!$A$1:$P3643,8,FALSE)</f>
        <v>880.68000000000006</v>
      </c>
      <c r="AE28" s="126">
        <f>VLOOKUP(CONCATENATE("P60 ",J$6," V",$B27),Основа!$A$1:$P3643,8,FALSE)</f>
        <v>912.66</v>
      </c>
      <c r="AF28" s="126">
        <f>VLOOKUP(CONCATENATE("P60 ",K$6," V",$B27),Основа!$A$1:$P3643,8,FALSE)</f>
        <v>1188.18</v>
      </c>
      <c r="AG28" s="126">
        <f>VLOOKUP(CONCATENATE("P60 ",L$6," V",$B27),Основа!$A$1:$P3643,8,FALSE)</f>
        <v>1601.46</v>
      </c>
      <c r="AH28" s="126">
        <f>VLOOKUP(CONCATENATE("P60 ",M$6," V",$B27),Основа!$A$1:$P3643,8,FALSE)</f>
        <v>1988.9100000000003</v>
      </c>
      <c r="AI28" s="126">
        <f>VLOOKUP(CONCATENATE("P60 ",N$6," V",$B27),Основа!$A$1:$P3643,8,FALSE)</f>
        <v>2388.6600000000003</v>
      </c>
      <c r="AJ28" s="126">
        <f>VLOOKUP(CONCATENATE("P60 ",O$6," V",$B27),Основа!$A$1:$P3643,8,FALSE)</f>
        <v>2776.11</v>
      </c>
      <c r="AK28" s="126">
        <f>VLOOKUP(CONCATENATE("P60 ",P$6," V",$B27),Основа!$A$1:$P3643,8,FALSE)</f>
        <v>3202.92</v>
      </c>
      <c r="AL28" s="126">
        <f>VLOOKUP(CONCATENATE("P60 ",Q$6," V",$B27),Основа!$A$1:$P3643,8,FALSE)</f>
        <v>3523.95</v>
      </c>
      <c r="AM28" s="126">
        <f>VLOOKUP(CONCATENATE("P60 ",R$6," V",$B27),Основа!$A$1:$P3643,8,FALSE)</f>
        <v>3576.8399999999997</v>
      </c>
      <c r="AN28" s="126">
        <f>VLOOKUP(CONCATENATE("P60 ",S$6," V",$B27),Основа!$A$1:$P3643,8,FALSE)</f>
        <v>4003.6499999999996</v>
      </c>
      <c r="AO28" s="126">
        <f>VLOOKUP(CONCATENATE("P60 ",T$6," V",$B27),Основа!$A$1:$P3643,8,FALSE)</f>
        <v>4804.38</v>
      </c>
    </row>
    <row r="29" spans="2:41" ht="15" customHeight="1" x14ac:dyDescent="0.3">
      <c r="B29" s="553">
        <v>13</v>
      </c>
      <c r="C29" s="555">
        <v>852</v>
      </c>
      <c r="D29" s="557" t="s">
        <v>36</v>
      </c>
      <c r="E29" s="558"/>
      <c r="F29" s="447">
        <f>ROUND(AA29-(AA29*$L$5),0)</f>
        <v>27658</v>
      </c>
      <c r="G29" s="447">
        <f t="shared" ref="G29:T29" si="22">ROUND(AB29-(AB29*$L$5),0)</f>
        <v>30425</v>
      </c>
      <c r="H29" s="447">
        <f t="shared" si="22"/>
        <v>33499</v>
      </c>
      <c r="I29" s="447">
        <f t="shared" si="22"/>
        <v>36574</v>
      </c>
      <c r="J29" s="447">
        <f t="shared" si="22"/>
        <v>36574</v>
      </c>
      <c r="K29" s="447">
        <f t="shared" si="22"/>
        <v>43630</v>
      </c>
      <c r="L29" s="447">
        <f t="shared" si="22"/>
        <v>48760</v>
      </c>
      <c r="M29" s="447">
        <f t="shared" si="22"/>
        <v>57533</v>
      </c>
      <c r="N29" s="447">
        <f t="shared" si="22"/>
        <v>60222</v>
      </c>
      <c r="O29" s="447">
        <f t="shared" si="22"/>
        <v>66553</v>
      </c>
      <c r="P29" s="447">
        <f t="shared" si="22"/>
        <v>75590</v>
      </c>
      <c r="Q29" s="447">
        <f t="shared" si="22"/>
        <v>91776</v>
      </c>
      <c r="R29" s="447">
        <f t="shared" si="22"/>
        <v>93799</v>
      </c>
      <c r="S29" s="447">
        <f t="shared" si="22"/>
        <v>116560</v>
      </c>
      <c r="T29" s="448">
        <f t="shared" si="22"/>
        <v>139321</v>
      </c>
      <c r="AA29" s="126">
        <f>ROUND(VLOOKUP(CONCATENATE("P60 ",F$6," V",$B29),Основа!$A$1:$P3645,15,FALSE),0)</f>
        <v>27658</v>
      </c>
      <c r="AB29" s="126">
        <f>ROUND(VLOOKUP(CONCATENATE("P60 ",G$6," V",$B29),Основа!$A$1:$P3645,15,FALSE),0)</f>
        <v>30425</v>
      </c>
      <c r="AC29" s="126">
        <f>ROUND(VLOOKUP(CONCATENATE("P60 ",H$6," V",$B29),Основа!$A$1:$P3645,15,FALSE),0)</f>
        <v>33499</v>
      </c>
      <c r="AD29" s="126">
        <f>ROUND(VLOOKUP(CONCATENATE("P60 ",I$6," V",$B29),Основа!$A$1:$P3645,15,FALSE),0)</f>
        <v>36574</v>
      </c>
      <c r="AE29" s="126">
        <f>ROUND(VLOOKUP(CONCATENATE("P60 ",J$6," V",$B29),Основа!$A$1:$P3645,15,FALSE),0)</f>
        <v>36574</v>
      </c>
      <c r="AF29" s="126">
        <f>ROUND(VLOOKUP(CONCATENATE("P60 ",K$6," V",$B29),Основа!$A$1:$P3645,15,FALSE),0)</f>
        <v>43630</v>
      </c>
      <c r="AG29" s="126">
        <f>ROUND(VLOOKUP(CONCATENATE("P60 ",L$6," V",$B29),Основа!$A$1:$P3645,15,FALSE),0)</f>
        <v>48760</v>
      </c>
      <c r="AH29" s="126">
        <f>ROUND(VLOOKUP(CONCATENATE("P60 ",M$6," V",$B29),Основа!$A$1:$P3645,15,FALSE),0)</f>
        <v>57533</v>
      </c>
      <c r="AI29" s="126">
        <f>ROUND(VLOOKUP(CONCATENATE("P60 ",N$6," V",$B29),Основа!$A$1:$P3645,15,FALSE),0)</f>
        <v>60222</v>
      </c>
      <c r="AJ29" s="126">
        <f>ROUND(VLOOKUP(CONCATENATE("P60 ",O$6," V",$B29),Основа!$A$1:$P3645,15,FALSE),0)</f>
        <v>66553</v>
      </c>
      <c r="AK29" s="126">
        <f>ROUND(VLOOKUP(CONCATENATE("P60 ",P$6," V",$B29),Основа!$A$1:$P3645,15,FALSE),0)</f>
        <v>75590</v>
      </c>
      <c r="AL29" s="126">
        <f>ROUND(VLOOKUP(CONCATENATE("P60 ",Q$6," V",$B29),Основа!$A$1:$P3645,15,FALSE),0)</f>
        <v>91776</v>
      </c>
      <c r="AM29" s="126">
        <f>ROUND(VLOOKUP(CONCATENATE("P60 ",R$6," V",$B29),Основа!$A$1:$P3645,15,FALSE),0)</f>
        <v>93799</v>
      </c>
      <c r="AN29" s="126">
        <f>ROUND(VLOOKUP(CONCATENATE("P60 ",S$6," V",$B29),Основа!$A$1:$P3645,15,FALSE),0)</f>
        <v>116560</v>
      </c>
      <c r="AO29" s="126">
        <f>ROUND(VLOOKUP(CONCATENATE("P60 ",T$6," V",$B29),Основа!$A$1:$P3645,15,FALSE),0)</f>
        <v>139321</v>
      </c>
    </row>
    <row r="30" spans="2:41" ht="15" customHeight="1" thickBot="1" x14ac:dyDescent="0.35">
      <c r="B30" s="576"/>
      <c r="C30" s="577"/>
      <c r="D30" s="559" t="str">
        <f>RIGHT($M$5,21)</f>
        <v>ΔТ=70⁰С (95/85/20) Вт</v>
      </c>
      <c r="E30" s="560"/>
      <c r="F30" s="461">
        <f t="shared" ref="F30:T30" si="23">ROUND(IF($D30="ΔТ=70⁰С (95/85/20) Вт",AA30,(IF($D30="ΔТ=60⁰С (90/70/20) Вт",AA30*0.818,AA30*0.646))),0)</f>
        <v>469</v>
      </c>
      <c r="G30" s="461">
        <f t="shared" si="23"/>
        <v>728</v>
      </c>
      <c r="H30" s="461">
        <f t="shared" si="23"/>
        <v>867</v>
      </c>
      <c r="I30" s="461">
        <f t="shared" si="23"/>
        <v>954</v>
      </c>
      <c r="J30" s="461">
        <f t="shared" si="23"/>
        <v>989</v>
      </c>
      <c r="K30" s="461">
        <f t="shared" si="23"/>
        <v>1287</v>
      </c>
      <c r="L30" s="461">
        <f t="shared" si="23"/>
        <v>1736</v>
      </c>
      <c r="M30" s="461">
        <f t="shared" si="23"/>
        <v>2154</v>
      </c>
      <c r="N30" s="461">
        <f t="shared" si="23"/>
        <v>2588</v>
      </c>
      <c r="O30" s="461">
        <f t="shared" si="23"/>
        <v>3007</v>
      </c>
      <c r="P30" s="461">
        <f t="shared" si="23"/>
        <v>3470</v>
      </c>
      <c r="Q30" s="461">
        <f t="shared" si="23"/>
        <v>3817</v>
      </c>
      <c r="R30" s="461">
        <f t="shared" si="23"/>
        <v>3875</v>
      </c>
      <c r="S30" s="461">
        <f t="shared" si="23"/>
        <v>4337</v>
      </c>
      <c r="T30" s="462">
        <f t="shared" si="23"/>
        <v>5205</v>
      </c>
      <c r="AA30" s="126">
        <f>VLOOKUP(CONCATENATE("P60 ",F$6," V",$B29),Основа!$A$1:$P3645,8,FALSE)</f>
        <v>468.63</v>
      </c>
      <c r="AB30" s="126">
        <f>VLOOKUP(CONCATENATE("P60 ",G$6," V",$B29),Основа!$A$1:$P3645,8,FALSE)</f>
        <v>728.16</v>
      </c>
      <c r="AC30" s="126">
        <f>VLOOKUP(CONCATENATE("P60 ",H$6," V",$B29),Основа!$A$1:$P3645,8,FALSE)</f>
        <v>867.15</v>
      </c>
      <c r="AD30" s="126">
        <f>VLOOKUP(CONCATENATE("P60 ",I$6," V",$B29),Основа!$A$1:$P3645,8,FALSE)</f>
        <v>954.48</v>
      </c>
      <c r="AE30" s="126">
        <f>VLOOKUP(CONCATENATE("P60 ",J$6," V",$B29),Основа!$A$1:$P3645,8,FALSE)</f>
        <v>988.91999999999985</v>
      </c>
      <c r="AF30" s="126">
        <f>VLOOKUP(CONCATENATE("P60 ",K$6," V",$B29),Основа!$A$1:$P3645,8,FALSE)</f>
        <v>1286.5800000000002</v>
      </c>
      <c r="AG30" s="126">
        <f>VLOOKUP(CONCATENATE("P60 ",L$6," V",$B29),Основа!$A$1:$P3645,8,FALSE)</f>
        <v>1735.53</v>
      </c>
      <c r="AH30" s="126">
        <f>VLOOKUP(CONCATENATE("P60 ",M$6," V",$B29),Основа!$A$1:$P3645,8,FALSE)</f>
        <v>2153.73</v>
      </c>
      <c r="AI30" s="126">
        <f>VLOOKUP(CONCATENATE("P60 ",N$6," V",$B29),Основа!$A$1:$P3645,8,FALSE)</f>
        <v>2587.92</v>
      </c>
      <c r="AJ30" s="126">
        <f>VLOOKUP(CONCATENATE("P60 ",O$6," V",$B29),Основа!$A$1:$P3645,8,FALSE)</f>
        <v>3007.35</v>
      </c>
      <c r="AK30" s="126">
        <f>VLOOKUP(CONCATENATE("P60 ",P$6," V",$B29),Основа!$A$1:$P3645,8,FALSE)</f>
        <v>3469.83</v>
      </c>
      <c r="AL30" s="126">
        <f>VLOOKUP(CONCATENATE("P60 ",Q$6," V",$B29),Основа!$A$1:$P3645,8,FALSE)</f>
        <v>3816.69</v>
      </c>
      <c r="AM30" s="126">
        <f>VLOOKUP(CONCATENATE("P60 ",R$6," V",$B29),Основа!$A$1:$P3645,8,FALSE)</f>
        <v>3874.5</v>
      </c>
      <c r="AN30" s="126">
        <f>VLOOKUP(CONCATENATE("P60 ",S$6," V",$B29),Основа!$A$1:$P3645,8,FALSE)</f>
        <v>4336.9799999999996</v>
      </c>
      <c r="AO30" s="126">
        <f>VLOOKUP(CONCATENATE("P60 ",T$6," V",$B29),Основа!$A$1:$P3645,8,FALSE)</f>
        <v>5205.3599999999997</v>
      </c>
    </row>
    <row r="31" spans="2:41" ht="15" customHeight="1" x14ac:dyDescent="0.3">
      <c r="B31" s="553">
        <v>14</v>
      </c>
      <c r="C31" s="555">
        <v>918</v>
      </c>
      <c r="D31" s="557" t="s">
        <v>36</v>
      </c>
      <c r="E31" s="558"/>
      <c r="F31" s="447">
        <f>ROUND(AA31-(AA31*$L$5),0)</f>
        <v>29452</v>
      </c>
      <c r="G31" s="447">
        <f t="shared" ref="G31:T31" si="24">ROUND(AB31-(AB31*$L$5),0)</f>
        <v>32418</v>
      </c>
      <c r="H31" s="447">
        <f t="shared" si="24"/>
        <v>35714</v>
      </c>
      <c r="I31" s="447">
        <f t="shared" si="24"/>
        <v>39009</v>
      </c>
      <c r="J31" s="447">
        <f t="shared" si="24"/>
        <v>39010</v>
      </c>
      <c r="K31" s="447">
        <f t="shared" si="24"/>
        <v>46373</v>
      </c>
      <c r="L31" s="447">
        <f t="shared" si="24"/>
        <v>51898</v>
      </c>
      <c r="M31" s="447">
        <f t="shared" si="24"/>
        <v>61345</v>
      </c>
      <c r="N31" s="447">
        <f t="shared" si="24"/>
        <v>64243</v>
      </c>
      <c r="O31" s="447">
        <f t="shared" si="24"/>
        <v>71061</v>
      </c>
      <c r="P31" s="447">
        <f t="shared" si="24"/>
        <v>80791</v>
      </c>
      <c r="Q31" s="447">
        <f t="shared" si="24"/>
        <v>98133</v>
      </c>
      <c r="R31" s="447">
        <f t="shared" si="24"/>
        <v>100300</v>
      </c>
      <c r="S31" s="447">
        <f t="shared" si="24"/>
        <v>124686</v>
      </c>
      <c r="T31" s="448">
        <f t="shared" si="24"/>
        <v>149073</v>
      </c>
      <c r="AA31" s="126">
        <f>ROUND(VLOOKUP(CONCATENATE("P60 ",F$6," V",$B31),Основа!$A$1:$P3647,15,FALSE),0)</f>
        <v>29452</v>
      </c>
      <c r="AB31" s="126">
        <f>ROUND(VLOOKUP(CONCATENATE("P60 ",G$6," V",$B31),Основа!$A$1:$P3647,15,FALSE),0)</f>
        <v>32418</v>
      </c>
      <c r="AC31" s="126">
        <f>ROUND(VLOOKUP(CONCATENATE("P60 ",H$6," V",$B31),Основа!$A$1:$P3647,15,FALSE),0)</f>
        <v>35714</v>
      </c>
      <c r="AD31" s="126">
        <f>ROUND(VLOOKUP(CONCATENATE("P60 ",I$6," V",$B31),Основа!$A$1:$P3647,15,FALSE),0)</f>
        <v>39009</v>
      </c>
      <c r="AE31" s="126">
        <f>ROUND(VLOOKUP(CONCATENATE("P60 ",J$6," V",$B31),Основа!$A$1:$P3647,15,FALSE),0)</f>
        <v>39010</v>
      </c>
      <c r="AF31" s="126">
        <f>ROUND(VLOOKUP(CONCATENATE("P60 ",K$6," V",$B31),Основа!$A$1:$P3647,15,FALSE),0)</f>
        <v>46373</v>
      </c>
      <c r="AG31" s="126">
        <f>ROUND(VLOOKUP(CONCATENATE("P60 ",L$6," V",$B31),Основа!$A$1:$P3647,15,FALSE),0)</f>
        <v>51898</v>
      </c>
      <c r="AH31" s="126">
        <f>ROUND(VLOOKUP(CONCATENATE("P60 ",M$6," V",$B31),Основа!$A$1:$P3647,15,FALSE),0)</f>
        <v>61345</v>
      </c>
      <c r="AI31" s="126">
        <f>ROUND(VLOOKUP(CONCATENATE("P60 ",N$6," V",$B31),Основа!$A$1:$P3647,15,FALSE),0)</f>
        <v>64243</v>
      </c>
      <c r="AJ31" s="126">
        <f>ROUND(VLOOKUP(CONCATENATE("P60 ",O$6," V",$B31),Основа!$A$1:$P3647,15,FALSE),0)</f>
        <v>71061</v>
      </c>
      <c r="AK31" s="126">
        <f>ROUND(VLOOKUP(CONCATENATE("P60 ",P$6," V",$B31),Основа!$A$1:$P3647,15,FALSE),0)</f>
        <v>80791</v>
      </c>
      <c r="AL31" s="126">
        <f>ROUND(VLOOKUP(CONCATENATE("P60 ",Q$6," V",$B31),Основа!$A$1:$P3647,15,FALSE),0)</f>
        <v>98133</v>
      </c>
      <c r="AM31" s="126">
        <f>ROUND(VLOOKUP(CONCATENATE("P60 ",R$6," V",$B31),Основа!$A$1:$P3647,15,FALSE),0)</f>
        <v>100300</v>
      </c>
      <c r="AN31" s="126">
        <f>ROUND(VLOOKUP(CONCATENATE("P60 ",S$6," V",$B31),Основа!$A$1:$P3647,15,FALSE),0)</f>
        <v>124686</v>
      </c>
      <c r="AO31" s="126">
        <f>ROUND(VLOOKUP(CONCATENATE("P60 ",T$6," V",$B31),Основа!$A$1:$P3647,15,FALSE),0)</f>
        <v>149073</v>
      </c>
    </row>
    <row r="32" spans="2:41" ht="15" customHeight="1" thickBot="1" x14ac:dyDescent="0.35">
      <c r="B32" s="554"/>
      <c r="C32" s="556"/>
      <c r="D32" s="559" t="str">
        <f>RIGHT($M$5,21)</f>
        <v>ΔТ=70⁰С (95/85/20) Вт</v>
      </c>
      <c r="E32" s="560"/>
      <c r="F32" s="461">
        <f t="shared" ref="F32:T32" si="25">ROUND(IF($D32="ΔТ=70⁰С (95/85/20) Вт",AA32,(IF($D32="ΔТ=60⁰С (90/70/20) Вт",AA32*0.818,AA32*0.646))),0)</f>
        <v>506</v>
      </c>
      <c r="G32" s="461">
        <f t="shared" si="25"/>
        <v>785</v>
      </c>
      <c r="H32" s="461">
        <f t="shared" si="25"/>
        <v>935</v>
      </c>
      <c r="I32" s="461">
        <f t="shared" si="25"/>
        <v>1027</v>
      </c>
      <c r="J32" s="461">
        <f t="shared" si="25"/>
        <v>1065</v>
      </c>
      <c r="K32" s="461">
        <f t="shared" si="25"/>
        <v>1386</v>
      </c>
      <c r="L32" s="461">
        <f t="shared" si="25"/>
        <v>1868</v>
      </c>
      <c r="M32" s="461">
        <f t="shared" si="25"/>
        <v>2320</v>
      </c>
      <c r="N32" s="461">
        <f t="shared" si="25"/>
        <v>2787</v>
      </c>
      <c r="O32" s="461">
        <f t="shared" si="25"/>
        <v>3239</v>
      </c>
      <c r="P32" s="461">
        <f t="shared" si="25"/>
        <v>3737</v>
      </c>
      <c r="Q32" s="461">
        <f t="shared" si="25"/>
        <v>4111</v>
      </c>
      <c r="R32" s="461">
        <f t="shared" si="25"/>
        <v>4173</v>
      </c>
      <c r="S32" s="461">
        <f t="shared" si="25"/>
        <v>4672</v>
      </c>
      <c r="T32" s="462">
        <f t="shared" si="25"/>
        <v>5605</v>
      </c>
      <c r="AA32" s="126">
        <f>VLOOKUP(CONCATENATE("P60 ",F$6," V",$B31),Основа!$A$1:$P3647,8,FALSE)</f>
        <v>505.53000000000003</v>
      </c>
      <c r="AB32" s="126">
        <f>VLOOKUP(CONCATENATE("P60 ",G$6," V",$B31),Основа!$A$1:$P3647,8,FALSE)</f>
        <v>784.74</v>
      </c>
      <c r="AC32" s="126">
        <f>VLOOKUP(CONCATENATE("P60 ",H$6," V",$B31),Основа!$A$1:$P3647,8,FALSE)</f>
        <v>934.8</v>
      </c>
      <c r="AD32" s="126">
        <f>VLOOKUP(CONCATENATE("P60 ",I$6," V",$B31),Основа!$A$1:$P3647,8,FALSE)</f>
        <v>1027.05</v>
      </c>
      <c r="AE32" s="126">
        <f>VLOOKUP(CONCATENATE("P60 ",J$6," V",$B31),Основа!$A$1:$P3647,8,FALSE)</f>
        <v>1065.18</v>
      </c>
      <c r="AF32" s="126">
        <f>VLOOKUP(CONCATENATE("P60 ",K$6," V",$B31),Основа!$A$1:$P3647,8,FALSE)</f>
        <v>1386.21</v>
      </c>
      <c r="AG32" s="126">
        <f>VLOOKUP(CONCATENATE("P60 ",L$6," V",$B31),Основа!$A$1:$P3647,8,FALSE)</f>
        <v>1868.37</v>
      </c>
      <c r="AH32" s="126">
        <f>VLOOKUP(CONCATENATE("P60 ",M$6," V",$B31),Основа!$A$1:$P3647,8,FALSE)</f>
        <v>2319.7799999999997</v>
      </c>
      <c r="AI32" s="126">
        <f>VLOOKUP(CONCATENATE("P60 ",N$6," V",$B31),Основа!$A$1:$P3647,8,FALSE)</f>
        <v>2787.18</v>
      </c>
      <c r="AJ32" s="126">
        <f>VLOOKUP(CONCATENATE("P60 ",O$6," V",$B31),Основа!$A$1:$P3647,8,FALSE)</f>
        <v>3238.5899999999997</v>
      </c>
      <c r="AK32" s="126">
        <f>VLOOKUP(CONCATENATE("P60 ",P$6," V",$B31),Основа!$A$1:$P3647,8,FALSE)</f>
        <v>3736.74</v>
      </c>
      <c r="AL32" s="126">
        <f>VLOOKUP(CONCATENATE("P60 ",Q$6," V",$B31),Основа!$A$1:$P3647,8,FALSE)</f>
        <v>4110.66</v>
      </c>
      <c r="AM32" s="126">
        <f>VLOOKUP(CONCATENATE("P60 ",R$6," V",$B31),Основа!$A$1:$P3647,8,FALSE)</f>
        <v>4173.3900000000003</v>
      </c>
      <c r="AN32" s="126">
        <f>VLOOKUP(CONCATENATE("P60 ",S$6," V",$B31),Основа!$A$1:$P3647,8,FALSE)</f>
        <v>4671.54</v>
      </c>
      <c r="AO32" s="126">
        <f>VLOOKUP(CONCATENATE("P60 ",T$6," V",$B31),Основа!$A$1:$P3647,8,FALSE)</f>
        <v>5605.11</v>
      </c>
    </row>
    <row r="33" spans="2:20" ht="26.25" customHeight="1" thickBot="1" x14ac:dyDescent="0.45">
      <c r="B33" s="80"/>
      <c r="C33" s="80"/>
      <c r="D33" s="80"/>
      <c r="E33" s="80"/>
      <c r="F33" s="80"/>
      <c r="G33" s="80"/>
      <c r="H33" s="80"/>
      <c r="I33" s="85" t="s">
        <v>51</v>
      </c>
      <c r="J33" s="80"/>
      <c r="K33" s="80"/>
      <c r="L33" s="80"/>
      <c r="M33" s="80"/>
      <c r="N33" s="80"/>
      <c r="O33" s="80"/>
      <c r="P33" s="80"/>
      <c r="Q33" s="80"/>
      <c r="R33" s="80"/>
      <c r="S33" s="80"/>
      <c r="T33" s="80"/>
    </row>
    <row r="34" spans="2:20" ht="15" customHeight="1" x14ac:dyDescent="0.3">
      <c r="B34" s="564" t="s">
        <v>0</v>
      </c>
      <c r="C34" s="565"/>
      <c r="D34" s="565"/>
      <c r="E34" s="566"/>
      <c r="F34" s="470">
        <v>270</v>
      </c>
      <c r="G34" s="465">
        <v>420</v>
      </c>
      <c r="H34" s="465">
        <v>500</v>
      </c>
      <c r="I34" s="465">
        <v>550</v>
      </c>
      <c r="J34" s="465">
        <v>570</v>
      </c>
      <c r="K34" s="465">
        <v>750</v>
      </c>
      <c r="L34" s="465">
        <v>1000</v>
      </c>
      <c r="M34" s="465">
        <v>1250</v>
      </c>
      <c r="N34" s="465">
        <v>1500</v>
      </c>
      <c r="O34" s="465">
        <v>1750</v>
      </c>
      <c r="P34" s="465">
        <v>2000</v>
      </c>
      <c r="Q34" s="465">
        <v>2200</v>
      </c>
      <c r="R34" s="465">
        <v>2250</v>
      </c>
      <c r="S34" s="465">
        <v>2500</v>
      </c>
      <c r="T34" s="485">
        <v>3000</v>
      </c>
    </row>
    <row r="35" spans="2:20" ht="15" customHeight="1" x14ac:dyDescent="0.3">
      <c r="B35" s="567" t="s">
        <v>7</v>
      </c>
      <c r="C35" s="568"/>
      <c r="D35" s="568"/>
      <c r="E35" s="569"/>
      <c r="F35" s="468">
        <v>200</v>
      </c>
      <c r="G35" s="468">
        <v>350</v>
      </c>
      <c r="H35" s="468">
        <v>430</v>
      </c>
      <c r="I35" s="468">
        <v>480</v>
      </c>
      <c r="J35" s="468">
        <v>500</v>
      </c>
      <c r="K35" s="468">
        <v>680</v>
      </c>
      <c r="L35" s="468">
        <v>930</v>
      </c>
      <c r="M35" s="468">
        <v>1180</v>
      </c>
      <c r="N35" s="468">
        <v>1430</v>
      </c>
      <c r="O35" s="468">
        <v>1680</v>
      </c>
      <c r="P35" s="468">
        <v>1930</v>
      </c>
      <c r="Q35" s="468">
        <v>2130</v>
      </c>
      <c r="R35" s="468">
        <v>2180</v>
      </c>
      <c r="S35" s="468">
        <v>2430</v>
      </c>
      <c r="T35" s="469">
        <v>2930</v>
      </c>
    </row>
    <row r="36" spans="2:20" ht="15" customHeight="1" x14ac:dyDescent="0.3">
      <c r="B36" s="567" t="s">
        <v>78</v>
      </c>
      <c r="C36" s="568"/>
      <c r="D36" s="568"/>
      <c r="E36" s="569"/>
      <c r="F36" s="573">
        <v>60</v>
      </c>
      <c r="G36" s="574"/>
      <c r="H36" s="574"/>
      <c r="I36" s="574"/>
      <c r="J36" s="574"/>
      <c r="K36" s="574"/>
      <c r="L36" s="574"/>
      <c r="M36" s="574"/>
      <c r="N36" s="574"/>
      <c r="O36" s="574"/>
      <c r="P36" s="574"/>
      <c r="Q36" s="574"/>
      <c r="R36" s="574"/>
      <c r="S36" s="574"/>
      <c r="T36" s="575"/>
    </row>
    <row r="37" spans="2:20" ht="47.25" customHeight="1" thickBot="1" x14ac:dyDescent="0.35">
      <c r="B37" s="82" t="s">
        <v>1</v>
      </c>
      <c r="C37" s="86" t="s">
        <v>2</v>
      </c>
      <c r="D37" s="86" t="s">
        <v>34</v>
      </c>
      <c r="E37" s="570" t="s">
        <v>5</v>
      </c>
      <c r="F37" s="571"/>
      <c r="G37" s="571"/>
      <c r="H37" s="571"/>
      <c r="I37" s="571"/>
      <c r="J37" s="571"/>
      <c r="K37" s="571"/>
      <c r="L37" s="571"/>
      <c r="M37" s="571"/>
      <c r="N37" s="571"/>
      <c r="O37" s="571"/>
      <c r="P37" s="571"/>
      <c r="Q37" s="571"/>
      <c r="R37" s="571"/>
      <c r="S37" s="571"/>
      <c r="T37" s="572"/>
    </row>
    <row r="38" spans="2:20" x14ac:dyDescent="0.3">
      <c r="B38" s="547">
        <v>2</v>
      </c>
      <c r="C38" s="551">
        <v>66</v>
      </c>
      <c r="D38" s="551">
        <v>38</v>
      </c>
      <c r="E38" s="87" t="s">
        <v>6</v>
      </c>
      <c r="F38" s="88">
        <v>2.5</v>
      </c>
      <c r="G38" s="88">
        <v>4.3</v>
      </c>
      <c r="H38" s="88">
        <v>5.3</v>
      </c>
      <c r="I38" s="88">
        <v>5.5</v>
      </c>
      <c r="J38" s="88">
        <v>5.8</v>
      </c>
      <c r="K38" s="88">
        <v>7</v>
      </c>
      <c r="L38" s="88">
        <v>8.9</v>
      </c>
      <c r="M38" s="88">
        <v>10.8</v>
      </c>
      <c r="N38" s="88">
        <v>12.7</v>
      </c>
      <c r="O38" s="88">
        <v>14.6</v>
      </c>
      <c r="P38" s="88">
        <v>16.399999999999999</v>
      </c>
      <c r="Q38" s="88">
        <v>17.5</v>
      </c>
      <c r="R38" s="88">
        <v>18.3</v>
      </c>
      <c r="S38" s="88">
        <v>20.2</v>
      </c>
      <c r="T38" s="89">
        <v>24.1</v>
      </c>
    </row>
    <row r="39" spans="2:20" ht="15" thickBot="1" x14ac:dyDescent="0.35">
      <c r="B39" s="561"/>
      <c r="C39" s="563"/>
      <c r="D39" s="563"/>
      <c r="E39" s="97" t="s">
        <v>3</v>
      </c>
      <c r="F39" s="91">
        <v>0.9</v>
      </c>
      <c r="G39" s="92">
        <v>1.3</v>
      </c>
      <c r="H39" s="92">
        <v>1.5</v>
      </c>
      <c r="I39" s="92">
        <v>1.6</v>
      </c>
      <c r="J39" s="92">
        <v>1.7</v>
      </c>
      <c r="K39" s="92">
        <v>2.2000000000000002</v>
      </c>
      <c r="L39" s="92">
        <v>2.9</v>
      </c>
      <c r="M39" s="92">
        <v>3.6</v>
      </c>
      <c r="N39" s="92">
        <v>4.3</v>
      </c>
      <c r="O39" s="92">
        <v>4.9000000000000004</v>
      </c>
      <c r="P39" s="92">
        <v>5.6</v>
      </c>
      <c r="Q39" s="92">
        <v>6.2</v>
      </c>
      <c r="R39" s="92">
        <v>6.3</v>
      </c>
      <c r="S39" s="92">
        <v>7</v>
      </c>
      <c r="T39" s="93">
        <v>8.4</v>
      </c>
    </row>
    <row r="40" spans="2:20" x14ac:dyDescent="0.3">
      <c r="B40" s="547">
        <v>3</v>
      </c>
      <c r="C40" s="551">
        <v>132</v>
      </c>
      <c r="D40" s="551" t="s">
        <v>107</v>
      </c>
      <c r="E40" s="87" t="s">
        <v>6</v>
      </c>
      <c r="F40" s="88">
        <v>3.7</v>
      </c>
      <c r="G40" s="88">
        <v>6.2</v>
      </c>
      <c r="H40" s="88">
        <v>7.6</v>
      </c>
      <c r="I40" s="88">
        <v>8.1</v>
      </c>
      <c r="J40" s="88">
        <v>8.4</v>
      </c>
      <c r="K40" s="88">
        <v>10.4</v>
      </c>
      <c r="L40" s="88">
        <v>13.3</v>
      </c>
      <c r="M40" s="88">
        <v>16.100000000000001</v>
      </c>
      <c r="N40" s="88">
        <v>18.899999999999999</v>
      </c>
      <c r="O40" s="88">
        <v>21.7</v>
      </c>
      <c r="P40" s="88">
        <v>24.5</v>
      </c>
      <c r="Q40" s="88">
        <v>25.6</v>
      </c>
      <c r="R40" s="88">
        <v>27.4</v>
      </c>
      <c r="S40" s="88">
        <v>30.2</v>
      </c>
      <c r="T40" s="89">
        <v>35.799999999999997</v>
      </c>
    </row>
    <row r="41" spans="2:20" ht="15" thickBot="1" x14ac:dyDescent="0.35">
      <c r="B41" s="548"/>
      <c r="C41" s="552"/>
      <c r="D41" s="552"/>
      <c r="E41" s="90" t="s">
        <v>3</v>
      </c>
      <c r="F41" s="92">
        <v>1.3</v>
      </c>
      <c r="G41" s="92">
        <v>2</v>
      </c>
      <c r="H41" s="92">
        <v>2.2999999999999998</v>
      </c>
      <c r="I41" s="92">
        <v>2.5</v>
      </c>
      <c r="J41" s="92">
        <v>2.6</v>
      </c>
      <c r="K41" s="92">
        <v>3.3</v>
      </c>
      <c r="L41" s="92">
        <v>4.3</v>
      </c>
      <c r="M41" s="92">
        <v>5.4</v>
      </c>
      <c r="N41" s="92">
        <v>6.4</v>
      </c>
      <c r="O41" s="92">
        <v>7.4</v>
      </c>
      <c r="P41" s="92">
        <v>8.5</v>
      </c>
      <c r="Q41" s="92">
        <v>9.3000000000000007</v>
      </c>
      <c r="R41" s="92">
        <v>9.5</v>
      </c>
      <c r="S41" s="92">
        <v>10.5</v>
      </c>
      <c r="T41" s="93">
        <v>12.6</v>
      </c>
    </row>
    <row r="42" spans="2:20" x14ac:dyDescent="0.3">
      <c r="B42" s="561">
        <v>4</v>
      </c>
      <c r="C42" s="551">
        <v>198</v>
      </c>
      <c r="D42" s="563">
        <v>104</v>
      </c>
      <c r="E42" s="94" t="s">
        <v>6</v>
      </c>
      <c r="F42" s="95">
        <v>4.9000000000000004</v>
      </c>
      <c r="G42" s="95">
        <v>8.3000000000000007</v>
      </c>
      <c r="H42" s="95">
        <v>10.1</v>
      </c>
      <c r="I42" s="95">
        <v>10.8</v>
      </c>
      <c r="J42" s="95">
        <v>11.2</v>
      </c>
      <c r="K42" s="95">
        <v>13.8</v>
      </c>
      <c r="L42" s="95">
        <v>17.600000000000001</v>
      </c>
      <c r="M42" s="95">
        <v>21.3</v>
      </c>
      <c r="N42" s="95">
        <v>25.2</v>
      </c>
      <c r="O42" s="95">
        <v>28.9</v>
      </c>
      <c r="P42" s="95">
        <v>32.700000000000003</v>
      </c>
      <c r="Q42" s="95">
        <v>35.5</v>
      </c>
      <c r="R42" s="95">
        <v>36.4</v>
      </c>
      <c r="S42" s="95">
        <v>40.200000000000003</v>
      </c>
      <c r="T42" s="96">
        <v>47.8</v>
      </c>
    </row>
    <row r="43" spans="2:20" ht="15" thickBot="1" x14ac:dyDescent="0.35">
      <c r="B43" s="561"/>
      <c r="C43" s="563"/>
      <c r="D43" s="563"/>
      <c r="E43" s="97" t="s">
        <v>3</v>
      </c>
      <c r="F43" s="98">
        <v>1.8</v>
      </c>
      <c r="G43" s="98">
        <v>2.6</v>
      </c>
      <c r="H43" s="98">
        <v>3.1</v>
      </c>
      <c r="I43" s="98">
        <v>3.3</v>
      </c>
      <c r="J43" s="98">
        <v>3.4</v>
      </c>
      <c r="K43" s="98">
        <v>4.4000000000000004</v>
      </c>
      <c r="L43" s="98">
        <v>5.8</v>
      </c>
      <c r="M43" s="98">
        <v>7.2</v>
      </c>
      <c r="N43" s="98">
        <v>8.6</v>
      </c>
      <c r="O43" s="98">
        <v>9.9</v>
      </c>
      <c r="P43" s="98">
        <v>11.3</v>
      </c>
      <c r="Q43" s="98">
        <v>12.4</v>
      </c>
      <c r="R43" s="98">
        <v>12.7</v>
      </c>
      <c r="S43" s="98">
        <v>14.1</v>
      </c>
      <c r="T43" s="99">
        <v>16.8</v>
      </c>
    </row>
    <row r="44" spans="2:20" x14ac:dyDescent="0.3">
      <c r="B44" s="547">
        <v>5</v>
      </c>
      <c r="C44" s="551">
        <v>264</v>
      </c>
      <c r="D44" s="551" t="s">
        <v>18</v>
      </c>
      <c r="E44" s="87" t="s">
        <v>6</v>
      </c>
      <c r="F44" s="88">
        <v>6.1</v>
      </c>
      <c r="G44" s="88">
        <v>10.3</v>
      </c>
      <c r="H44" s="88">
        <v>12.5</v>
      </c>
      <c r="I44" s="88">
        <v>13.4</v>
      </c>
      <c r="J44" s="88">
        <v>14.1</v>
      </c>
      <c r="K44" s="88">
        <v>17.2</v>
      </c>
      <c r="L44" s="88">
        <v>21.9</v>
      </c>
      <c r="M44" s="88">
        <v>26.7</v>
      </c>
      <c r="N44" s="88">
        <v>31.4</v>
      </c>
      <c r="O44" s="88">
        <v>36.1</v>
      </c>
      <c r="P44" s="88">
        <v>40.799999999999997</v>
      </c>
      <c r="Q44" s="88">
        <v>43.2</v>
      </c>
      <c r="R44" s="88">
        <v>45.5</v>
      </c>
      <c r="S44" s="88">
        <v>50.2</v>
      </c>
      <c r="T44" s="89">
        <v>59.7</v>
      </c>
    </row>
    <row r="45" spans="2:20" ht="15" thickBot="1" x14ac:dyDescent="0.35">
      <c r="B45" s="548"/>
      <c r="C45" s="552"/>
      <c r="D45" s="552"/>
      <c r="E45" s="90" t="s">
        <v>3</v>
      </c>
      <c r="F45" s="100">
        <v>2.2999999999999998</v>
      </c>
      <c r="G45" s="100">
        <v>3.3</v>
      </c>
      <c r="H45" s="100">
        <v>3.8</v>
      </c>
      <c r="I45" s="100">
        <v>4.2</v>
      </c>
      <c r="J45" s="100">
        <v>4.3</v>
      </c>
      <c r="K45" s="100">
        <v>5.6</v>
      </c>
      <c r="L45" s="100">
        <v>7.3</v>
      </c>
      <c r="M45" s="100">
        <v>9</v>
      </c>
      <c r="N45" s="100">
        <v>10.7</v>
      </c>
      <c r="O45" s="100">
        <v>12.4</v>
      </c>
      <c r="P45" s="100">
        <v>14.1</v>
      </c>
      <c r="Q45" s="100">
        <v>15.5</v>
      </c>
      <c r="R45" s="100">
        <v>15.9</v>
      </c>
      <c r="S45" s="100">
        <v>17.600000000000001</v>
      </c>
      <c r="T45" s="101">
        <v>21</v>
      </c>
    </row>
    <row r="46" spans="2:20" x14ac:dyDescent="0.3">
      <c r="B46" s="561">
        <v>6</v>
      </c>
      <c r="C46" s="563">
        <v>330</v>
      </c>
      <c r="D46" s="551">
        <v>170</v>
      </c>
      <c r="E46" s="94" t="s">
        <v>6</v>
      </c>
      <c r="F46" s="88">
        <v>7.4</v>
      </c>
      <c r="G46" s="88">
        <v>12.4</v>
      </c>
      <c r="H46" s="88">
        <v>15</v>
      </c>
      <c r="I46" s="88">
        <v>16.100000000000001</v>
      </c>
      <c r="J46" s="88">
        <v>16.8</v>
      </c>
      <c r="K46" s="88">
        <v>20.7</v>
      </c>
      <c r="L46" s="88">
        <v>26.3</v>
      </c>
      <c r="M46" s="88">
        <v>31.9</v>
      </c>
      <c r="N46" s="88">
        <v>37.6</v>
      </c>
      <c r="O46" s="88">
        <v>43.3</v>
      </c>
      <c r="P46" s="88">
        <v>48.9</v>
      </c>
      <c r="Q46" s="88">
        <v>52.3</v>
      </c>
      <c r="R46" s="88">
        <v>54.5</v>
      </c>
      <c r="S46" s="88">
        <v>60.2</v>
      </c>
      <c r="T46" s="89">
        <v>71.599999999999994</v>
      </c>
    </row>
    <row r="47" spans="2:20" ht="15" thickBot="1" x14ac:dyDescent="0.35">
      <c r="B47" s="561"/>
      <c r="C47" s="552"/>
      <c r="D47" s="552"/>
      <c r="E47" s="97" t="s">
        <v>3</v>
      </c>
      <c r="F47" s="92">
        <v>2.7</v>
      </c>
      <c r="G47" s="92">
        <v>3.9</v>
      </c>
      <c r="H47" s="92">
        <v>4.5999999999999996</v>
      </c>
      <c r="I47" s="92">
        <v>5</v>
      </c>
      <c r="J47" s="92">
        <v>5.2</v>
      </c>
      <c r="K47" s="92">
        <v>6.7</v>
      </c>
      <c r="L47" s="92">
        <v>8.6999999999999993</v>
      </c>
      <c r="M47" s="92">
        <v>10.8</v>
      </c>
      <c r="N47" s="92">
        <v>12.9</v>
      </c>
      <c r="O47" s="92">
        <v>14.9</v>
      </c>
      <c r="P47" s="92">
        <v>17</v>
      </c>
      <c r="Q47" s="92">
        <v>18.600000000000001</v>
      </c>
      <c r="R47" s="92">
        <v>19</v>
      </c>
      <c r="S47" s="92">
        <v>21.1</v>
      </c>
      <c r="T47" s="93">
        <v>25.2</v>
      </c>
    </row>
    <row r="48" spans="2:20" x14ac:dyDescent="0.3">
      <c r="B48" s="547">
        <v>7</v>
      </c>
      <c r="C48" s="551">
        <v>396</v>
      </c>
      <c r="D48" s="551" t="s">
        <v>19</v>
      </c>
      <c r="E48" s="87" t="s">
        <v>6</v>
      </c>
      <c r="F48" s="88">
        <v>8.6</v>
      </c>
      <c r="G48" s="88">
        <v>14.5</v>
      </c>
      <c r="H48" s="88">
        <v>17.5</v>
      </c>
      <c r="I48" s="88">
        <v>18.7</v>
      </c>
      <c r="J48" s="88">
        <v>19.7</v>
      </c>
      <c r="K48" s="88">
        <v>24.1</v>
      </c>
      <c r="L48" s="88">
        <v>30.6</v>
      </c>
      <c r="M48" s="88">
        <v>37.200000000000003</v>
      </c>
      <c r="N48" s="88">
        <v>43.9</v>
      </c>
      <c r="O48" s="88">
        <v>50.4</v>
      </c>
      <c r="P48" s="88">
        <v>57</v>
      </c>
      <c r="Q48" s="88">
        <v>61.2</v>
      </c>
      <c r="R48" s="88">
        <v>63.6</v>
      </c>
      <c r="S48" s="88">
        <v>70.2</v>
      </c>
      <c r="T48" s="89">
        <v>83.5</v>
      </c>
    </row>
    <row r="49" spans="2:20" ht="15" thickBot="1" x14ac:dyDescent="0.35">
      <c r="B49" s="548"/>
      <c r="C49" s="552"/>
      <c r="D49" s="552"/>
      <c r="E49" s="90" t="s">
        <v>3</v>
      </c>
      <c r="F49" s="92">
        <v>3.2</v>
      </c>
      <c r="G49" s="92">
        <v>4.5999999999999996</v>
      </c>
      <c r="H49" s="92">
        <v>5.4</v>
      </c>
      <c r="I49" s="92">
        <v>5.9</v>
      </c>
      <c r="J49" s="92">
        <v>6.1</v>
      </c>
      <c r="K49" s="92">
        <v>7.8</v>
      </c>
      <c r="L49" s="92">
        <v>10.199999999999999</v>
      </c>
      <c r="M49" s="92">
        <v>12.6</v>
      </c>
      <c r="N49" s="92">
        <v>15</v>
      </c>
      <c r="O49" s="92">
        <v>17.399999999999999</v>
      </c>
      <c r="P49" s="92">
        <v>19.8</v>
      </c>
      <c r="Q49" s="92">
        <v>21.7</v>
      </c>
      <c r="R49" s="92">
        <v>22.2</v>
      </c>
      <c r="S49" s="92">
        <v>24.6</v>
      </c>
      <c r="T49" s="93">
        <v>29.4</v>
      </c>
    </row>
    <row r="50" spans="2:20" x14ac:dyDescent="0.3">
      <c r="B50" s="561">
        <v>8</v>
      </c>
      <c r="C50" s="551">
        <v>462</v>
      </c>
      <c r="D50" s="551">
        <v>236</v>
      </c>
      <c r="E50" s="94" t="s">
        <v>6</v>
      </c>
      <c r="F50" s="95">
        <v>9.8000000000000007</v>
      </c>
      <c r="G50" s="95">
        <v>16.600000000000001</v>
      </c>
      <c r="H50" s="95">
        <v>19.899999999999999</v>
      </c>
      <c r="I50" s="95">
        <v>21.4</v>
      </c>
      <c r="J50" s="95">
        <v>22.5</v>
      </c>
      <c r="K50" s="95">
        <v>27.5</v>
      </c>
      <c r="L50" s="95">
        <v>35</v>
      </c>
      <c r="M50" s="95">
        <v>42.5</v>
      </c>
      <c r="N50" s="95">
        <v>50.1</v>
      </c>
      <c r="O50" s="95">
        <v>57.6</v>
      </c>
      <c r="P50" s="95">
        <v>65.2</v>
      </c>
      <c r="Q50" s="95">
        <v>69.599999999999994</v>
      </c>
      <c r="R50" s="95">
        <v>72.7</v>
      </c>
      <c r="S50" s="95">
        <v>80.3</v>
      </c>
      <c r="T50" s="96">
        <v>95.5</v>
      </c>
    </row>
    <row r="51" spans="2:20" ht="15" thickBot="1" x14ac:dyDescent="0.35">
      <c r="B51" s="561"/>
      <c r="C51" s="552"/>
      <c r="D51" s="552"/>
      <c r="E51" s="97" t="s">
        <v>3</v>
      </c>
      <c r="F51" s="98">
        <v>3.6</v>
      </c>
      <c r="G51" s="98">
        <v>5.3</v>
      </c>
      <c r="H51" s="98">
        <v>6.2</v>
      </c>
      <c r="I51" s="98">
        <v>6.7</v>
      </c>
      <c r="J51" s="98">
        <v>6.9</v>
      </c>
      <c r="K51" s="98">
        <v>8.9</v>
      </c>
      <c r="L51" s="98">
        <v>11.7</v>
      </c>
      <c r="M51" s="98">
        <v>14.4</v>
      </c>
      <c r="N51" s="98">
        <v>17.2</v>
      </c>
      <c r="O51" s="98">
        <v>19.899999999999999</v>
      </c>
      <c r="P51" s="98">
        <v>22.7</v>
      </c>
      <c r="Q51" s="98">
        <v>24.9</v>
      </c>
      <c r="R51" s="98">
        <v>25.4</v>
      </c>
      <c r="S51" s="98">
        <v>28.2</v>
      </c>
      <c r="T51" s="99">
        <v>33.700000000000003</v>
      </c>
    </row>
    <row r="52" spans="2:20" x14ac:dyDescent="0.3">
      <c r="B52" s="547">
        <v>9</v>
      </c>
      <c r="C52" s="551">
        <v>528</v>
      </c>
      <c r="D52" s="551" t="s">
        <v>20</v>
      </c>
      <c r="E52" s="87" t="s">
        <v>6</v>
      </c>
      <c r="F52" s="88">
        <v>11.1</v>
      </c>
      <c r="G52" s="88">
        <v>18.7</v>
      </c>
      <c r="H52" s="88">
        <v>22.4</v>
      </c>
      <c r="I52" s="88">
        <v>24</v>
      </c>
      <c r="J52" s="88">
        <v>25.3</v>
      </c>
      <c r="K52" s="88">
        <v>30.9</v>
      </c>
      <c r="L52" s="88">
        <v>39.299999999999997</v>
      </c>
      <c r="M52" s="88">
        <v>47.8</v>
      </c>
      <c r="N52" s="88">
        <v>56.3</v>
      </c>
      <c r="O52" s="88">
        <v>64.8</v>
      </c>
      <c r="P52" s="88">
        <v>73.3</v>
      </c>
      <c r="Q52" s="88">
        <v>77.7</v>
      </c>
      <c r="R52" s="88">
        <v>81.7</v>
      </c>
      <c r="S52" s="88">
        <v>90.3</v>
      </c>
      <c r="T52" s="89">
        <v>107.4</v>
      </c>
    </row>
    <row r="53" spans="2:20" ht="15" thickBot="1" x14ac:dyDescent="0.35">
      <c r="B53" s="548"/>
      <c r="C53" s="552"/>
      <c r="D53" s="552"/>
      <c r="E53" s="90" t="s">
        <v>3</v>
      </c>
      <c r="F53" s="98">
        <v>4.0999999999999996</v>
      </c>
      <c r="G53" s="98">
        <v>5.9</v>
      </c>
      <c r="H53" s="98">
        <v>6.9</v>
      </c>
      <c r="I53" s="98">
        <v>7.5</v>
      </c>
      <c r="J53" s="98">
        <v>7.8</v>
      </c>
      <c r="K53" s="98">
        <v>10</v>
      </c>
      <c r="L53" s="98">
        <v>13.1</v>
      </c>
      <c r="M53" s="98">
        <v>16.2</v>
      </c>
      <c r="N53" s="98">
        <v>19.3</v>
      </c>
      <c r="O53" s="98">
        <v>22.4</v>
      </c>
      <c r="P53" s="98">
        <v>25.5</v>
      </c>
      <c r="Q53" s="98">
        <v>28</v>
      </c>
      <c r="R53" s="98">
        <v>28.6</v>
      </c>
      <c r="S53" s="98">
        <v>31.7</v>
      </c>
      <c r="T53" s="99">
        <v>37.9</v>
      </c>
    </row>
    <row r="54" spans="2:20" x14ac:dyDescent="0.3">
      <c r="B54" s="599">
        <v>10</v>
      </c>
      <c r="C54" s="551">
        <v>594</v>
      </c>
      <c r="D54" s="551">
        <v>302</v>
      </c>
      <c r="E54" s="87" t="s">
        <v>6</v>
      </c>
      <c r="F54" s="88">
        <v>12.3</v>
      </c>
      <c r="G54" s="88">
        <v>20.7</v>
      </c>
      <c r="H54" s="88">
        <v>24.9</v>
      </c>
      <c r="I54" s="88">
        <v>26.7</v>
      </c>
      <c r="J54" s="88">
        <v>28.1</v>
      </c>
      <c r="K54" s="88">
        <v>34.299999999999997</v>
      </c>
      <c r="L54" s="88">
        <v>43.7</v>
      </c>
      <c r="M54" s="88">
        <v>53.1</v>
      </c>
      <c r="N54" s="88">
        <v>62.6</v>
      </c>
      <c r="O54" s="88">
        <v>72</v>
      </c>
      <c r="P54" s="88">
        <v>81.400000000000006</v>
      </c>
      <c r="Q54" s="88">
        <v>85.5</v>
      </c>
      <c r="R54" s="88">
        <v>90.8</v>
      </c>
      <c r="S54" s="88">
        <v>100.3</v>
      </c>
      <c r="T54" s="89">
        <v>119.3</v>
      </c>
    </row>
    <row r="55" spans="2:20" ht="15" thickBot="1" x14ac:dyDescent="0.35">
      <c r="B55" s="601"/>
      <c r="C55" s="552"/>
      <c r="D55" s="552"/>
      <c r="E55" s="90" t="s">
        <v>3</v>
      </c>
      <c r="F55" s="92">
        <v>4.5</v>
      </c>
      <c r="G55" s="92">
        <v>6.6</v>
      </c>
      <c r="H55" s="92">
        <v>7.7</v>
      </c>
      <c r="I55" s="92">
        <v>8.4</v>
      </c>
      <c r="J55" s="92">
        <v>8.6999999999999993</v>
      </c>
      <c r="K55" s="92">
        <v>11.1</v>
      </c>
      <c r="L55" s="92">
        <v>14.6</v>
      </c>
      <c r="M55" s="92">
        <v>18</v>
      </c>
      <c r="N55" s="92">
        <v>21.5</v>
      </c>
      <c r="O55" s="92">
        <v>24.9</v>
      </c>
      <c r="P55" s="92">
        <v>28.3</v>
      </c>
      <c r="Q55" s="92">
        <v>31.1</v>
      </c>
      <c r="R55" s="92">
        <v>31.8</v>
      </c>
      <c r="S55" s="92">
        <v>35.200000000000003</v>
      </c>
      <c r="T55" s="93">
        <v>42.1</v>
      </c>
    </row>
    <row r="56" spans="2:20" x14ac:dyDescent="0.3">
      <c r="B56" s="547">
        <v>11</v>
      </c>
      <c r="C56" s="551">
        <v>660</v>
      </c>
      <c r="D56" s="551" t="s">
        <v>21</v>
      </c>
      <c r="E56" s="87" t="s">
        <v>6</v>
      </c>
      <c r="F56" s="95">
        <v>13.5</v>
      </c>
      <c r="G56" s="95">
        <v>22.8</v>
      </c>
      <c r="H56" s="95">
        <v>27.4</v>
      </c>
      <c r="I56" s="95">
        <v>29.3</v>
      </c>
      <c r="J56" s="95">
        <v>30.9</v>
      </c>
      <c r="K56" s="95" t="s">
        <v>16</v>
      </c>
      <c r="L56" s="95">
        <v>48</v>
      </c>
      <c r="M56" s="95">
        <v>58.4</v>
      </c>
      <c r="N56" s="95">
        <v>68.8</v>
      </c>
      <c r="O56" s="95">
        <v>79.2</v>
      </c>
      <c r="P56" s="95">
        <v>89.5</v>
      </c>
      <c r="Q56" s="95">
        <v>92.3</v>
      </c>
      <c r="R56" s="95">
        <v>99.8</v>
      </c>
      <c r="S56" s="95">
        <v>110.3</v>
      </c>
      <c r="T56" s="96">
        <v>131.19999999999999</v>
      </c>
    </row>
    <row r="57" spans="2:20" ht="15" thickBot="1" x14ac:dyDescent="0.35">
      <c r="B57" s="548"/>
      <c r="C57" s="552"/>
      <c r="D57" s="552"/>
      <c r="E57" s="90" t="s">
        <v>3</v>
      </c>
      <c r="F57" s="98">
        <v>5</v>
      </c>
      <c r="G57" s="98">
        <v>7.3</v>
      </c>
      <c r="H57" s="98">
        <v>8.5</v>
      </c>
      <c r="I57" s="98">
        <v>9.1999999999999993</v>
      </c>
      <c r="J57" s="98">
        <v>9.5</v>
      </c>
      <c r="K57" s="98">
        <v>12.3</v>
      </c>
      <c r="L57" s="98">
        <v>16</v>
      </c>
      <c r="M57" s="98">
        <v>19.8</v>
      </c>
      <c r="N57" s="98">
        <v>23.6</v>
      </c>
      <c r="O57" s="98">
        <v>27.4</v>
      </c>
      <c r="P57" s="98">
        <v>31.2</v>
      </c>
      <c r="Q57" s="98">
        <v>34.200000000000003</v>
      </c>
      <c r="R57" s="98">
        <v>34.9</v>
      </c>
      <c r="S57" s="98">
        <v>38.700000000000003</v>
      </c>
      <c r="T57" s="99">
        <v>46.3</v>
      </c>
    </row>
    <row r="58" spans="2:20" x14ac:dyDescent="0.3">
      <c r="B58" s="622">
        <v>12</v>
      </c>
      <c r="C58" s="551">
        <v>726</v>
      </c>
      <c r="D58" s="551">
        <v>368</v>
      </c>
      <c r="E58" s="87" t="s">
        <v>6</v>
      </c>
      <c r="F58" s="88">
        <v>14.8</v>
      </c>
      <c r="G58" s="88">
        <v>24.9</v>
      </c>
      <c r="H58" s="88">
        <v>29.8</v>
      </c>
      <c r="I58" s="88">
        <v>32</v>
      </c>
      <c r="J58" s="88">
        <v>33.700000000000003</v>
      </c>
      <c r="K58" s="88">
        <v>41.1</v>
      </c>
      <c r="L58" s="88">
        <v>52.4</v>
      </c>
      <c r="M58" s="88">
        <v>63.7</v>
      </c>
      <c r="N58" s="88">
        <v>75</v>
      </c>
      <c r="O58" s="88">
        <v>86.4</v>
      </c>
      <c r="P58" s="88">
        <v>97.6</v>
      </c>
      <c r="Q58" s="88">
        <v>100.2</v>
      </c>
      <c r="R58" s="88">
        <v>108.9</v>
      </c>
      <c r="S58" s="88">
        <v>120.3</v>
      </c>
      <c r="T58" s="89">
        <v>143.1</v>
      </c>
    </row>
    <row r="59" spans="2:20" ht="15" thickBot="1" x14ac:dyDescent="0.35">
      <c r="B59" s="622"/>
      <c r="C59" s="552"/>
      <c r="D59" s="552"/>
      <c r="E59" s="90" t="s">
        <v>3</v>
      </c>
      <c r="F59" s="98">
        <v>5.5</v>
      </c>
      <c r="G59" s="98">
        <v>7.9</v>
      </c>
      <c r="H59" s="98">
        <v>9.3000000000000007</v>
      </c>
      <c r="I59" s="98">
        <v>10.1</v>
      </c>
      <c r="J59" s="98">
        <v>10.4</v>
      </c>
      <c r="K59" s="98">
        <v>13.4</v>
      </c>
      <c r="L59" s="98">
        <v>17.5</v>
      </c>
      <c r="M59" s="98">
        <v>21.6</v>
      </c>
      <c r="N59" s="98">
        <v>25.8</v>
      </c>
      <c r="O59" s="98">
        <v>29.9</v>
      </c>
      <c r="P59" s="98">
        <v>34</v>
      </c>
      <c r="Q59" s="98">
        <v>37.299999999999997</v>
      </c>
      <c r="R59" s="98">
        <v>38.1</v>
      </c>
      <c r="S59" s="98">
        <v>42.3</v>
      </c>
      <c r="T59" s="99">
        <v>50.5</v>
      </c>
    </row>
    <row r="60" spans="2:20" x14ac:dyDescent="0.3">
      <c r="B60" s="599">
        <v>13</v>
      </c>
      <c r="C60" s="551">
        <v>792</v>
      </c>
      <c r="D60" s="551" t="s">
        <v>22</v>
      </c>
      <c r="E60" s="87" t="s">
        <v>6</v>
      </c>
      <c r="F60" s="88">
        <v>16.100000000000001</v>
      </c>
      <c r="G60" s="88">
        <v>26.9</v>
      </c>
      <c r="H60" s="88">
        <v>32.299999999999997</v>
      </c>
      <c r="I60" s="88">
        <v>34.6</v>
      </c>
      <c r="J60" s="88">
        <v>36.5</v>
      </c>
      <c r="K60" s="88">
        <v>44.5</v>
      </c>
      <c r="L60" s="88">
        <v>56.7</v>
      </c>
      <c r="M60" s="88">
        <v>69</v>
      </c>
      <c r="N60" s="88">
        <v>81.3</v>
      </c>
      <c r="O60" s="88">
        <v>93.5</v>
      </c>
      <c r="P60" s="88">
        <v>105.7</v>
      </c>
      <c r="Q60" s="88">
        <v>112.4</v>
      </c>
      <c r="R60" s="88">
        <v>118</v>
      </c>
      <c r="S60" s="88">
        <v>130.30000000000001</v>
      </c>
      <c r="T60" s="89">
        <v>150.6</v>
      </c>
    </row>
    <row r="61" spans="2:20" ht="15" thickBot="1" x14ac:dyDescent="0.35">
      <c r="B61" s="601"/>
      <c r="C61" s="552"/>
      <c r="D61" s="552"/>
      <c r="E61" s="90" t="s">
        <v>3</v>
      </c>
      <c r="F61" s="98">
        <v>5.9</v>
      </c>
      <c r="G61" s="98">
        <v>8.6</v>
      </c>
      <c r="H61" s="98">
        <v>10</v>
      </c>
      <c r="I61" s="98">
        <v>10.9</v>
      </c>
      <c r="J61" s="98">
        <v>11.3</v>
      </c>
      <c r="K61" s="98">
        <v>14.5</v>
      </c>
      <c r="L61" s="98">
        <v>19</v>
      </c>
      <c r="M61" s="98">
        <v>23.4</v>
      </c>
      <c r="N61" s="98">
        <v>27.9</v>
      </c>
      <c r="O61" s="98">
        <v>32.4</v>
      </c>
      <c r="P61" s="98">
        <v>36.799999999999997</v>
      </c>
      <c r="Q61" s="98">
        <v>40.4</v>
      </c>
      <c r="R61" s="98">
        <v>41.3</v>
      </c>
      <c r="S61" s="98">
        <v>45.8</v>
      </c>
      <c r="T61" s="99">
        <v>54.7</v>
      </c>
    </row>
    <row r="62" spans="2:20" x14ac:dyDescent="0.3">
      <c r="B62" s="599">
        <v>14</v>
      </c>
      <c r="C62" s="551">
        <v>858</v>
      </c>
      <c r="D62" s="551">
        <v>434</v>
      </c>
      <c r="E62" s="87" t="s">
        <v>6</v>
      </c>
      <c r="F62" s="88">
        <v>17.3</v>
      </c>
      <c r="G62" s="88">
        <v>29</v>
      </c>
      <c r="H62" s="88">
        <v>34.799999999999997</v>
      </c>
      <c r="I62" s="88">
        <v>37.299999999999997</v>
      </c>
      <c r="J62" s="88">
        <v>39.4</v>
      </c>
      <c r="K62" s="88">
        <v>47.9</v>
      </c>
      <c r="L62" s="88">
        <v>61</v>
      </c>
      <c r="M62" s="88">
        <v>74.2</v>
      </c>
      <c r="N62" s="88">
        <v>87.5</v>
      </c>
      <c r="O62" s="88">
        <v>100.7</v>
      </c>
      <c r="P62" s="88">
        <v>113.9</v>
      </c>
      <c r="Q62" s="88">
        <v>119.6</v>
      </c>
      <c r="R62" s="88">
        <v>127</v>
      </c>
      <c r="S62" s="88">
        <v>140.30000000000001</v>
      </c>
      <c r="T62" s="89">
        <v>165.8</v>
      </c>
    </row>
    <row r="63" spans="2:20" ht="15" thickBot="1" x14ac:dyDescent="0.35">
      <c r="B63" s="601"/>
      <c r="C63" s="552"/>
      <c r="D63" s="552"/>
      <c r="E63" s="90" t="s">
        <v>3</v>
      </c>
      <c r="F63" s="92">
        <v>6.4</v>
      </c>
      <c r="G63" s="92">
        <v>9.3000000000000007</v>
      </c>
      <c r="H63" s="92">
        <v>10.8</v>
      </c>
      <c r="I63" s="92">
        <v>11.8</v>
      </c>
      <c r="J63" s="92">
        <v>12.1</v>
      </c>
      <c r="K63" s="92">
        <v>15.6</v>
      </c>
      <c r="L63" s="92">
        <v>20.399999999999999</v>
      </c>
      <c r="M63" s="92">
        <v>25.2</v>
      </c>
      <c r="N63" s="92">
        <v>30.1</v>
      </c>
      <c r="O63" s="92">
        <v>34.9</v>
      </c>
      <c r="P63" s="92">
        <v>39.700000000000003</v>
      </c>
      <c r="Q63" s="92">
        <v>43.5</v>
      </c>
      <c r="R63" s="92">
        <v>44.5</v>
      </c>
      <c r="S63" s="92">
        <v>49.3</v>
      </c>
      <c r="T63" s="93">
        <v>58.9</v>
      </c>
    </row>
  </sheetData>
  <sheetProtection algorithmName="SHA-512" hashValue="7DYx47aQM8YnGm1hpthRrTURT8xEhQXgktKzGUwhfmHae1PE2z4E419MWNQ+Bn2IlccbGhqGxGa7W90yefhOog==" saltValue="IyCQY39sKyJBZ7kuaEmXhw==" spinCount="100000" sheet="1" objects="1" scenarios="1"/>
  <mergeCells count="104">
    <mergeCell ref="M5:Q5"/>
    <mergeCell ref="D6:E6"/>
    <mergeCell ref="B9:B10"/>
    <mergeCell ref="C9:C10"/>
    <mergeCell ref="D9:E9"/>
    <mergeCell ref="D10:E10"/>
    <mergeCell ref="M3:Q3"/>
    <mergeCell ref="B17:B18"/>
    <mergeCell ref="C17:C18"/>
    <mergeCell ref="D17:E17"/>
    <mergeCell ref="D18:E18"/>
    <mergeCell ref="B15:B16"/>
    <mergeCell ref="C15:C16"/>
    <mergeCell ref="D15:E15"/>
    <mergeCell ref="D16:E16"/>
    <mergeCell ref="B5:E5"/>
    <mergeCell ref="B7:B8"/>
    <mergeCell ref="C7:C8"/>
    <mergeCell ref="D7:E7"/>
    <mergeCell ref="D8:E8"/>
    <mergeCell ref="B13:B14"/>
    <mergeCell ref="C13:C14"/>
    <mergeCell ref="D13:E13"/>
    <mergeCell ref="D14:E14"/>
    <mergeCell ref="B25:B26"/>
    <mergeCell ref="C25:C26"/>
    <mergeCell ref="D25:E25"/>
    <mergeCell ref="D26:E26"/>
    <mergeCell ref="B11:B12"/>
    <mergeCell ref="C11:C12"/>
    <mergeCell ref="D11:E11"/>
    <mergeCell ref="D12:E12"/>
    <mergeCell ref="B23:B24"/>
    <mergeCell ref="C23:C24"/>
    <mergeCell ref="D23:E23"/>
    <mergeCell ref="D24:E24"/>
    <mergeCell ref="B21:B22"/>
    <mergeCell ref="C21:C22"/>
    <mergeCell ref="D21:E21"/>
    <mergeCell ref="D22:E22"/>
    <mergeCell ref="B19:B20"/>
    <mergeCell ref="C19:C20"/>
    <mergeCell ref="D19:E19"/>
    <mergeCell ref="D20:E20"/>
    <mergeCell ref="C29:C30"/>
    <mergeCell ref="D29:E29"/>
    <mergeCell ref="D30:E30"/>
    <mergeCell ref="B27:B28"/>
    <mergeCell ref="C27:C28"/>
    <mergeCell ref="D27:E27"/>
    <mergeCell ref="B60:B61"/>
    <mergeCell ref="C60:C61"/>
    <mergeCell ref="D60:D61"/>
    <mergeCell ref="B44:B45"/>
    <mergeCell ref="C44:C45"/>
    <mergeCell ref="D44:D45"/>
    <mergeCell ref="B34:E34"/>
    <mergeCell ref="B35:E35"/>
    <mergeCell ref="E37:T37"/>
    <mergeCell ref="B38:B39"/>
    <mergeCell ref="C38:C39"/>
    <mergeCell ref="D38:D39"/>
    <mergeCell ref="D28:E28"/>
    <mergeCell ref="B36:E36"/>
    <mergeCell ref="F36:T36"/>
    <mergeCell ref="B62:B63"/>
    <mergeCell ref="C62:C63"/>
    <mergeCell ref="D62:D63"/>
    <mergeCell ref="B48:B49"/>
    <mergeCell ref="C48:C49"/>
    <mergeCell ref="D48:D49"/>
    <mergeCell ref="B50:B51"/>
    <mergeCell ref="C50:C51"/>
    <mergeCell ref="D50:D51"/>
    <mergeCell ref="B52:B53"/>
    <mergeCell ref="C52:C53"/>
    <mergeCell ref="D52:D53"/>
    <mergeCell ref="B54:B55"/>
    <mergeCell ref="C54:C55"/>
    <mergeCell ref="D54:D55"/>
    <mergeCell ref="B1:E1"/>
    <mergeCell ref="M2:N2"/>
    <mergeCell ref="O2:T2"/>
    <mergeCell ref="K3:L3"/>
    <mergeCell ref="B56:B57"/>
    <mergeCell ref="C56:C57"/>
    <mergeCell ref="D56:D57"/>
    <mergeCell ref="B58:B59"/>
    <mergeCell ref="C58:C59"/>
    <mergeCell ref="D58:D59"/>
    <mergeCell ref="B46:B47"/>
    <mergeCell ref="C46:C47"/>
    <mergeCell ref="D46:D47"/>
    <mergeCell ref="B40:B41"/>
    <mergeCell ref="C40:C41"/>
    <mergeCell ref="D40:D41"/>
    <mergeCell ref="B42:B43"/>
    <mergeCell ref="C42:C43"/>
    <mergeCell ref="D42:D43"/>
    <mergeCell ref="B31:B32"/>
    <mergeCell ref="C31:C32"/>
    <mergeCell ref="D31:E31"/>
    <mergeCell ref="D32:E32"/>
    <mergeCell ref="B29:B30"/>
  </mergeCells>
  <dataValidations count="2">
    <dataValidation showInputMessage="1" showErrorMessage="1" sqref="L5" xr:uid="{00000000-0002-0000-0500-000000000000}"/>
    <dataValidation type="list" allowBlank="1" showInputMessage="1" showErrorMessage="1" sqref="M5" xr:uid="{00000000-0002-0000-0500-000001000000}">
      <formula1>$AA$4:$AA$6</formula1>
    </dataValidation>
  </dataValidations>
  <pageMargins left="0.7" right="0.7" top="0.75" bottom="0.75" header="0.3" footer="0.3"/>
  <pageSetup paperSize="9" orientation="portrait" verticalDpi="0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dimension ref="B1:AN88"/>
  <sheetViews>
    <sheetView showGridLines="0" showRowColHeaders="0" zoomScaleNormal="100" workbookViewId="0">
      <pane ySplit="6" topLeftCell="A7" activePane="bottomLeft" state="frozen"/>
      <selection pane="bottomLeft" activeCell="R7" sqref="R7"/>
    </sheetView>
  </sheetViews>
  <sheetFormatPr defaultRowHeight="14.4" x14ac:dyDescent="0.3"/>
  <cols>
    <col min="1" max="1" width="4.5546875" customWidth="1"/>
    <col min="2" max="2" width="7.109375" customWidth="1"/>
    <col min="3" max="3" width="11.5546875" customWidth="1"/>
    <col min="4" max="4" width="20.6640625" customWidth="1"/>
    <col min="5" max="5" width="10.6640625" customWidth="1"/>
    <col min="6" max="16" width="8.33203125" customWidth="1"/>
    <col min="27" max="38" width="0" hidden="1" customWidth="1"/>
  </cols>
  <sheetData>
    <row r="1" spans="2:40" ht="43.5" customHeight="1" x14ac:dyDescent="0.3">
      <c r="B1" s="578"/>
      <c r="C1" s="578"/>
      <c r="D1" s="578"/>
      <c r="E1" s="578"/>
      <c r="G1" s="281" t="s">
        <v>167</v>
      </c>
    </row>
    <row r="2" spans="2:40" ht="15.6" x14ac:dyDescent="0.3">
      <c r="B2" s="110" t="s">
        <v>6455</v>
      </c>
      <c r="C2" s="80"/>
      <c r="D2" s="80"/>
      <c r="E2" s="80"/>
      <c r="F2" s="80"/>
      <c r="G2" s="80"/>
      <c r="H2" s="80"/>
      <c r="I2" s="80"/>
      <c r="J2" s="80"/>
      <c r="K2" s="80"/>
      <c r="L2" s="80"/>
      <c r="M2" s="597"/>
      <c r="N2" s="597"/>
      <c r="O2" s="111"/>
      <c r="P2" s="111"/>
    </row>
    <row r="3" spans="2:40" ht="40.5" customHeight="1" x14ac:dyDescent="0.3">
      <c r="B3" s="103" t="s">
        <v>6496</v>
      </c>
      <c r="C3" s="112"/>
      <c r="D3" s="113"/>
      <c r="E3" s="113"/>
      <c r="F3" s="80"/>
      <c r="G3" s="80"/>
      <c r="H3" s="80"/>
      <c r="I3" s="584" t="s">
        <v>118</v>
      </c>
      <c r="J3" s="585"/>
      <c r="K3" s="584" t="s">
        <v>6419</v>
      </c>
      <c r="L3" s="593"/>
      <c r="M3" s="593"/>
      <c r="N3" s="593"/>
      <c r="O3" s="593"/>
      <c r="P3" s="585"/>
      <c r="AA3" s="67"/>
      <c r="AB3" s="67"/>
      <c r="AC3" s="67"/>
      <c r="AD3" s="67"/>
      <c r="AE3" s="67"/>
      <c r="AF3" s="67"/>
      <c r="AG3" s="67"/>
      <c r="AH3" s="67"/>
      <c r="AI3" s="67"/>
      <c r="AJ3" s="67"/>
      <c r="AK3" s="67"/>
      <c r="AL3" s="67"/>
      <c r="AM3" s="67"/>
      <c r="AN3" s="67"/>
    </row>
    <row r="4" spans="2:40" ht="10.5" customHeight="1" thickBot="1" x14ac:dyDescent="0.35">
      <c r="B4" s="103"/>
      <c r="C4" s="112"/>
      <c r="D4" s="113"/>
      <c r="E4" s="113"/>
      <c r="F4" s="80"/>
      <c r="G4" s="80"/>
      <c r="H4" s="80"/>
      <c r="I4" s="111"/>
      <c r="J4" s="125"/>
      <c r="K4" s="125"/>
      <c r="L4" s="125"/>
      <c r="M4" s="125"/>
      <c r="N4" s="266"/>
      <c r="O4" s="111"/>
      <c r="P4" s="111"/>
      <c r="AA4" s="126" t="s">
        <v>115</v>
      </c>
      <c r="AB4" s="126"/>
      <c r="AC4" s="126"/>
      <c r="AD4" s="126"/>
      <c r="AE4" s="126"/>
      <c r="AF4" s="126"/>
      <c r="AG4" s="126"/>
      <c r="AH4" s="126"/>
      <c r="AI4" s="126"/>
      <c r="AJ4" s="126"/>
      <c r="AK4" s="126"/>
      <c r="AL4" s="126"/>
      <c r="AM4" s="67"/>
    </row>
    <row r="5" spans="2:40" ht="30" customHeight="1" thickBot="1" x14ac:dyDescent="0.55000000000000004">
      <c r="B5" s="594" t="s">
        <v>6456</v>
      </c>
      <c r="C5" s="595"/>
      <c r="D5" s="596"/>
      <c r="E5" s="267"/>
      <c r="F5" s="268"/>
      <c r="G5" s="261"/>
      <c r="H5" s="272"/>
      <c r="I5" s="272" t="s">
        <v>114</v>
      </c>
      <c r="J5" s="271">
        <v>0</v>
      </c>
      <c r="K5" s="589" t="s">
        <v>115</v>
      </c>
      <c r="L5" s="589"/>
      <c r="M5" s="589"/>
      <c r="N5" s="589"/>
      <c r="O5" s="589"/>
      <c r="P5" s="84"/>
      <c r="AA5" s="102" t="s">
        <v>116</v>
      </c>
      <c r="AB5" s="126"/>
      <c r="AC5" s="126"/>
      <c r="AD5" s="126"/>
      <c r="AE5" s="126"/>
      <c r="AF5" s="126"/>
      <c r="AG5" s="126"/>
      <c r="AH5" s="126"/>
      <c r="AI5" s="126"/>
      <c r="AJ5" s="126"/>
      <c r="AK5" s="126"/>
      <c r="AL5" s="126"/>
      <c r="AM5" s="67"/>
    </row>
    <row r="6" spans="2:40" ht="26.25" customHeight="1" thickBot="1" x14ac:dyDescent="0.35">
      <c r="B6" s="256" t="s">
        <v>1</v>
      </c>
      <c r="C6" s="255" t="s">
        <v>0</v>
      </c>
      <c r="D6" s="270" t="s">
        <v>8</v>
      </c>
      <c r="E6" s="451">
        <v>500</v>
      </c>
      <c r="F6" s="451">
        <v>550</v>
      </c>
      <c r="G6" s="451">
        <v>750</v>
      </c>
      <c r="H6" s="451">
        <v>1000</v>
      </c>
      <c r="I6" s="451">
        <v>1250</v>
      </c>
      <c r="J6" s="451">
        <v>1500</v>
      </c>
      <c r="K6" s="451">
        <v>1750</v>
      </c>
      <c r="L6" s="451">
        <v>2000</v>
      </c>
      <c r="M6" s="451">
        <v>2200</v>
      </c>
      <c r="N6" s="451">
        <v>2250</v>
      </c>
      <c r="O6" s="451">
        <v>2500</v>
      </c>
      <c r="P6" s="452">
        <v>3000</v>
      </c>
      <c r="Q6" s="105"/>
      <c r="R6" s="105"/>
      <c r="AA6" s="126" t="s">
        <v>117</v>
      </c>
      <c r="AB6" s="126"/>
      <c r="AC6" s="126"/>
      <c r="AD6" s="126"/>
      <c r="AE6" s="126"/>
      <c r="AF6" s="126"/>
      <c r="AG6" s="126"/>
      <c r="AH6" s="126"/>
      <c r="AI6" s="126"/>
      <c r="AJ6" s="126"/>
      <c r="AK6" s="126"/>
      <c r="AL6" s="126"/>
      <c r="AM6" s="67"/>
    </row>
    <row r="7" spans="2:40" x14ac:dyDescent="0.3">
      <c r="B7" s="547">
        <v>2</v>
      </c>
      <c r="C7" s="555">
        <v>126</v>
      </c>
      <c r="D7" s="81" t="s">
        <v>36</v>
      </c>
      <c r="E7" s="447">
        <f>ROUND(AA7-(AA7*$J$5),0)</f>
        <v>11309</v>
      </c>
      <c r="F7" s="447">
        <f t="shared" ref="F7:P7" si="0">ROUND(AB7-(AB7*$J$5),0)</f>
        <v>12165</v>
      </c>
      <c r="G7" s="447">
        <f t="shared" si="0"/>
        <v>13354</v>
      </c>
      <c r="H7" s="447">
        <f t="shared" si="0"/>
        <v>14135</v>
      </c>
      <c r="I7" s="447">
        <f t="shared" si="0"/>
        <v>15474</v>
      </c>
      <c r="J7" s="447">
        <f t="shared" si="0"/>
        <v>15879</v>
      </c>
      <c r="K7" s="447">
        <f t="shared" si="0"/>
        <v>16843</v>
      </c>
      <c r="L7" s="447">
        <f t="shared" si="0"/>
        <v>18228</v>
      </c>
      <c r="M7" s="447">
        <f t="shared" si="0"/>
        <v>21666</v>
      </c>
      <c r="N7" s="447">
        <f t="shared" si="0"/>
        <v>22096</v>
      </c>
      <c r="O7" s="447">
        <f t="shared" si="0"/>
        <v>26931</v>
      </c>
      <c r="P7" s="448">
        <f t="shared" si="0"/>
        <v>31767</v>
      </c>
      <c r="Q7" s="56"/>
      <c r="AA7" s="126">
        <f>ROUND(VLOOKUP(CONCATENATE("P60 ",E$6," H",$B7),Основа!$A$1:$O3623,15,FALSE),0)</f>
        <v>11309</v>
      </c>
      <c r="AB7" s="126">
        <f>ROUND(VLOOKUP(CONCATENATE("P60 ",F$6," H",$B7),Основа!$A$1:$O3623,15,FALSE),0)</f>
        <v>12165</v>
      </c>
      <c r="AC7" s="126">
        <f>ROUND(VLOOKUP(CONCATENATE("P60 ",G$6," H",$B7),Основа!$A$1:$O3623,15,FALSE),0)</f>
        <v>13354</v>
      </c>
      <c r="AD7" s="126">
        <f>ROUND(VLOOKUP(CONCATENATE("P60 ",H$6," H",$B7),Основа!$A$1:$O3623,15,FALSE),0)</f>
        <v>14135</v>
      </c>
      <c r="AE7" s="126">
        <f>ROUND(VLOOKUP(CONCATENATE("P60 ",I$6," H",$B7),Основа!$A$1:$O3623,15,FALSE),0)</f>
        <v>15474</v>
      </c>
      <c r="AF7" s="126">
        <f>ROUND(VLOOKUP(CONCATENATE("P60 ",J$6," H",$B7),Основа!$A$1:$O3623,15,FALSE),0)</f>
        <v>15879</v>
      </c>
      <c r="AG7" s="126">
        <f>ROUND(VLOOKUP(CONCATENATE("P60 ",K$6," H",$B7),Основа!$A$1:$O3623,15,FALSE),0)</f>
        <v>16843</v>
      </c>
      <c r="AH7" s="126">
        <f>ROUND(VLOOKUP(CONCATENATE("P60 ",L$6," H",$B7),Основа!$A$1:$O3623,15,FALSE),0)</f>
        <v>18228</v>
      </c>
      <c r="AI7" s="126">
        <f>ROUND(VLOOKUP(CONCATENATE("P60 ",M$6," H",$B7),Основа!$A$1:$O3623,15,FALSE),0)</f>
        <v>21666</v>
      </c>
      <c r="AJ7" s="126">
        <f>ROUND(VLOOKUP(CONCATENATE("P60 ",N$6," H",$B7),Основа!$A$1:$O3623,15,FALSE),0)</f>
        <v>22096</v>
      </c>
      <c r="AK7" s="126">
        <f>ROUND(VLOOKUP(CONCATENATE("P60 ",O$6," H",$B7),Основа!$A$1:$O3623,15,FALSE),0)</f>
        <v>26931</v>
      </c>
      <c r="AL7" s="126">
        <f>ROUND(VLOOKUP(CONCATENATE("P60 ",P$6," H",$B7),Основа!$A$1:$O3623,15,FALSE),0)</f>
        <v>31767</v>
      </c>
      <c r="AM7" s="67"/>
      <c r="AN7" s="67"/>
    </row>
    <row r="8" spans="2:40" ht="15" thickBot="1" x14ac:dyDescent="0.35">
      <c r="B8" s="561"/>
      <c r="C8" s="577"/>
      <c r="D8" s="106" t="str">
        <f>RIGHT($K$5,21)</f>
        <v>ΔТ=70⁰С (95/85/20) Вт</v>
      </c>
      <c r="E8" s="449">
        <f t="shared" ref="E8:P8" si="1">ROUND(IF($D8="ΔТ=70⁰С (95/85/20) Вт",AA8,(IF($D8="ΔТ=60⁰С (90/70/20) Вт",AA8*0.818,AA8*0.646))),0)</f>
        <v>134</v>
      </c>
      <c r="F8" s="449">
        <f t="shared" si="1"/>
        <v>146</v>
      </c>
      <c r="G8" s="449">
        <f t="shared" si="1"/>
        <v>198</v>
      </c>
      <c r="H8" s="449">
        <f t="shared" si="1"/>
        <v>267</v>
      </c>
      <c r="I8" s="449">
        <f t="shared" si="1"/>
        <v>331</v>
      </c>
      <c r="J8" s="449">
        <f t="shared" si="1"/>
        <v>399</v>
      </c>
      <c r="K8" s="449">
        <f t="shared" si="1"/>
        <v>462</v>
      </c>
      <c r="L8" s="449">
        <f t="shared" si="1"/>
        <v>534</v>
      </c>
      <c r="M8" s="449">
        <f t="shared" si="1"/>
        <v>587</v>
      </c>
      <c r="N8" s="449">
        <f t="shared" si="1"/>
        <v>597</v>
      </c>
      <c r="O8" s="449">
        <f t="shared" si="1"/>
        <v>668</v>
      </c>
      <c r="P8" s="450">
        <f t="shared" si="1"/>
        <v>801</v>
      </c>
      <c r="Q8" s="30"/>
      <c r="AA8" s="126">
        <f>VLOOKUP(CONCATENATE("P60 ",E$6," H",$B7),Основа!$A$1:$O3623,8,FALSE)</f>
        <v>134</v>
      </c>
      <c r="AB8" s="126">
        <f>VLOOKUP(CONCATENATE("P60 ",F$6," H",$B7),Основа!$A$1:$O3623,8,FALSE)</f>
        <v>146</v>
      </c>
      <c r="AC8" s="126">
        <f>VLOOKUP(CONCATENATE("P60 ",G$6," H",$B7),Основа!$A$1:$O3623,8,FALSE)</f>
        <v>198</v>
      </c>
      <c r="AD8" s="126">
        <f>VLOOKUP(CONCATENATE("P60 ",H$6," H",$B7),Основа!$A$1:$O3623,8,FALSE)</f>
        <v>267</v>
      </c>
      <c r="AE8" s="126">
        <f>VLOOKUP(CONCATENATE("P60 ",I$6," H",$B7),Основа!$A$1:$O3623,8,FALSE)</f>
        <v>331</v>
      </c>
      <c r="AF8" s="126">
        <f>VLOOKUP(CONCATENATE("P60 ",J$6," H",$B7),Основа!$A$1:$O3623,8,FALSE)</f>
        <v>399</v>
      </c>
      <c r="AG8" s="126">
        <f>VLOOKUP(CONCATENATE("P60 ",K$6," H",$B7),Основа!$A$1:$O3623,8,FALSE)</f>
        <v>462</v>
      </c>
      <c r="AH8" s="126">
        <f>VLOOKUP(CONCATENATE("P60 ",L$6," H",$B7),Основа!$A$1:$O3623,8,FALSE)</f>
        <v>534</v>
      </c>
      <c r="AI8" s="126">
        <f>VLOOKUP(CONCATENATE("P60 ",M$6," H",$B7),Основа!$A$1:$O3623,8,FALSE)</f>
        <v>587</v>
      </c>
      <c r="AJ8" s="126">
        <f>VLOOKUP(CONCATENATE("P60 ",N$6," H",$B7),Основа!$A$1:$O3623,8,FALSE)</f>
        <v>597</v>
      </c>
      <c r="AK8" s="126">
        <f>VLOOKUP(CONCATENATE("P60 ",O$6," H",$B7),Основа!$A$1:$O3623,8,FALSE)</f>
        <v>668</v>
      </c>
      <c r="AL8" s="126">
        <f>VLOOKUP(CONCATENATE("P60 ",P$6," H",$B7),Основа!$A$1:$O3623,8,FALSE)</f>
        <v>801</v>
      </c>
      <c r="AM8" s="67"/>
      <c r="AN8" s="67"/>
    </row>
    <row r="9" spans="2:40" x14ac:dyDescent="0.3">
      <c r="B9" s="547">
        <v>3</v>
      </c>
      <c r="C9" s="555">
        <v>192</v>
      </c>
      <c r="D9" s="81" t="s">
        <v>36</v>
      </c>
      <c r="E9" s="447">
        <f>ROUND(AA9-(AA9*$J$5),0)</f>
        <v>13311</v>
      </c>
      <c r="F9" s="447">
        <f t="shared" ref="F9:P9" si="2">ROUND(AB9-(AB9*$J$5),0)</f>
        <v>14365</v>
      </c>
      <c r="G9" s="447">
        <f t="shared" si="2"/>
        <v>16086</v>
      </c>
      <c r="H9" s="447">
        <f t="shared" si="2"/>
        <v>17258</v>
      </c>
      <c r="I9" s="447">
        <f t="shared" si="2"/>
        <v>19268</v>
      </c>
      <c r="J9" s="447">
        <f t="shared" si="2"/>
        <v>19880</v>
      </c>
      <c r="K9" s="447">
        <f t="shared" si="2"/>
        <v>21327</v>
      </c>
      <c r="L9" s="447">
        <f t="shared" si="2"/>
        <v>23402</v>
      </c>
      <c r="M9" s="447">
        <f t="shared" si="2"/>
        <v>27990</v>
      </c>
      <c r="N9" s="447">
        <f t="shared" si="2"/>
        <v>28563</v>
      </c>
      <c r="O9" s="447">
        <f t="shared" si="2"/>
        <v>35016</v>
      </c>
      <c r="P9" s="448">
        <f t="shared" si="2"/>
        <v>41468</v>
      </c>
      <c r="Q9" s="30"/>
      <c r="AA9" s="126">
        <f>ROUND(VLOOKUP(CONCATENATE("P60 ",E$6," H",$B9),Основа!$A$1:$O3625,15,FALSE),0)</f>
        <v>13311</v>
      </c>
      <c r="AB9" s="126">
        <f>ROUND(VLOOKUP(CONCATENATE("P60 ",F$6," H",$B9),Основа!$A$1:$O3625,15,FALSE),0)</f>
        <v>14365</v>
      </c>
      <c r="AC9" s="126">
        <f>ROUND(VLOOKUP(CONCATENATE("P60 ",G$6," H",$B9),Основа!$A$1:$O3625,15,FALSE),0)</f>
        <v>16086</v>
      </c>
      <c r="AD9" s="126">
        <f>ROUND(VLOOKUP(CONCATENATE("P60 ",H$6," H",$B9),Основа!$A$1:$O3625,15,FALSE),0)</f>
        <v>17258</v>
      </c>
      <c r="AE9" s="126">
        <f>ROUND(VLOOKUP(CONCATENATE("P60 ",I$6," H",$B9),Основа!$A$1:$O3625,15,FALSE),0)</f>
        <v>19268</v>
      </c>
      <c r="AF9" s="126">
        <f>ROUND(VLOOKUP(CONCATENATE("P60 ",J$6," H",$B9),Основа!$A$1:$O3625,15,FALSE),0)</f>
        <v>19880</v>
      </c>
      <c r="AG9" s="126">
        <f>ROUND(VLOOKUP(CONCATENATE("P60 ",K$6," H",$B9),Основа!$A$1:$O3625,15,FALSE),0)</f>
        <v>21327</v>
      </c>
      <c r="AH9" s="126">
        <f>ROUND(VLOOKUP(CONCATENATE("P60 ",L$6," H",$B9),Основа!$A$1:$O3625,15,FALSE),0)</f>
        <v>23402</v>
      </c>
      <c r="AI9" s="126">
        <f>ROUND(VLOOKUP(CONCATENATE("P60 ",M$6," H",$B9),Основа!$A$1:$O3625,15,FALSE),0)</f>
        <v>27990</v>
      </c>
      <c r="AJ9" s="126">
        <f>ROUND(VLOOKUP(CONCATENATE("P60 ",N$6," H",$B9),Основа!$A$1:$O3625,15,FALSE),0)</f>
        <v>28563</v>
      </c>
      <c r="AK9" s="126">
        <f>ROUND(VLOOKUP(CONCATENATE("P60 ",O$6," H",$B9),Основа!$A$1:$O3625,15,FALSE),0)</f>
        <v>35016</v>
      </c>
      <c r="AL9" s="126">
        <f>ROUND(VLOOKUP(CONCATENATE("P60 ",P$6," H",$B9),Основа!$A$1:$O3625,15,FALSE),0)</f>
        <v>41468</v>
      </c>
      <c r="AM9" s="67"/>
      <c r="AN9" s="67"/>
    </row>
    <row r="10" spans="2:40" ht="15" thickBot="1" x14ac:dyDescent="0.35">
      <c r="B10" s="548"/>
      <c r="C10" s="556"/>
      <c r="D10" s="106" t="str">
        <f>RIGHT($K$5,21)</f>
        <v>ΔТ=70⁰С (95/85/20) Вт</v>
      </c>
      <c r="E10" s="449">
        <f t="shared" ref="E10:P10" si="3">ROUND(IF($D10="ΔТ=70⁰С (95/85/20) Вт",AA10,(IF($D10="ΔТ=60⁰С (90/70/20) Вт",AA10*0.818,AA10*0.646))),0)</f>
        <v>200</v>
      </c>
      <c r="F10" s="449">
        <f t="shared" si="3"/>
        <v>220</v>
      </c>
      <c r="G10" s="449">
        <f t="shared" si="3"/>
        <v>296</v>
      </c>
      <c r="H10" s="449">
        <f t="shared" si="3"/>
        <v>401</v>
      </c>
      <c r="I10" s="449">
        <f t="shared" si="3"/>
        <v>497</v>
      </c>
      <c r="J10" s="449">
        <f t="shared" si="3"/>
        <v>598</v>
      </c>
      <c r="K10" s="449">
        <f t="shared" si="3"/>
        <v>694</v>
      </c>
      <c r="L10" s="449">
        <f t="shared" si="3"/>
        <v>801</v>
      </c>
      <c r="M10" s="449">
        <f t="shared" si="3"/>
        <v>881</v>
      </c>
      <c r="N10" s="449">
        <f t="shared" si="3"/>
        <v>894</v>
      </c>
      <c r="O10" s="449">
        <f t="shared" si="3"/>
        <v>1001</v>
      </c>
      <c r="P10" s="450">
        <f t="shared" si="3"/>
        <v>1202</v>
      </c>
      <c r="Q10" s="30"/>
      <c r="AA10" s="126">
        <f>VLOOKUP(CONCATENATE("P60 ",E$6," H",$B9),Основа!$A$1:$O3625,8,FALSE)</f>
        <v>200</v>
      </c>
      <c r="AB10" s="126">
        <f>VLOOKUP(CONCATENATE("P60 ",F$6," H",$B9),Основа!$A$1:$O3625,8,FALSE)</f>
        <v>220</v>
      </c>
      <c r="AC10" s="126">
        <f>VLOOKUP(CONCATENATE("P60 ",G$6," H",$B9),Основа!$A$1:$O3625,8,FALSE)</f>
        <v>296</v>
      </c>
      <c r="AD10" s="126">
        <f>VLOOKUP(CONCATENATE("P60 ",H$6," H",$B9),Основа!$A$1:$O3625,8,FALSE)</f>
        <v>401</v>
      </c>
      <c r="AE10" s="126">
        <f>VLOOKUP(CONCATENATE("P60 ",I$6," H",$B9),Основа!$A$1:$O3625,8,FALSE)</f>
        <v>497</v>
      </c>
      <c r="AF10" s="126">
        <f>VLOOKUP(CONCATENATE("P60 ",J$6," H",$B9),Основа!$A$1:$O3625,8,FALSE)</f>
        <v>598</v>
      </c>
      <c r="AG10" s="126">
        <f>VLOOKUP(CONCATENATE("P60 ",K$6," H",$B9),Основа!$A$1:$O3625,8,FALSE)</f>
        <v>694</v>
      </c>
      <c r="AH10" s="126">
        <f>VLOOKUP(CONCATENATE("P60 ",L$6," H",$B9),Основа!$A$1:$O3625,8,FALSE)</f>
        <v>801</v>
      </c>
      <c r="AI10" s="126">
        <f>VLOOKUP(CONCATENATE("P60 ",M$6," H",$B9),Основа!$A$1:$O3625,8,FALSE)</f>
        <v>881</v>
      </c>
      <c r="AJ10" s="126">
        <f>VLOOKUP(CONCATENATE("P60 ",N$6," H",$B9),Основа!$A$1:$O3625,8,FALSE)</f>
        <v>894</v>
      </c>
      <c r="AK10" s="126">
        <f>VLOOKUP(CONCATENATE("P60 ",O$6," H",$B9),Основа!$A$1:$O3625,8,FALSE)</f>
        <v>1001</v>
      </c>
      <c r="AL10" s="126">
        <f>VLOOKUP(CONCATENATE("P60 ",P$6," H",$B9),Основа!$A$1:$O3625,8,FALSE)</f>
        <v>1202</v>
      </c>
      <c r="AM10" s="67"/>
      <c r="AN10" s="67"/>
    </row>
    <row r="11" spans="2:40" x14ac:dyDescent="0.3">
      <c r="B11" s="561">
        <v>4</v>
      </c>
      <c r="C11" s="577">
        <v>258</v>
      </c>
      <c r="D11" s="81" t="s">
        <v>36</v>
      </c>
      <c r="E11" s="447">
        <f>ROUND(AA11-(AA11*$J$5),0)</f>
        <v>15318</v>
      </c>
      <c r="F11" s="447">
        <f t="shared" ref="F11:P11" si="4">ROUND(AB11-(AB11*$J$5),0)</f>
        <v>16574</v>
      </c>
      <c r="G11" s="447">
        <f t="shared" si="4"/>
        <v>18822</v>
      </c>
      <c r="H11" s="447">
        <f t="shared" si="4"/>
        <v>20389</v>
      </c>
      <c r="I11" s="447">
        <f t="shared" si="4"/>
        <v>23069</v>
      </c>
      <c r="J11" s="447">
        <f t="shared" si="4"/>
        <v>23890</v>
      </c>
      <c r="K11" s="447">
        <f t="shared" si="4"/>
        <v>25821</v>
      </c>
      <c r="L11" s="447">
        <f t="shared" si="4"/>
        <v>28586</v>
      </c>
      <c r="M11" s="447">
        <f t="shared" si="4"/>
        <v>34327</v>
      </c>
      <c r="N11" s="447">
        <f t="shared" si="4"/>
        <v>35044</v>
      </c>
      <c r="O11" s="447">
        <f t="shared" si="4"/>
        <v>43117</v>
      </c>
      <c r="P11" s="448">
        <f t="shared" si="4"/>
        <v>51189</v>
      </c>
      <c r="Q11" s="30"/>
      <c r="AA11" s="126">
        <f>ROUND(VLOOKUP(CONCATENATE("P60 ",E$6," H",$B11),Основа!$A$1:$O3627,15,FALSE),0)</f>
        <v>15318</v>
      </c>
      <c r="AB11" s="126">
        <f>ROUND(VLOOKUP(CONCATENATE("P60 ",F$6," H",$B11),Основа!$A$1:$O3627,15,FALSE),0)</f>
        <v>16574</v>
      </c>
      <c r="AC11" s="126">
        <f>ROUND(VLOOKUP(CONCATENATE("P60 ",G$6," H",$B11),Основа!$A$1:$O3627,15,FALSE),0)</f>
        <v>18822</v>
      </c>
      <c r="AD11" s="126">
        <f>ROUND(VLOOKUP(CONCATENATE("P60 ",H$6," H",$B11),Основа!$A$1:$O3627,15,FALSE),0)</f>
        <v>20389</v>
      </c>
      <c r="AE11" s="126">
        <f>ROUND(VLOOKUP(CONCATENATE("P60 ",I$6," H",$B11),Основа!$A$1:$O3627,15,FALSE),0)</f>
        <v>23069</v>
      </c>
      <c r="AF11" s="126">
        <f>ROUND(VLOOKUP(CONCATENATE("P60 ",J$6," H",$B11),Основа!$A$1:$O3627,15,FALSE),0)</f>
        <v>23890</v>
      </c>
      <c r="AG11" s="126">
        <f>ROUND(VLOOKUP(CONCATENATE("P60 ",K$6," H",$B11),Основа!$A$1:$O3627,15,FALSE),0)</f>
        <v>25821</v>
      </c>
      <c r="AH11" s="126">
        <f>ROUND(VLOOKUP(CONCATENATE("P60 ",L$6," H",$B11),Основа!$A$1:$O3627,15,FALSE),0)</f>
        <v>28586</v>
      </c>
      <c r="AI11" s="126">
        <f>ROUND(VLOOKUP(CONCATENATE("P60 ",M$6," H",$B11),Основа!$A$1:$O3627,15,FALSE),0)</f>
        <v>34327</v>
      </c>
      <c r="AJ11" s="126">
        <f>ROUND(VLOOKUP(CONCATENATE("P60 ",N$6," H",$B11),Основа!$A$1:$O3627,15,FALSE),0)</f>
        <v>35044</v>
      </c>
      <c r="AK11" s="126">
        <f>ROUND(VLOOKUP(CONCATENATE("P60 ",O$6," H",$B11),Основа!$A$1:$O3627,15,FALSE),0)</f>
        <v>43117</v>
      </c>
      <c r="AL11" s="126">
        <f>ROUND(VLOOKUP(CONCATENATE("P60 ",P$6," H",$B11),Основа!$A$1:$O3627,15,FALSE),0)</f>
        <v>51189</v>
      </c>
      <c r="AM11" s="67"/>
      <c r="AN11" s="67"/>
    </row>
    <row r="12" spans="2:40" ht="15" thickBot="1" x14ac:dyDescent="0.35">
      <c r="B12" s="561"/>
      <c r="C12" s="577"/>
      <c r="D12" s="106" t="str">
        <f>RIGHT($K$5,21)</f>
        <v>ΔТ=70⁰С (95/85/20) Вт</v>
      </c>
      <c r="E12" s="449">
        <f t="shared" ref="E12:P12" si="5">ROUND(IF($D12="ΔТ=70⁰С (95/85/20) Вт",AA12,(IF($D12="ΔТ=60⁰С (90/70/20) Вт",AA12*0.818,AA12*0.646))),0)</f>
        <v>267</v>
      </c>
      <c r="F12" s="449">
        <f t="shared" si="5"/>
        <v>294</v>
      </c>
      <c r="G12" s="449">
        <f t="shared" si="5"/>
        <v>396</v>
      </c>
      <c r="H12" s="449">
        <f t="shared" si="5"/>
        <v>534</v>
      </c>
      <c r="I12" s="449">
        <f t="shared" si="5"/>
        <v>663</v>
      </c>
      <c r="J12" s="449">
        <f t="shared" si="5"/>
        <v>796</v>
      </c>
      <c r="K12" s="449">
        <f t="shared" si="5"/>
        <v>925</v>
      </c>
      <c r="L12" s="449">
        <f t="shared" si="5"/>
        <v>1068</v>
      </c>
      <c r="M12" s="449">
        <f t="shared" si="5"/>
        <v>1175</v>
      </c>
      <c r="N12" s="449">
        <f t="shared" si="5"/>
        <v>1192</v>
      </c>
      <c r="O12" s="449">
        <f t="shared" si="5"/>
        <v>1335</v>
      </c>
      <c r="P12" s="450">
        <f t="shared" si="5"/>
        <v>1601</v>
      </c>
      <c r="Q12" s="30"/>
      <c r="AA12" s="126">
        <f>VLOOKUP(CONCATENATE("P60 ",E$6," H",$B11),Основа!$A$1:$O3627,8,FALSE)</f>
        <v>267</v>
      </c>
      <c r="AB12" s="126">
        <f>VLOOKUP(CONCATENATE("P60 ",F$6," H",$B11),Основа!$A$1:$O3627,8,FALSE)</f>
        <v>294</v>
      </c>
      <c r="AC12" s="126">
        <f>VLOOKUP(CONCATENATE("P60 ",G$6," H",$B11),Основа!$A$1:$O3627,8,FALSE)</f>
        <v>396</v>
      </c>
      <c r="AD12" s="126">
        <f>VLOOKUP(CONCATENATE("P60 ",H$6," H",$B11),Основа!$A$1:$O3627,8,FALSE)</f>
        <v>534</v>
      </c>
      <c r="AE12" s="126">
        <f>VLOOKUP(CONCATENATE("P60 ",I$6," H",$B11),Основа!$A$1:$O3627,8,FALSE)</f>
        <v>663</v>
      </c>
      <c r="AF12" s="126">
        <f>VLOOKUP(CONCATENATE("P60 ",J$6," H",$B11),Основа!$A$1:$O3627,8,FALSE)</f>
        <v>796</v>
      </c>
      <c r="AG12" s="126">
        <f>VLOOKUP(CONCATENATE("P60 ",K$6," H",$B11),Основа!$A$1:$O3627,8,FALSE)</f>
        <v>925</v>
      </c>
      <c r="AH12" s="126">
        <f>VLOOKUP(CONCATENATE("P60 ",L$6," H",$B11),Основа!$A$1:$O3627,8,FALSE)</f>
        <v>1068</v>
      </c>
      <c r="AI12" s="126">
        <f>VLOOKUP(CONCATENATE("P60 ",M$6," H",$B11),Основа!$A$1:$O3627,8,FALSE)</f>
        <v>1175</v>
      </c>
      <c r="AJ12" s="126">
        <f>VLOOKUP(CONCATENATE("P60 ",N$6," H",$B11),Основа!$A$1:$O3627,8,FALSE)</f>
        <v>1192</v>
      </c>
      <c r="AK12" s="126">
        <f>VLOOKUP(CONCATENATE("P60 ",O$6," H",$B11),Основа!$A$1:$O3627,8,FALSE)</f>
        <v>1335</v>
      </c>
      <c r="AL12" s="126">
        <f>VLOOKUP(CONCATENATE("P60 ",P$6," H",$B11),Основа!$A$1:$O3627,8,FALSE)</f>
        <v>1601</v>
      </c>
      <c r="AM12" s="67"/>
      <c r="AN12" s="67"/>
    </row>
    <row r="13" spans="2:40" x14ac:dyDescent="0.3">
      <c r="B13" s="547">
        <v>5</v>
      </c>
      <c r="C13" s="555">
        <v>324</v>
      </c>
      <c r="D13" s="81" t="s">
        <v>36</v>
      </c>
      <c r="E13" s="447">
        <f>ROUND(AA13-(AA13*$J$5),0)</f>
        <v>17328</v>
      </c>
      <c r="F13" s="447">
        <f t="shared" ref="F13:P13" si="6">ROUND(AB13-(AB13*$J$5),0)</f>
        <v>18786</v>
      </c>
      <c r="G13" s="447">
        <f t="shared" si="6"/>
        <v>21565</v>
      </c>
      <c r="H13" s="447">
        <f t="shared" si="6"/>
        <v>23525</v>
      </c>
      <c r="I13" s="447">
        <f t="shared" si="6"/>
        <v>26879</v>
      </c>
      <c r="J13" s="447">
        <f t="shared" si="6"/>
        <v>27908</v>
      </c>
      <c r="K13" s="447">
        <f t="shared" si="6"/>
        <v>30325</v>
      </c>
      <c r="L13" s="447">
        <f t="shared" si="6"/>
        <v>33782</v>
      </c>
      <c r="M13" s="447">
        <f t="shared" si="6"/>
        <v>40677</v>
      </c>
      <c r="N13" s="447">
        <f t="shared" si="6"/>
        <v>41539</v>
      </c>
      <c r="O13" s="447">
        <f t="shared" si="6"/>
        <v>51235</v>
      </c>
      <c r="P13" s="448">
        <f t="shared" si="6"/>
        <v>60930</v>
      </c>
      <c r="Q13" s="30"/>
      <c r="AA13" s="126">
        <f>ROUND(VLOOKUP(CONCATENATE("P60 ",E$6," H",$B13),Основа!$A$1:$O3629,15,FALSE),0)</f>
        <v>17328</v>
      </c>
      <c r="AB13" s="126">
        <f>ROUND(VLOOKUP(CONCATENATE("P60 ",F$6," H",$B13),Основа!$A$1:$O3629,15,FALSE),0)</f>
        <v>18786</v>
      </c>
      <c r="AC13" s="126">
        <f>ROUND(VLOOKUP(CONCATENATE("P60 ",G$6," H",$B13),Основа!$A$1:$O3629,15,FALSE),0)</f>
        <v>21565</v>
      </c>
      <c r="AD13" s="126">
        <f>ROUND(VLOOKUP(CONCATENATE("P60 ",H$6," H",$B13),Основа!$A$1:$O3629,15,FALSE),0)</f>
        <v>23525</v>
      </c>
      <c r="AE13" s="126">
        <f>ROUND(VLOOKUP(CONCATENATE("P60 ",I$6," H",$B13),Основа!$A$1:$O3629,15,FALSE),0)</f>
        <v>26879</v>
      </c>
      <c r="AF13" s="126">
        <f>ROUND(VLOOKUP(CONCATENATE("P60 ",J$6," H",$B13),Основа!$A$1:$O3629,15,FALSE),0)</f>
        <v>27908</v>
      </c>
      <c r="AG13" s="126">
        <f>ROUND(VLOOKUP(CONCATENATE("P60 ",K$6," H",$B13),Основа!$A$1:$O3629,15,FALSE),0)</f>
        <v>30325</v>
      </c>
      <c r="AH13" s="126">
        <f>ROUND(VLOOKUP(CONCATENATE("P60 ",L$6," H",$B13),Основа!$A$1:$O3629,15,FALSE),0)</f>
        <v>33782</v>
      </c>
      <c r="AI13" s="126">
        <f>ROUND(VLOOKUP(CONCATENATE("P60 ",M$6," H",$B13),Основа!$A$1:$O3629,15,FALSE),0)</f>
        <v>40677</v>
      </c>
      <c r="AJ13" s="126">
        <f>ROUND(VLOOKUP(CONCATENATE("P60 ",N$6," H",$B13),Основа!$A$1:$O3629,15,FALSE),0)</f>
        <v>41539</v>
      </c>
      <c r="AK13" s="126">
        <f>ROUND(VLOOKUP(CONCATENATE("P60 ",O$6," H",$B13),Основа!$A$1:$O3629,15,FALSE),0)</f>
        <v>51235</v>
      </c>
      <c r="AL13" s="126">
        <f>ROUND(VLOOKUP(CONCATENATE("P60 ",P$6," H",$B13),Основа!$A$1:$O3629,15,FALSE),0)</f>
        <v>60930</v>
      </c>
      <c r="AM13" s="67"/>
      <c r="AN13" s="67"/>
    </row>
    <row r="14" spans="2:40" ht="15" thickBot="1" x14ac:dyDescent="0.35">
      <c r="B14" s="548"/>
      <c r="C14" s="556"/>
      <c r="D14" s="106" t="str">
        <f>RIGHT($K$5,21)</f>
        <v>ΔТ=70⁰С (95/85/20) Вт</v>
      </c>
      <c r="E14" s="449">
        <f t="shared" ref="E14:P14" si="7">ROUND(IF($D14="ΔТ=70⁰С (95/85/20) Вт",AA14,(IF($D14="ΔТ=60⁰С (90/70/20) Вт",AA14*0.818,AA14*0.646))),0)</f>
        <v>333</v>
      </c>
      <c r="F14" s="449">
        <f t="shared" si="7"/>
        <v>367</v>
      </c>
      <c r="G14" s="449">
        <f t="shared" si="7"/>
        <v>494</v>
      </c>
      <c r="H14" s="449">
        <f t="shared" si="7"/>
        <v>668</v>
      </c>
      <c r="I14" s="449">
        <f t="shared" si="7"/>
        <v>829</v>
      </c>
      <c r="J14" s="449">
        <f t="shared" si="7"/>
        <v>995</v>
      </c>
      <c r="K14" s="449">
        <f t="shared" si="7"/>
        <v>1156</v>
      </c>
      <c r="L14" s="449">
        <f t="shared" si="7"/>
        <v>1335</v>
      </c>
      <c r="M14" s="449">
        <f t="shared" si="7"/>
        <v>1469</v>
      </c>
      <c r="N14" s="449">
        <f t="shared" si="7"/>
        <v>1491</v>
      </c>
      <c r="O14" s="449">
        <f t="shared" si="7"/>
        <v>1668</v>
      </c>
      <c r="P14" s="450">
        <f t="shared" si="7"/>
        <v>2002</v>
      </c>
      <c r="AA14" s="126">
        <f>VLOOKUP(CONCATENATE("P60 ",E$6," H",$B13),Основа!$A$1:$O3629,8,FALSE)</f>
        <v>333</v>
      </c>
      <c r="AB14" s="126">
        <f>VLOOKUP(CONCATENATE("P60 ",F$6," H",$B13),Основа!$A$1:$O3629,8,FALSE)</f>
        <v>367</v>
      </c>
      <c r="AC14" s="126">
        <f>VLOOKUP(CONCATENATE("P60 ",G$6," H",$B13),Основа!$A$1:$O3629,8,FALSE)</f>
        <v>494</v>
      </c>
      <c r="AD14" s="126">
        <f>VLOOKUP(CONCATENATE("P60 ",H$6," H",$B13),Основа!$A$1:$O3629,8,FALSE)</f>
        <v>668</v>
      </c>
      <c r="AE14" s="126">
        <f>VLOOKUP(CONCATENATE("P60 ",I$6," H",$B13),Основа!$A$1:$O3629,8,FALSE)</f>
        <v>829</v>
      </c>
      <c r="AF14" s="126">
        <f>VLOOKUP(CONCATENATE("P60 ",J$6," H",$B13),Основа!$A$1:$O3629,8,FALSE)</f>
        <v>995</v>
      </c>
      <c r="AG14" s="126">
        <f>VLOOKUP(CONCATENATE("P60 ",K$6," H",$B13),Основа!$A$1:$O3629,8,FALSE)</f>
        <v>1156</v>
      </c>
      <c r="AH14" s="126">
        <f>VLOOKUP(CONCATENATE("P60 ",L$6," H",$B13),Основа!$A$1:$O3629,8,FALSE)</f>
        <v>1335</v>
      </c>
      <c r="AI14" s="126">
        <f>VLOOKUP(CONCATENATE("P60 ",M$6," H",$B13),Основа!$A$1:$O3629,8,FALSE)</f>
        <v>1469</v>
      </c>
      <c r="AJ14" s="126">
        <f>VLOOKUP(CONCATENATE("P60 ",N$6," H",$B13),Основа!$A$1:$O3629,8,FALSE)</f>
        <v>1491</v>
      </c>
      <c r="AK14" s="126">
        <f>VLOOKUP(CONCATENATE("P60 ",O$6," H",$B13),Основа!$A$1:$O3629,8,FALSE)</f>
        <v>1668</v>
      </c>
      <c r="AL14" s="126">
        <f>VLOOKUP(CONCATENATE("P60 ",P$6," H",$B13),Основа!$A$1:$O3629,8,FALSE)</f>
        <v>2002</v>
      </c>
      <c r="AM14" s="67"/>
      <c r="AN14" s="67"/>
    </row>
    <row r="15" spans="2:40" x14ac:dyDescent="0.3">
      <c r="B15" s="561">
        <v>6</v>
      </c>
      <c r="C15" s="577">
        <v>390</v>
      </c>
      <c r="D15" s="81" t="s">
        <v>36</v>
      </c>
      <c r="E15" s="447">
        <f>ROUND(AA15-(AA15*$J$5),0)</f>
        <v>19344</v>
      </c>
      <c r="F15" s="447">
        <f t="shared" ref="F15:P15" si="8">ROUND(AB15-(AB15*$J$5),0)</f>
        <v>21002</v>
      </c>
      <c r="G15" s="447">
        <f t="shared" si="8"/>
        <v>24313</v>
      </c>
      <c r="H15" s="447">
        <f t="shared" si="8"/>
        <v>26668</v>
      </c>
      <c r="I15" s="447">
        <f t="shared" si="8"/>
        <v>30696</v>
      </c>
      <c r="J15" s="447">
        <f t="shared" si="8"/>
        <v>31932</v>
      </c>
      <c r="K15" s="447">
        <f t="shared" si="8"/>
        <v>34839</v>
      </c>
      <c r="L15" s="447">
        <f t="shared" si="8"/>
        <v>38988</v>
      </c>
      <c r="M15" s="447">
        <f t="shared" si="8"/>
        <v>47040</v>
      </c>
      <c r="N15" s="447">
        <f t="shared" si="8"/>
        <v>48047</v>
      </c>
      <c r="O15" s="447">
        <f t="shared" si="8"/>
        <v>59370</v>
      </c>
      <c r="P15" s="448">
        <f t="shared" si="8"/>
        <v>70692</v>
      </c>
      <c r="Q15" s="31"/>
      <c r="AA15" s="126">
        <f>ROUND(VLOOKUP(CONCATENATE("P60 ",E$6," H",$B15),Основа!$A$1:$O3631,15,FALSE),0)</f>
        <v>19344</v>
      </c>
      <c r="AB15" s="126">
        <f>ROUND(VLOOKUP(CONCATENATE("P60 ",F$6," H",$B15),Основа!$A$1:$O3631,15,FALSE),0)</f>
        <v>21002</v>
      </c>
      <c r="AC15" s="126">
        <f>ROUND(VLOOKUP(CONCATENATE("P60 ",G$6," H",$B15),Основа!$A$1:$O3631,15,FALSE),0)</f>
        <v>24313</v>
      </c>
      <c r="AD15" s="126">
        <f>ROUND(VLOOKUP(CONCATENATE("P60 ",H$6," H",$B15),Основа!$A$1:$O3631,15,FALSE),0)</f>
        <v>26668</v>
      </c>
      <c r="AE15" s="126">
        <f>ROUND(VLOOKUP(CONCATENATE("P60 ",I$6," H",$B15),Основа!$A$1:$O3631,15,FALSE),0)</f>
        <v>30696</v>
      </c>
      <c r="AF15" s="126">
        <f>ROUND(VLOOKUP(CONCATENATE("P60 ",J$6," H",$B15),Основа!$A$1:$O3631,15,FALSE),0)</f>
        <v>31932</v>
      </c>
      <c r="AG15" s="126">
        <f>ROUND(VLOOKUP(CONCATENATE("P60 ",K$6," H",$B15),Основа!$A$1:$O3631,15,FALSE),0)</f>
        <v>34839</v>
      </c>
      <c r="AH15" s="126">
        <f>ROUND(VLOOKUP(CONCATENATE("P60 ",L$6," H",$B15),Основа!$A$1:$O3631,15,FALSE),0)</f>
        <v>38988</v>
      </c>
      <c r="AI15" s="126">
        <f>ROUND(VLOOKUP(CONCATENATE("P60 ",M$6," H",$B15),Основа!$A$1:$O3631,15,FALSE),0)</f>
        <v>47040</v>
      </c>
      <c r="AJ15" s="126">
        <f>ROUND(VLOOKUP(CONCATENATE("P60 ",N$6," H",$B15),Основа!$A$1:$O3631,15,FALSE),0)</f>
        <v>48047</v>
      </c>
      <c r="AK15" s="126">
        <f>ROUND(VLOOKUP(CONCATENATE("P60 ",O$6," H",$B15),Основа!$A$1:$O3631,15,FALSE),0)</f>
        <v>59370</v>
      </c>
      <c r="AL15" s="126">
        <f>ROUND(VLOOKUP(CONCATENATE("P60 ",P$6," H",$B15),Основа!$A$1:$O3631,15,FALSE),0)</f>
        <v>70692</v>
      </c>
      <c r="AM15" s="67"/>
      <c r="AN15" s="67"/>
    </row>
    <row r="16" spans="2:40" ht="15" thickBot="1" x14ac:dyDescent="0.35">
      <c r="B16" s="561"/>
      <c r="C16" s="577"/>
      <c r="D16" s="106" t="str">
        <f>RIGHT($K$5,21)</f>
        <v>ΔТ=70⁰С (95/85/20) Вт</v>
      </c>
      <c r="E16" s="449">
        <f t="shared" ref="E16:P16" si="9">ROUND(IF($D16="ΔТ=70⁰С (95/85/20) Вт",AA16,(IF($D16="ΔТ=60⁰С (90/70/20) Вт",AA16*0.818,AA16*0.646))),0)</f>
        <v>401</v>
      </c>
      <c r="F16" s="449">
        <f t="shared" si="9"/>
        <v>440</v>
      </c>
      <c r="G16" s="449">
        <f t="shared" si="9"/>
        <v>594</v>
      </c>
      <c r="H16" s="449">
        <f t="shared" si="9"/>
        <v>801</v>
      </c>
      <c r="I16" s="449">
        <f t="shared" si="9"/>
        <v>994</v>
      </c>
      <c r="J16" s="449">
        <f t="shared" si="9"/>
        <v>1194</v>
      </c>
      <c r="K16" s="449">
        <f t="shared" si="9"/>
        <v>1387</v>
      </c>
      <c r="L16" s="449">
        <f t="shared" si="9"/>
        <v>1601</v>
      </c>
      <c r="M16" s="449">
        <f t="shared" si="9"/>
        <v>1761</v>
      </c>
      <c r="N16" s="449">
        <f t="shared" si="9"/>
        <v>1788</v>
      </c>
      <c r="O16" s="449">
        <f t="shared" si="9"/>
        <v>2001</v>
      </c>
      <c r="P16" s="450">
        <f t="shared" si="9"/>
        <v>2402</v>
      </c>
      <c r="AA16" s="126">
        <f>VLOOKUP(CONCATENATE("P60 ",E$6," H",$B15),Основа!$A$1:$O3631,8,FALSE)</f>
        <v>401</v>
      </c>
      <c r="AB16" s="126">
        <f>VLOOKUP(CONCATENATE("P60 ",F$6," H",$B15),Основа!$A$1:$O3631,8,FALSE)</f>
        <v>440</v>
      </c>
      <c r="AC16" s="126">
        <f>VLOOKUP(CONCATENATE("P60 ",G$6," H",$B15),Основа!$A$1:$O3631,8,FALSE)</f>
        <v>594</v>
      </c>
      <c r="AD16" s="126">
        <f>VLOOKUP(CONCATENATE("P60 ",H$6," H",$B15),Основа!$A$1:$O3631,8,FALSE)</f>
        <v>801</v>
      </c>
      <c r="AE16" s="126">
        <f>VLOOKUP(CONCATENATE("P60 ",I$6," H",$B15),Основа!$A$1:$O3631,8,FALSE)</f>
        <v>994</v>
      </c>
      <c r="AF16" s="126">
        <f>VLOOKUP(CONCATENATE("P60 ",J$6," H",$B15),Основа!$A$1:$O3631,8,FALSE)</f>
        <v>1194</v>
      </c>
      <c r="AG16" s="126">
        <f>VLOOKUP(CONCATENATE("P60 ",K$6," H",$B15),Основа!$A$1:$O3631,8,FALSE)</f>
        <v>1387</v>
      </c>
      <c r="AH16" s="126">
        <f>VLOOKUP(CONCATENATE("P60 ",L$6," H",$B15),Основа!$A$1:$O3631,8,FALSE)</f>
        <v>1601</v>
      </c>
      <c r="AI16" s="126">
        <f>VLOOKUP(CONCATENATE("P60 ",M$6," H",$B15),Основа!$A$1:$O3631,8,FALSE)</f>
        <v>1761</v>
      </c>
      <c r="AJ16" s="126">
        <f>VLOOKUP(CONCATENATE("P60 ",N$6," H",$B15),Основа!$A$1:$O3631,8,FALSE)</f>
        <v>1788</v>
      </c>
      <c r="AK16" s="126">
        <f>VLOOKUP(CONCATENATE("P60 ",O$6," H",$B15),Основа!$A$1:$O3631,8,FALSE)</f>
        <v>2001</v>
      </c>
      <c r="AL16" s="126">
        <f>VLOOKUP(CONCATENATE("P60 ",P$6," H",$B15),Основа!$A$1:$O3631,8,FALSE)</f>
        <v>2402</v>
      </c>
      <c r="AM16" s="67"/>
      <c r="AN16" s="67"/>
    </row>
    <row r="17" spans="2:40" x14ac:dyDescent="0.3">
      <c r="B17" s="547">
        <v>7</v>
      </c>
      <c r="C17" s="555">
        <v>456</v>
      </c>
      <c r="D17" s="81" t="s">
        <v>36</v>
      </c>
      <c r="E17" s="447">
        <f>ROUND(AA17-(AA17*$J$5),0)</f>
        <v>21362</v>
      </c>
      <c r="F17" s="447">
        <f t="shared" ref="F17:P17" si="10">ROUND(AB17-(AB17*$J$5),0)</f>
        <v>23224</v>
      </c>
      <c r="G17" s="447">
        <f t="shared" si="10"/>
        <v>27067</v>
      </c>
      <c r="H17" s="447">
        <f t="shared" si="10"/>
        <v>29818</v>
      </c>
      <c r="I17" s="447">
        <f t="shared" si="10"/>
        <v>34521</v>
      </c>
      <c r="J17" s="447">
        <f t="shared" si="10"/>
        <v>35967</v>
      </c>
      <c r="K17" s="447">
        <f t="shared" si="10"/>
        <v>39362</v>
      </c>
      <c r="L17" s="447">
        <f t="shared" si="10"/>
        <v>44206</v>
      </c>
      <c r="M17" s="447">
        <f t="shared" si="10"/>
        <v>53417</v>
      </c>
      <c r="N17" s="447">
        <f t="shared" si="10"/>
        <v>54568</v>
      </c>
      <c r="O17" s="447">
        <f t="shared" si="10"/>
        <v>67521</v>
      </c>
      <c r="P17" s="448">
        <f t="shared" si="10"/>
        <v>80475</v>
      </c>
      <c r="AA17" s="126">
        <f>ROUND(VLOOKUP(CONCATENATE("P60 ",E$6," H",$B17),Основа!$A$1:$O3633,15,FALSE),0)</f>
        <v>21362</v>
      </c>
      <c r="AB17" s="126">
        <f>ROUND(VLOOKUP(CONCATENATE("P60 ",F$6," H",$B17),Основа!$A$1:$O3633,15,FALSE),0)</f>
        <v>23224</v>
      </c>
      <c r="AC17" s="126">
        <f>ROUND(VLOOKUP(CONCATENATE("P60 ",G$6," H",$B17),Основа!$A$1:$O3633,15,FALSE),0)</f>
        <v>27067</v>
      </c>
      <c r="AD17" s="126">
        <f>ROUND(VLOOKUP(CONCATENATE("P60 ",H$6," H",$B17),Основа!$A$1:$O3633,15,FALSE),0)</f>
        <v>29818</v>
      </c>
      <c r="AE17" s="126">
        <f>ROUND(VLOOKUP(CONCATENATE("P60 ",I$6," H",$B17),Основа!$A$1:$O3633,15,FALSE),0)</f>
        <v>34521</v>
      </c>
      <c r="AF17" s="126">
        <f>ROUND(VLOOKUP(CONCATENATE("P60 ",J$6," H",$B17),Основа!$A$1:$O3633,15,FALSE),0)</f>
        <v>35967</v>
      </c>
      <c r="AG17" s="126">
        <f>ROUND(VLOOKUP(CONCATENATE("P60 ",K$6," H",$B17),Основа!$A$1:$O3633,15,FALSE),0)</f>
        <v>39362</v>
      </c>
      <c r="AH17" s="126">
        <f>ROUND(VLOOKUP(CONCATENATE("P60 ",L$6," H",$B17),Основа!$A$1:$O3633,15,FALSE),0)</f>
        <v>44206</v>
      </c>
      <c r="AI17" s="126">
        <f>ROUND(VLOOKUP(CONCATENATE("P60 ",M$6," H",$B17),Основа!$A$1:$O3633,15,FALSE),0)</f>
        <v>53417</v>
      </c>
      <c r="AJ17" s="126">
        <f>ROUND(VLOOKUP(CONCATENATE("P60 ",N$6," H",$B17),Основа!$A$1:$O3633,15,FALSE),0)</f>
        <v>54568</v>
      </c>
      <c r="AK17" s="126">
        <f>ROUND(VLOOKUP(CONCATENATE("P60 ",O$6," H",$B17),Основа!$A$1:$O3633,15,FALSE),0)</f>
        <v>67521</v>
      </c>
      <c r="AL17" s="126">
        <f>ROUND(VLOOKUP(CONCATENATE("P60 ",P$6," H",$B17),Основа!$A$1:$O3633,15,FALSE),0)</f>
        <v>80475</v>
      </c>
      <c r="AM17" s="67"/>
      <c r="AN17" s="67"/>
    </row>
    <row r="18" spans="2:40" ht="15" thickBot="1" x14ac:dyDescent="0.35">
      <c r="B18" s="548"/>
      <c r="C18" s="556"/>
      <c r="D18" s="106" t="str">
        <f>RIGHT($K$5,21)</f>
        <v>ΔТ=70⁰С (95/85/20) Вт</v>
      </c>
      <c r="E18" s="449">
        <f t="shared" ref="E18:P18" si="11">ROUND(IF($D18="ΔТ=70⁰С (95/85/20) Вт",AA18,(IF($D18="ΔТ=60⁰С (90/70/20) Вт",AA18*0.818,AA18*0.646))),0)</f>
        <v>467</v>
      </c>
      <c r="F18" s="449">
        <f t="shared" si="11"/>
        <v>514</v>
      </c>
      <c r="G18" s="449">
        <f t="shared" si="11"/>
        <v>692</v>
      </c>
      <c r="H18" s="449">
        <f t="shared" si="11"/>
        <v>935</v>
      </c>
      <c r="I18" s="449">
        <f t="shared" si="11"/>
        <v>1160</v>
      </c>
      <c r="J18" s="449">
        <f t="shared" si="11"/>
        <v>1394</v>
      </c>
      <c r="K18" s="449">
        <f t="shared" si="11"/>
        <v>1619</v>
      </c>
      <c r="L18" s="449">
        <f t="shared" si="11"/>
        <v>1868</v>
      </c>
      <c r="M18" s="449">
        <f t="shared" si="11"/>
        <v>2054</v>
      </c>
      <c r="N18" s="449">
        <f t="shared" si="11"/>
        <v>2086</v>
      </c>
      <c r="O18" s="449">
        <f t="shared" si="11"/>
        <v>2335</v>
      </c>
      <c r="P18" s="450">
        <f t="shared" si="11"/>
        <v>2803</v>
      </c>
      <c r="AA18" s="126">
        <f>VLOOKUP(CONCATENATE("P60 ",E$6," H",$B17),Основа!$A$1:$O3633,8,FALSE)</f>
        <v>467</v>
      </c>
      <c r="AB18" s="126">
        <f>VLOOKUP(CONCATENATE("P60 ",F$6," H",$B17),Основа!$A$1:$O3633,8,FALSE)</f>
        <v>514</v>
      </c>
      <c r="AC18" s="126">
        <f>VLOOKUP(CONCATENATE("P60 ",G$6," H",$B17),Основа!$A$1:$O3633,8,FALSE)</f>
        <v>692</v>
      </c>
      <c r="AD18" s="126">
        <f>VLOOKUP(CONCATENATE("P60 ",H$6," H",$B17),Основа!$A$1:$O3633,8,FALSE)</f>
        <v>935</v>
      </c>
      <c r="AE18" s="126">
        <f>VLOOKUP(CONCATENATE("P60 ",I$6," H",$B17),Основа!$A$1:$O3633,8,FALSE)</f>
        <v>1160</v>
      </c>
      <c r="AF18" s="126">
        <f>VLOOKUP(CONCATENATE("P60 ",J$6," H",$B17),Основа!$A$1:$O3633,8,FALSE)</f>
        <v>1394</v>
      </c>
      <c r="AG18" s="126">
        <f>VLOOKUP(CONCATENATE("P60 ",K$6," H",$B17),Основа!$A$1:$O3633,8,FALSE)</f>
        <v>1619</v>
      </c>
      <c r="AH18" s="126">
        <f>VLOOKUP(CONCATENATE("P60 ",L$6," H",$B17),Основа!$A$1:$O3633,8,FALSE)</f>
        <v>1868</v>
      </c>
      <c r="AI18" s="126">
        <f>VLOOKUP(CONCATENATE("P60 ",M$6," H",$B17),Основа!$A$1:$O3633,8,FALSE)</f>
        <v>2054</v>
      </c>
      <c r="AJ18" s="126">
        <f>VLOOKUP(CONCATENATE("P60 ",N$6," H",$B17),Основа!$A$1:$O3633,8,FALSE)</f>
        <v>2086</v>
      </c>
      <c r="AK18" s="126">
        <f>VLOOKUP(CONCATENATE("P60 ",O$6," H",$B17),Основа!$A$1:$O3633,8,FALSE)</f>
        <v>2335</v>
      </c>
      <c r="AL18" s="126">
        <f>VLOOKUP(CONCATENATE("P60 ",P$6," H",$B17),Основа!$A$1:$O3633,8,FALSE)</f>
        <v>2803</v>
      </c>
      <c r="AM18" s="67"/>
      <c r="AN18" s="67"/>
    </row>
    <row r="19" spans="2:40" x14ac:dyDescent="0.3">
      <c r="B19" s="561">
        <v>8</v>
      </c>
      <c r="C19" s="577">
        <v>522</v>
      </c>
      <c r="D19" s="81" t="s">
        <v>36</v>
      </c>
      <c r="E19" s="447">
        <f>ROUND(AA19-(AA19*$J$5),0)</f>
        <v>23386</v>
      </c>
      <c r="F19" s="447">
        <f t="shared" ref="F19:P19" si="12">ROUND(AB19-(AB19*$J$5),0)</f>
        <v>25449</v>
      </c>
      <c r="G19" s="447">
        <f t="shared" si="12"/>
        <v>29827</v>
      </c>
      <c r="H19" s="447">
        <f t="shared" si="12"/>
        <v>32974</v>
      </c>
      <c r="I19" s="447">
        <f t="shared" si="12"/>
        <v>38356</v>
      </c>
      <c r="J19" s="447">
        <f t="shared" si="12"/>
        <v>40008</v>
      </c>
      <c r="K19" s="447">
        <f t="shared" si="12"/>
        <v>43889</v>
      </c>
      <c r="L19" s="447">
        <f t="shared" si="12"/>
        <v>49435</v>
      </c>
      <c r="M19" s="447">
        <f t="shared" si="12"/>
        <v>59809</v>
      </c>
      <c r="N19" s="447">
        <f t="shared" si="12"/>
        <v>61106</v>
      </c>
      <c r="O19" s="447">
        <f t="shared" si="12"/>
        <v>75693</v>
      </c>
      <c r="P19" s="448">
        <f t="shared" si="12"/>
        <v>90281</v>
      </c>
      <c r="AA19" s="126">
        <f>ROUND(VLOOKUP(CONCATENATE("P60 ",E$6," H",$B19),Основа!$A$1:$O3635,15,FALSE),0)</f>
        <v>23386</v>
      </c>
      <c r="AB19" s="126">
        <f>ROUND(VLOOKUP(CONCATENATE("P60 ",F$6," H",$B19),Основа!$A$1:$O3635,15,FALSE),0)</f>
        <v>25449</v>
      </c>
      <c r="AC19" s="126">
        <f>ROUND(VLOOKUP(CONCATENATE("P60 ",G$6," H",$B19),Основа!$A$1:$O3635,15,FALSE),0)</f>
        <v>29827</v>
      </c>
      <c r="AD19" s="126">
        <f>ROUND(VLOOKUP(CONCATENATE("P60 ",H$6," H",$B19),Основа!$A$1:$O3635,15,FALSE),0)</f>
        <v>32974</v>
      </c>
      <c r="AE19" s="126">
        <f>ROUND(VLOOKUP(CONCATENATE("P60 ",I$6," H",$B19),Основа!$A$1:$O3635,15,FALSE),0)</f>
        <v>38356</v>
      </c>
      <c r="AF19" s="126">
        <f>ROUND(VLOOKUP(CONCATENATE("P60 ",J$6," H",$B19),Основа!$A$1:$O3635,15,FALSE),0)</f>
        <v>40008</v>
      </c>
      <c r="AG19" s="126">
        <f>ROUND(VLOOKUP(CONCATENATE("P60 ",K$6," H",$B19),Основа!$A$1:$O3635,15,FALSE),0)</f>
        <v>43889</v>
      </c>
      <c r="AH19" s="126">
        <f>ROUND(VLOOKUP(CONCATENATE("P60 ",L$6," H",$B19),Основа!$A$1:$O3635,15,FALSE),0)</f>
        <v>49435</v>
      </c>
      <c r="AI19" s="126">
        <f>ROUND(VLOOKUP(CONCATENATE("P60 ",M$6," H",$B19),Основа!$A$1:$O3635,15,FALSE),0)</f>
        <v>59809</v>
      </c>
      <c r="AJ19" s="126">
        <f>ROUND(VLOOKUP(CONCATENATE("P60 ",N$6," H",$B19),Основа!$A$1:$O3635,15,FALSE),0)</f>
        <v>61106</v>
      </c>
      <c r="AK19" s="126">
        <f>ROUND(VLOOKUP(CONCATENATE("P60 ",O$6," H",$B19),Основа!$A$1:$O3635,15,FALSE),0)</f>
        <v>75693</v>
      </c>
      <c r="AL19" s="126">
        <f>ROUND(VLOOKUP(CONCATENATE("P60 ",P$6," H",$B19),Основа!$A$1:$O3635,15,FALSE),0)</f>
        <v>90281</v>
      </c>
      <c r="AM19" s="67"/>
      <c r="AN19" s="67"/>
    </row>
    <row r="20" spans="2:40" ht="15" thickBot="1" x14ac:dyDescent="0.35">
      <c r="B20" s="561"/>
      <c r="C20" s="577"/>
      <c r="D20" s="106" t="str">
        <f>RIGHT($K$5,21)</f>
        <v>ΔТ=70⁰С (95/85/20) Вт</v>
      </c>
      <c r="E20" s="449">
        <f t="shared" ref="E20:P20" si="13">ROUND(IF($D20="ΔТ=70⁰С (95/85/20) Вт",AA20,(IF($D20="ΔТ=60⁰С (90/70/20) Вт",AA20*0.818,AA20*0.646))),0)</f>
        <v>534</v>
      </c>
      <c r="F20" s="449">
        <f t="shared" si="13"/>
        <v>587</v>
      </c>
      <c r="G20" s="449">
        <f t="shared" si="13"/>
        <v>791</v>
      </c>
      <c r="H20" s="449">
        <f t="shared" si="13"/>
        <v>1068</v>
      </c>
      <c r="I20" s="449">
        <f t="shared" si="13"/>
        <v>1326</v>
      </c>
      <c r="J20" s="449">
        <f t="shared" si="13"/>
        <v>1593</v>
      </c>
      <c r="K20" s="449">
        <f t="shared" si="13"/>
        <v>1851</v>
      </c>
      <c r="L20" s="449">
        <f t="shared" si="13"/>
        <v>2135</v>
      </c>
      <c r="M20" s="449">
        <f t="shared" si="13"/>
        <v>2349</v>
      </c>
      <c r="N20" s="449">
        <f t="shared" si="13"/>
        <v>2385</v>
      </c>
      <c r="O20" s="449">
        <f t="shared" si="13"/>
        <v>2669</v>
      </c>
      <c r="P20" s="450">
        <f t="shared" si="13"/>
        <v>3203</v>
      </c>
      <c r="AA20" s="126">
        <f>VLOOKUP(CONCATENATE("P60 ",E$6," H",$B19),Основа!$A$1:$O3635,8,FALSE)</f>
        <v>534</v>
      </c>
      <c r="AB20" s="126">
        <f>VLOOKUP(CONCATENATE("P60 ",F$6," H",$B19),Основа!$A$1:$O3635,8,FALSE)</f>
        <v>587</v>
      </c>
      <c r="AC20" s="126">
        <f>VLOOKUP(CONCATENATE("P60 ",G$6," H",$B19),Основа!$A$1:$O3635,8,FALSE)</f>
        <v>791</v>
      </c>
      <c r="AD20" s="126">
        <f>VLOOKUP(CONCATENATE("P60 ",H$6," H",$B19),Основа!$A$1:$O3635,8,FALSE)</f>
        <v>1068</v>
      </c>
      <c r="AE20" s="126">
        <f>VLOOKUP(CONCATENATE("P60 ",I$6," H",$B19),Основа!$A$1:$O3635,8,FALSE)</f>
        <v>1326</v>
      </c>
      <c r="AF20" s="126">
        <f>VLOOKUP(CONCATENATE("P60 ",J$6," H",$B19),Основа!$A$1:$O3635,8,FALSE)</f>
        <v>1593</v>
      </c>
      <c r="AG20" s="126">
        <f>VLOOKUP(CONCATENATE("P60 ",K$6," H",$B19),Основа!$A$1:$O3635,8,FALSE)</f>
        <v>1851</v>
      </c>
      <c r="AH20" s="126">
        <f>VLOOKUP(CONCATENATE("P60 ",L$6," H",$B19),Основа!$A$1:$O3635,8,FALSE)</f>
        <v>2135</v>
      </c>
      <c r="AI20" s="126">
        <f>VLOOKUP(CONCATENATE("P60 ",M$6," H",$B19),Основа!$A$1:$O3635,8,FALSE)</f>
        <v>2349.3000000000002</v>
      </c>
      <c r="AJ20" s="126">
        <f>VLOOKUP(CONCATENATE("P60 ",N$6," H",$B19),Основа!$A$1:$O3635,8,FALSE)</f>
        <v>2385</v>
      </c>
      <c r="AK20" s="126">
        <f>VLOOKUP(CONCATENATE("P60 ",O$6," H",$B19),Основа!$A$1:$O3635,8,FALSE)</f>
        <v>2669</v>
      </c>
      <c r="AL20" s="126">
        <f>VLOOKUP(CONCATENATE("P60 ",P$6," H",$B19),Основа!$A$1:$O3635,8,FALSE)</f>
        <v>3203</v>
      </c>
      <c r="AM20" s="67"/>
      <c r="AN20" s="67"/>
    </row>
    <row r="21" spans="2:40" x14ac:dyDescent="0.3">
      <c r="B21" s="547">
        <v>9</v>
      </c>
      <c r="C21" s="555">
        <v>588</v>
      </c>
      <c r="D21" s="81" t="s">
        <v>36</v>
      </c>
      <c r="E21" s="447">
        <f>ROUND(AA21-(AA21*$J$5),0)</f>
        <v>25413</v>
      </c>
      <c r="F21" s="447">
        <f t="shared" ref="F21:P21" si="14">ROUND(AB21-(AB21*$J$5),0)</f>
        <v>27679</v>
      </c>
      <c r="G21" s="447">
        <f t="shared" si="14"/>
        <v>32593</v>
      </c>
      <c r="H21" s="447">
        <f t="shared" si="14"/>
        <v>36137</v>
      </c>
      <c r="I21" s="447">
        <f t="shared" si="14"/>
        <v>42198</v>
      </c>
      <c r="J21" s="447">
        <f t="shared" si="14"/>
        <v>44060</v>
      </c>
      <c r="K21" s="447">
        <f t="shared" si="14"/>
        <v>48430</v>
      </c>
      <c r="L21" s="447">
        <f t="shared" si="14"/>
        <v>54674</v>
      </c>
      <c r="M21" s="447">
        <f t="shared" si="14"/>
        <v>66212</v>
      </c>
      <c r="N21" s="447">
        <f t="shared" si="14"/>
        <v>67654</v>
      </c>
      <c r="O21" s="447">
        <f t="shared" si="14"/>
        <v>83879</v>
      </c>
      <c r="P21" s="448">
        <f t="shared" si="14"/>
        <v>100104</v>
      </c>
      <c r="AA21" s="126">
        <f>ROUND(VLOOKUP(CONCATENATE("P60 ",E$6," H",$B21),Основа!$A$1:$O3637,15,FALSE),0)</f>
        <v>25413</v>
      </c>
      <c r="AB21" s="126">
        <f>ROUND(VLOOKUP(CONCATENATE("P60 ",F$6," H",$B21),Основа!$A$1:$O3637,15,FALSE),0)</f>
        <v>27679</v>
      </c>
      <c r="AC21" s="126">
        <f>ROUND(VLOOKUP(CONCATENATE("P60 ",G$6," H",$B21),Основа!$A$1:$O3637,15,FALSE),0)</f>
        <v>32593</v>
      </c>
      <c r="AD21" s="126">
        <f>ROUND(VLOOKUP(CONCATENATE("P60 ",H$6," H",$B21),Основа!$A$1:$O3637,15,FALSE),0)</f>
        <v>36137</v>
      </c>
      <c r="AE21" s="126">
        <f>ROUND(VLOOKUP(CONCATENATE("P60 ",I$6," H",$B21),Основа!$A$1:$O3637,15,FALSE),0)</f>
        <v>42198</v>
      </c>
      <c r="AF21" s="126">
        <f>ROUND(VLOOKUP(CONCATENATE("P60 ",J$6," H",$B21),Основа!$A$1:$O3637,15,FALSE),0)</f>
        <v>44060</v>
      </c>
      <c r="AG21" s="126">
        <f>ROUND(VLOOKUP(CONCATENATE("P60 ",K$6," H",$B21),Основа!$A$1:$O3637,15,FALSE),0)</f>
        <v>48430</v>
      </c>
      <c r="AH21" s="126">
        <f>ROUND(VLOOKUP(CONCATENATE("P60 ",L$6," H",$B21),Основа!$A$1:$O3637,15,FALSE),0)</f>
        <v>54674</v>
      </c>
      <c r="AI21" s="126">
        <f>ROUND(VLOOKUP(CONCATENATE("P60 ",M$6," H",$B21),Основа!$A$1:$O3637,15,FALSE),0)</f>
        <v>66212</v>
      </c>
      <c r="AJ21" s="126">
        <f>ROUND(VLOOKUP(CONCATENATE("P60 ",N$6," H",$B21),Основа!$A$1:$O3637,15,FALSE),0)</f>
        <v>67654</v>
      </c>
      <c r="AK21" s="126">
        <f>ROUND(VLOOKUP(CONCATENATE("P60 ",O$6," H",$B21),Основа!$A$1:$O3637,15,FALSE),0)</f>
        <v>83879</v>
      </c>
      <c r="AL21" s="126">
        <f>ROUND(VLOOKUP(CONCATENATE("P60 ",P$6," H",$B21),Основа!$A$1:$O3637,15,FALSE),0)</f>
        <v>100104</v>
      </c>
      <c r="AM21" s="67"/>
      <c r="AN21" s="67"/>
    </row>
    <row r="22" spans="2:40" ht="15" thickBot="1" x14ac:dyDescent="0.35">
      <c r="B22" s="548"/>
      <c r="C22" s="556"/>
      <c r="D22" s="106" t="str">
        <f>RIGHT($K$5,21)</f>
        <v>ΔТ=70⁰С (95/85/20) Вт</v>
      </c>
      <c r="E22" s="449">
        <f t="shared" ref="E22:P22" si="15">ROUND(IF($D22="ΔТ=70⁰С (95/85/20) Вт",AA22,(IF($D22="ΔТ=60⁰С (90/70/20) Вт",AA22*0.818,AA22*0.646))),0)</f>
        <v>600</v>
      </c>
      <c r="F22" s="449">
        <f t="shared" si="15"/>
        <v>661</v>
      </c>
      <c r="G22" s="449">
        <f t="shared" si="15"/>
        <v>891</v>
      </c>
      <c r="H22" s="449">
        <f t="shared" si="15"/>
        <v>1202</v>
      </c>
      <c r="I22" s="449">
        <f t="shared" si="15"/>
        <v>1492</v>
      </c>
      <c r="J22" s="449">
        <f t="shared" si="15"/>
        <v>1792</v>
      </c>
      <c r="K22" s="449">
        <f t="shared" si="15"/>
        <v>2082</v>
      </c>
      <c r="L22" s="449">
        <f t="shared" si="15"/>
        <v>2402</v>
      </c>
      <c r="M22" s="449">
        <f t="shared" si="15"/>
        <v>2642</v>
      </c>
      <c r="N22" s="449">
        <f t="shared" si="15"/>
        <v>2683</v>
      </c>
      <c r="O22" s="449">
        <f t="shared" si="15"/>
        <v>3002</v>
      </c>
      <c r="P22" s="450">
        <f t="shared" si="15"/>
        <v>3604</v>
      </c>
      <c r="AA22" s="126">
        <f>VLOOKUP(CONCATENATE("P60 ",E$6," H",$B21),Основа!$A$1:$O3637,8,FALSE)</f>
        <v>600</v>
      </c>
      <c r="AB22" s="126">
        <f>VLOOKUP(CONCATENATE("P60 ",F$6," H",$B21),Основа!$A$1:$O3637,8,FALSE)</f>
        <v>661</v>
      </c>
      <c r="AC22" s="126">
        <f>VLOOKUP(CONCATENATE("P60 ",G$6," H",$B21),Основа!$A$1:$O3637,8,FALSE)</f>
        <v>891</v>
      </c>
      <c r="AD22" s="126">
        <f>VLOOKUP(CONCATENATE("P60 ",H$6," H",$B21),Основа!$A$1:$O3637,8,FALSE)</f>
        <v>1202</v>
      </c>
      <c r="AE22" s="126">
        <f>VLOOKUP(CONCATENATE("P60 ",I$6," H",$B21),Основа!$A$1:$O3637,8,FALSE)</f>
        <v>1492</v>
      </c>
      <c r="AF22" s="126">
        <f>VLOOKUP(CONCATENATE("P60 ",J$6," H",$B21),Основа!$A$1:$O3637,8,FALSE)</f>
        <v>1792</v>
      </c>
      <c r="AG22" s="126">
        <f>VLOOKUP(CONCATENATE("P60 ",K$6," H",$B21),Основа!$A$1:$O3637,8,FALSE)</f>
        <v>2082</v>
      </c>
      <c r="AH22" s="126">
        <f>VLOOKUP(CONCATENATE("P60 ",L$6," H",$B21),Основа!$A$1:$O3637,8,FALSE)</f>
        <v>2402</v>
      </c>
      <c r="AI22" s="126">
        <f>VLOOKUP(CONCATENATE("P60 ",M$6," H",$B21),Основа!$A$1:$O3637,8,FALSE)</f>
        <v>2642.04</v>
      </c>
      <c r="AJ22" s="126">
        <f>VLOOKUP(CONCATENATE("P60 ",N$6," H",$B21),Основа!$A$1:$O3637,8,FALSE)</f>
        <v>2683</v>
      </c>
      <c r="AK22" s="126">
        <f>VLOOKUP(CONCATENATE("P60 ",O$6," H",$B21),Основа!$A$1:$O3637,8,FALSE)</f>
        <v>3002</v>
      </c>
      <c r="AL22" s="126">
        <f>VLOOKUP(CONCATENATE("P60 ",P$6," H",$B21),Основа!$A$1:$O3637,8,FALSE)</f>
        <v>3604</v>
      </c>
      <c r="AM22" s="67"/>
      <c r="AN22" s="67"/>
    </row>
    <row r="23" spans="2:40" x14ac:dyDescent="0.3">
      <c r="B23" s="561">
        <v>10</v>
      </c>
      <c r="C23" s="577">
        <v>654</v>
      </c>
      <c r="D23" s="81" t="s">
        <v>36</v>
      </c>
      <c r="E23" s="447">
        <f>ROUND(AA23-(AA23*$J$5),0)</f>
        <v>27445</v>
      </c>
      <c r="F23" s="447">
        <f t="shared" ref="F23:P23" si="16">ROUND(AB23-(AB23*$J$5),0)</f>
        <v>29914</v>
      </c>
      <c r="G23" s="447">
        <f t="shared" si="16"/>
        <v>35364</v>
      </c>
      <c r="H23" s="447">
        <f t="shared" si="16"/>
        <v>39308</v>
      </c>
      <c r="I23" s="447">
        <f t="shared" si="16"/>
        <v>46050</v>
      </c>
      <c r="J23" s="447">
        <f t="shared" si="16"/>
        <v>48118</v>
      </c>
      <c r="K23" s="447">
        <f t="shared" si="16"/>
        <v>52981</v>
      </c>
      <c r="L23" s="447">
        <f t="shared" si="16"/>
        <v>59928</v>
      </c>
      <c r="M23" s="447">
        <f t="shared" si="16"/>
        <v>72633</v>
      </c>
      <c r="N23" s="447">
        <f t="shared" si="16"/>
        <v>74221</v>
      </c>
      <c r="O23" s="447">
        <f t="shared" si="16"/>
        <v>92087</v>
      </c>
      <c r="P23" s="448">
        <f t="shared" si="16"/>
        <v>109954</v>
      </c>
      <c r="AA23" s="126">
        <f>ROUND(VLOOKUP(CONCATENATE("P60 ",E$6," H",$B23),Основа!$A$1:$O3639,15,FALSE),0)</f>
        <v>27445</v>
      </c>
      <c r="AB23" s="126">
        <f>ROUND(VLOOKUP(CONCATENATE("P60 ",F$6," H",$B23),Основа!$A$1:$O3639,15,FALSE),0)</f>
        <v>29914</v>
      </c>
      <c r="AC23" s="126">
        <f>ROUND(VLOOKUP(CONCATENATE("P60 ",G$6," H",$B23),Основа!$A$1:$O3639,15,FALSE),0)</f>
        <v>35364</v>
      </c>
      <c r="AD23" s="126">
        <f>ROUND(VLOOKUP(CONCATENATE("P60 ",H$6," H",$B23),Основа!$A$1:$O3639,15,FALSE),0)</f>
        <v>39308</v>
      </c>
      <c r="AE23" s="126">
        <f>ROUND(VLOOKUP(CONCATENATE("P60 ",I$6," H",$B23),Основа!$A$1:$O3639,15,FALSE),0)</f>
        <v>46050</v>
      </c>
      <c r="AF23" s="126">
        <f>ROUND(VLOOKUP(CONCATENATE("P60 ",J$6," H",$B23),Основа!$A$1:$O3639,15,FALSE),0)</f>
        <v>48118</v>
      </c>
      <c r="AG23" s="126">
        <f>ROUND(VLOOKUP(CONCATENATE("P60 ",K$6," H",$B23),Основа!$A$1:$O3639,15,FALSE),0)</f>
        <v>52981</v>
      </c>
      <c r="AH23" s="126">
        <f>ROUND(VLOOKUP(CONCATENATE("P60 ",L$6," H",$B23),Основа!$A$1:$O3639,15,FALSE),0)</f>
        <v>59928</v>
      </c>
      <c r="AI23" s="126">
        <f>ROUND(VLOOKUP(CONCATENATE("P60 ",M$6," H",$B23),Основа!$A$1:$O3639,15,FALSE),0)</f>
        <v>72633</v>
      </c>
      <c r="AJ23" s="126">
        <f>ROUND(VLOOKUP(CONCATENATE("P60 ",N$6," H",$B23),Основа!$A$1:$O3639,15,FALSE),0)</f>
        <v>74221</v>
      </c>
      <c r="AK23" s="126">
        <f>ROUND(VLOOKUP(CONCATENATE("P60 ",O$6," H",$B23),Основа!$A$1:$O3639,15,FALSE),0)</f>
        <v>92087</v>
      </c>
      <c r="AL23" s="126">
        <f>ROUND(VLOOKUP(CONCATENATE("P60 ",P$6," H",$B23),Основа!$A$1:$O3639,15,FALSE),0)</f>
        <v>109954</v>
      </c>
      <c r="AM23" s="67"/>
      <c r="AN23" s="67"/>
    </row>
    <row r="24" spans="2:40" ht="15" customHeight="1" thickBot="1" x14ac:dyDescent="0.35">
      <c r="B24" s="561"/>
      <c r="C24" s="577"/>
      <c r="D24" s="106" t="str">
        <f>RIGHT($K$5,21)</f>
        <v>ΔТ=70⁰С (95/85/20) Вт</v>
      </c>
      <c r="E24" s="449">
        <f t="shared" ref="E24:P24" si="17">ROUND(IF($D24="ΔТ=70⁰С (95/85/20) Вт",AA24,(IF($D24="ΔТ=60⁰С (90/70/20) Вт",AA24*0.818,AA24*0.646))),0)</f>
        <v>668</v>
      </c>
      <c r="F24" s="449">
        <f t="shared" si="17"/>
        <v>734</v>
      </c>
      <c r="G24" s="449">
        <f t="shared" si="17"/>
        <v>990</v>
      </c>
      <c r="H24" s="449">
        <f t="shared" si="17"/>
        <v>1335</v>
      </c>
      <c r="I24" s="449">
        <f t="shared" si="17"/>
        <v>1657</v>
      </c>
      <c r="J24" s="449">
        <f t="shared" si="17"/>
        <v>1991</v>
      </c>
      <c r="K24" s="449">
        <f t="shared" si="17"/>
        <v>2314</v>
      </c>
      <c r="L24" s="449">
        <f t="shared" si="17"/>
        <v>2669</v>
      </c>
      <c r="M24" s="449">
        <f t="shared" si="17"/>
        <v>2936</v>
      </c>
      <c r="N24" s="449">
        <f t="shared" si="17"/>
        <v>2980</v>
      </c>
      <c r="O24" s="449">
        <f t="shared" si="17"/>
        <v>3337</v>
      </c>
      <c r="P24" s="450">
        <f t="shared" si="17"/>
        <v>4004</v>
      </c>
      <c r="AA24" s="126">
        <f>VLOOKUP(CONCATENATE("P60 ",E$6," H",$B23),Основа!$A$1:$O3639,8,FALSE)</f>
        <v>668</v>
      </c>
      <c r="AB24" s="126">
        <f>VLOOKUP(CONCATENATE("P60 ",F$6," H",$B23),Основа!$A$1:$O3639,8,FALSE)</f>
        <v>734</v>
      </c>
      <c r="AC24" s="126">
        <f>VLOOKUP(CONCATENATE("P60 ",G$6," H",$B23),Основа!$A$1:$O3639,8,FALSE)</f>
        <v>990</v>
      </c>
      <c r="AD24" s="126">
        <f>VLOOKUP(CONCATENATE("P60 ",H$6," H",$B23),Основа!$A$1:$O3639,8,FALSE)</f>
        <v>1335</v>
      </c>
      <c r="AE24" s="126">
        <f>VLOOKUP(CONCATENATE("P60 ",I$6," H",$B23),Основа!$A$1:$O3639,8,FALSE)</f>
        <v>1657</v>
      </c>
      <c r="AF24" s="126">
        <f>VLOOKUP(CONCATENATE("P60 ",J$6," H",$B23),Основа!$A$1:$O3639,8,FALSE)</f>
        <v>1991</v>
      </c>
      <c r="AG24" s="126">
        <f>VLOOKUP(CONCATENATE("P60 ",K$6," H",$B23),Основа!$A$1:$O3639,8,FALSE)</f>
        <v>2314</v>
      </c>
      <c r="AH24" s="126">
        <f>VLOOKUP(CONCATENATE("P60 ",L$6," H",$B23),Основа!$A$1:$O3639,8,FALSE)</f>
        <v>2669</v>
      </c>
      <c r="AI24" s="126">
        <f>VLOOKUP(CONCATENATE("P60 ",M$6," H",$B23),Основа!$A$1:$O3639,8,FALSE)</f>
        <v>2936.01</v>
      </c>
      <c r="AJ24" s="126">
        <f>VLOOKUP(CONCATENATE("P60 ",N$6," H",$B23),Основа!$A$1:$O3639,8,FALSE)</f>
        <v>2980</v>
      </c>
      <c r="AK24" s="126">
        <f>VLOOKUP(CONCATENATE("P60 ",O$6," H",$B23),Основа!$A$1:$O3639,8,FALSE)</f>
        <v>3337</v>
      </c>
      <c r="AL24" s="126">
        <f>VLOOKUP(CONCATENATE("P60 ",P$6," H",$B23),Основа!$A$1:$O3639,8,FALSE)</f>
        <v>4004</v>
      </c>
      <c r="AM24" s="67"/>
      <c r="AN24" s="67"/>
    </row>
    <row r="25" spans="2:40" x14ac:dyDescent="0.3">
      <c r="B25" s="547">
        <v>11</v>
      </c>
      <c r="C25" s="555">
        <v>720</v>
      </c>
      <c r="D25" s="81" t="s">
        <v>36</v>
      </c>
      <c r="E25" s="447">
        <f>ROUND(AA25-(AA25*$J$5),0)</f>
        <v>29478</v>
      </c>
      <c r="F25" s="447">
        <f t="shared" ref="F25:P25" si="18">ROUND(AB25-(AB25*$J$5),0)</f>
        <v>32151</v>
      </c>
      <c r="G25" s="447">
        <f t="shared" si="18"/>
        <v>38141</v>
      </c>
      <c r="H25" s="447">
        <f t="shared" si="18"/>
        <v>42484</v>
      </c>
      <c r="I25" s="447">
        <f t="shared" si="18"/>
        <v>49907</v>
      </c>
      <c r="J25" s="447">
        <f t="shared" si="18"/>
        <v>52186</v>
      </c>
      <c r="K25" s="447">
        <f t="shared" si="18"/>
        <v>57541</v>
      </c>
      <c r="L25" s="447">
        <f t="shared" si="18"/>
        <v>65188</v>
      </c>
      <c r="M25" s="447">
        <f t="shared" si="18"/>
        <v>79062</v>
      </c>
      <c r="N25" s="447">
        <f t="shared" si="18"/>
        <v>80797</v>
      </c>
      <c r="O25" s="447">
        <f t="shared" si="18"/>
        <v>100307</v>
      </c>
      <c r="P25" s="448">
        <f t="shared" si="18"/>
        <v>119818</v>
      </c>
      <c r="AA25" s="126">
        <f>ROUND(VLOOKUP(CONCATENATE("P60 ",E$6," H",$B25),Основа!$A$1:$O3641,15,FALSE),0)</f>
        <v>29478</v>
      </c>
      <c r="AB25" s="126">
        <f>ROUND(VLOOKUP(CONCATENATE("P60 ",F$6," H",$B25),Основа!$A$1:$O3641,15,FALSE),0)</f>
        <v>32151</v>
      </c>
      <c r="AC25" s="126">
        <f>ROUND(VLOOKUP(CONCATENATE("P60 ",G$6," H",$B25),Основа!$A$1:$O3641,15,FALSE),0)</f>
        <v>38141</v>
      </c>
      <c r="AD25" s="126">
        <f>ROUND(VLOOKUP(CONCATENATE("P60 ",H$6," H",$B25),Основа!$A$1:$O3641,15,FALSE),0)</f>
        <v>42484</v>
      </c>
      <c r="AE25" s="126">
        <f>ROUND(VLOOKUP(CONCATENATE("P60 ",I$6," H",$B25),Основа!$A$1:$O3641,15,FALSE),0)</f>
        <v>49907</v>
      </c>
      <c r="AF25" s="126">
        <f>ROUND(VLOOKUP(CONCATENATE("P60 ",J$6," H",$B25),Основа!$A$1:$O3641,15,FALSE),0)</f>
        <v>52186</v>
      </c>
      <c r="AG25" s="126">
        <f>ROUND(VLOOKUP(CONCATENATE("P60 ",K$6," H",$B25),Основа!$A$1:$O3641,15,FALSE),0)</f>
        <v>57541</v>
      </c>
      <c r="AH25" s="126">
        <f>ROUND(VLOOKUP(CONCATENATE("P60 ",L$6," H",$B25),Основа!$A$1:$O3641,15,FALSE),0)</f>
        <v>65188</v>
      </c>
      <c r="AI25" s="126">
        <f>ROUND(VLOOKUP(CONCATENATE("P60 ",M$6," H",$B25),Основа!$A$1:$O3641,15,FALSE),0)</f>
        <v>79062</v>
      </c>
      <c r="AJ25" s="126">
        <f>ROUND(VLOOKUP(CONCATENATE("P60 ",N$6," H",$B25),Основа!$A$1:$O3641,15,FALSE),0)</f>
        <v>80797</v>
      </c>
      <c r="AK25" s="126">
        <f>ROUND(VLOOKUP(CONCATENATE("P60 ",O$6," H",$B25),Основа!$A$1:$O3641,15,FALSE),0)</f>
        <v>100307</v>
      </c>
      <c r="AL25" s="126">
        <f>ROUND(VLOOKUP(CONCATENATE("P60 ",P$6," H",$B25),Основа!$A$1:$O3641,15,FALSE),0)</f>
        <v>119818</v>
      </c>
    </row>
    <row r="26" spans="2:40" ht="15" thickBot="1" x14ac:dyDescent="0.35">
      <c r="B26" s="548"/>
      <c r="C26" s="556"/>
      <c r="D26" s="106" t="str">
        <f>RIGHT($K$5,21)</f>
        <v>ΔТ=70⁰С (95/85/20) Вт</v>
      </c>
      <c r="E26" s="449">
        <f t="shared" ref="E26:P26" si="19">ROUND(IF($D26="ΔТ=70⁰С (95/85/20) Вт",AA26,(IF($D26="ΔТ=60⁰С (90/70/20) Вт",AA26*0.818,AA26*0.646))),0)</f>
        <v>734</v>
      </c>
      <c r="F26" s="449">
        <f t="shared" si="19"/>
        <v>807</v>
      </c>
      <c r="G26" s="449">
        <f t="shared" si="19"/>
        <v>1089</v>
      </c>
      <c r="H26" s="449">
        <f t="shared" si="19"/>
        <v>1469</v>
      </c>
      <c r="I26" s="449">
        <f t="shared" si="19"/>
        <v>1823</v>
      </c>
      <c r="J26" s="449">
        <f t="shared" si="19"/>
        <v>2189</v>
      </c>
      <c r="K26" s="449">
        <f t="shared" si="19"/>
        <v>2545</v>
      </c>
      <c r="L26" s="449">
        <f t="shared" si="19"/>
        <v>2936</v>
      </c>
      <c r="M26" s="449">
        <f t="shared" si="19"/>
        <v>3230</v>
      </c>
      <c r="N26" s="449">
        <f t="shared" si="19"/>
        <v>3279</v>
      </c>
      <c r="O26" s="449">
        <f t="shared" si="19"/>
        <v>3670</v>
      </c>
      <c r="P26" s="450">
        <f t="shared" si="19"/>
        <v>4405</v>
      </c>
      <c r="AA26" s="126">
        <f>VLOOKUP(CONCATENATE("P60 ",E$6," H",$B25),Основа!$A$1:$O3641,8,FALSE)</f>
        <v>734</v>
      </c>
      <c r="AB26" s="126">
        <f>VLOOKUP(CONCATENATE("P60 ",F$6," H",$B25),Основа!$A$1:$O3641,8,FALSE)</f>
        <v>807</v>
      </c>
      <c r="AC26" s="126">
        <f>VLOOKUP(CONCATENATE("P60 ",G$6," H",$B25),Основа!$A$1:$O3641,8,FALSE)</f>
        <v>1089</v>
      </c>
      <c r="AD26" s="126">
        <f>VLOOKUP(CONCATENATE("P60 ",H$6," H",$B25),Основа!$A$1:$O3641,8,FALSE)</f>
        <v>1469</v>
      </c>
      <c r="AE26" s="126">
        <f>VLOOKUP(CONCATENATE("P60 ",I$6," H",$B25),Основа!$A$1:$O3641,8,FALSE)</f>
        <v>1823</v>
      </c>
      <c r="AF26" s="126">
        <f>VLOOKUP(CONCATENATE("P60 ",J$6," H",$B25),Основа!$A$1:$O3641,8,FALSE)</f>
        <v>2189</v>
      </c>
      <c r="AG26" s="126">
        <f>VLOOKUP(CONCATENATE("P60 ",K$6," H",$B25),Основа!$A$1:$O3641,8,FALSE)</f>
        <v>2545</v>
      </c>
      <c r="AH26" s="126">
        <f>VLOOKUP(CONCATENATE("P60 ",L$6," H",$B25),Основа!$A$1:$O3641,8,FALSE)</f>
        <v>2936</v>
      </c>
      <c r="AI26" s="126">
        <f>VLOOKUP(CONCATENATE("P60 ",M$6," H",$B25),Основа!$A$1:$O3641,8,FALSE)</f>
        <v>3229.98</v>
      </c>
      <c r="AJ26" s="126">
        <f>VLOOKUP(CONCATENATE("P60 ",N$6," H",$B25),Основа!$A$1:$O3641,8,FALSE)</f>
        <v>3279</v>
      </c>
      <c r="AK26" s="126">
        <f>VLOOKUP(CONCATENATE("P60 ",O$6," H",$B25),Основа!$A$1:$O3641,8,FALSE)</f>
        <v>3670</v>
      </c>
      <c r="AL26" s="126">
        <f>VLOOKUP(CONCATENATE("P60 ",P$6," H",$B25),Основа!$A$1:$O3641,8,FALSE)</f>
        <v>4405</v>
      </c>
    </row>
    <row r="27" spans="2:40" x14ac:dyDescent="0.3">
      <c r="B27" s="561">
        <v>12</v>
      </c>
      <c r="C27" s="577">
        <v>786</v>
      </c>
      <c r="D27" s="81" t="s">
        <v>36</v>
      </c>
      <c r="E27" s="447">
        <f>ROUND(AA27-(AA27*$J$5),0)</f>
        <v>31489</v>
      </c>
      <c r="F27" s="447">
        <f t="shared" ref="F27:P27" si="20">ROUND(AB27-(AB27*$J$5),0)</f>
        <v>34363</v>
      </c>
      <c r="G27" s="447">
        <f t="shared" si="20"/>
        <v>40887</v>
      </c>
      <c r="H27" s="447">
        <f t="shared" si="20"/>
        <v>45622</v>
      </c>
      <c r="I27" s="447">
        <f t="shared" si="20"/>
        <v>53721</v>
      </c>
      <c r="J27" s="447">
        <f t="shared" si="20"/>
        <v>56201</v>
      </c>
      <c r="K27" s="447">
        <f t="shared" si="20"/>
        <v>62046</v>
      </c>
      <c r="L27" s="447">
        <f t="shared" si="20"/>
        <v>70389</v>
      </c>
      <c r="M27" s="447">
        <f t="shared" si="20"/>
        <v>85419</v>
      </c>
      <c r="N27" s="447">
        <f t="shared" si="20"/>
        <v>87298</v>
      </c>
      <c r="O27" s="447">
        <f t="shared" si="20"/>
        <v>108434</v>
      </c>
      <c r="P27" s="448">
        <f t="shared" si="20"/>
        <v>129569</v>
      </c>
      <c r="AA27" s="126">
        <f>ROUND(VLOOKUP(CONCATENATE("P60 ",E$6," H",$B27),Основа!$A$1:$O3643,15,FALSE),0)</f>
        <v>31489</v>
      </c>
      <c r="AB27" s="126">
        <f>ROUND(VLOOKUP(CONCATENATE("P60 ",F$6," H",$B27),Основа!$A$1:$O3643,15,FALSE),0)</f>
        <v>34363</v>
      </c>
      <c r="AC27" s="126">
        <f>ROUND(VLOOKUP(CONCATENATE("P60 ",G$6," H",$B27),Основа!$A$1:$O3643,15,FALSE),0)</f>
        <v>40887</v>
      </c>
      <c r="AD27" s="126">
        <f>ROUND(VLOOKUP(CONCATENATE("P60 ",H$6," H",$B27),Основа!$A$1:$O3643,15,FALSE),0)</f>
        <v>45622</v>
      </c>
      <c r="AE27" s="126">
        <f>ROUND(VLOOKUP(CONCATENATE("P60 ",I$6," H",$B27),Основа!$A$1:$O3643,15,FALSE),0)</f>
        <v>53721</v>
      </c>
      <c r="AF27" s="126">
        <f>ROUND(VLOOKUP(CONCATENATE("P60 ",J$6," H",$B27),Основа!$A$1:$O3643,15,FALSE),0)</f>
        <v>56201</v>
      </c>
      <c r="AG27" s="126">
        <f>ROUND(VLOOKUP(CONCATENATE("P60 ",K$6," H",$B27),Основа!$A$1:$O3643,15,FALSE),0)</f>
        <v>62046</v>
      </c>
      <c r="AH27" s="126">
        <f>ROUND(VLOOKUP(CONCATENATE("P60 ",L$6," H",$B27),Основа!$A$1:$O3643,15,FALSE),0)</f>
        <v>70389</v>
      </c>
      <c r="AI27" s="126">
        <f>ROUND(VLOOKUP(CONCATENATE("P60 ",M$6," H",$B27),Основа!$A$1:$O3643,15,FALSE),0)</f>
        <v>85419</v>
      </c>
      <c r="AJ27" s="126">
        <f>ROUND(VLOOKUP(CONCATENATE("P60 ",N$6," H",$B27),Основа!$A$1:$O3643,15,FALSE),0)</f>
        <v>87298</v>
      </c>
      <c r="AK27" s="126">
        <f>ROUND(VLOOKUP(CONCATENATE("P60 ",O$6," H",$B27),Основа!$A$1:$O3643,15,FALSE),0)</f>
        <v>108434</v>
      </c>
      <c r="AL27" s="126">
        <f>ROUND(VLOOKUP(CONCATENATE("P60 ",P$6," H",$B27),Основа!$A$1:$O3643,15,FALSE),0)</f>
        <v>129569</v>
      </c>
    </row>
    <row r="28" spans="2:40" ht="13.5" customHeight="1" thickBot="1" x14ac:dyDescent="0.35">
      <c r="B28" s="561"/>
      <c r="C28" s="577"/>
      <c r="D28" s="106" t="str">
        <f>RIGHT($K$5,21)</f>
        <v>ΔТ=70⁰С (95/85/20) Вт</v>
      </c>
      <c r="E28" s="449">
        <f t="shared" ref="E28:P28" si="21">ROUND(IF($D28="ΔТ=70⁰С (95/85/20) Вт",AA28,(IF($D28="ΔТ=60⁰С (90/70/20) Вт",AA28*0.818,AA28*0.646))),0)</f>
        <v>801</v>
      </c>
      <c r="F28" s="449">
        <f t="shared" si="21"/>
        <v>881</v>
      </c>
      <c r="G28" s="449">
        <f t="shared" si="21"/>
        <v>1188</v>
      </c>
      <c r="H28" s="449">
        <f t="shared" si="21"/>
        <v>1601</v>
      </c>
      <c r="I28" s="449">
        <f t="shared" si="21"/>
        <v>1989</v>
      </c>
      <c r="J28" s="449">
        <f t="shared" si="21"/>
        <v>2389</v>
      </c>
      <c r="K28" s="449">
        <f t="shared" si="21"/>
        <v>2776</v>
      </c>
      <c r="L28" s="449">
        <f t="shared" si="21"/>
        <v>3203</v>
      </c>
      <c r="M28" s="449">
        <f t="shared" si="21"/>
        <v>3524</v>
      </c>
      <c r="N28" s="449">
        <f t="shared" si="21"/>
        <v>3577</v>
      </c>
      <c r="O28" s="449">
        <f t="shared" si="21"/>
        <v>4004</v>
      </c>
      <c r="P28" s="450">
        <f t="shared" si="21"/>
        <v>4804</v>
      </c>
      <c r="AA28" s="126">
        <f>VLOOKUP(CONCATENATE("P60 ",E$6," H",$B27),Основа!$A$1:$O3643,8,FALSE)</f>
        <v>801</v>
      </c>
      <c r="AB28" s="126">
        <f>VLOOKUP(CONCATENATE("P60 ",F$6," H",$B27),Основа!$A$1:$O3643,8,FALSE)</f>
        <v>881</v>
      </c>
      <c r="AC28" s="126">
        <f>VLOOKUP(CONCATENATE("P60 ",G$6," H",$B27),Основа!$A$1:$O3643,8,FALSE)</f>
        <v>1188</v>
      </c>
      <c r="AD28" s="126">
        <f>VLOOKUP(CONCATENATE("P60 ",H$6," H",$B27),Основа!$A$1:$O3643,8,FALSE)</f>
        <v>1601</v>
      </c>
      <c r="AE28" s="126">
        <f>VLOOKUP(CONCATENATE("P60 ",I$6," H",$B27),Основа!$A$1:$O3643,8,FALSE)</f>
        <v>1989</v>
      </c>
      <c r="AF28" s="126">
        <f>VLOOKUP(CONCATENATE("P60 ",J$6," H",$B27),Основа!$A$1:$O3643,8,FALSE)</f>
        <v>2389</v>
      </c>
      <c r="AG28" s="126">
        <f>VLOOKUP(CONCATENATE("P60 ",K$6," H",$B27),Основа!$A$1:$O3643,8,FALSE)</f>
        <v>2776</v>
      </c>
      <c r="AH28" s="126">
        <f>VLOOKUP(CONCATENATE("P60 ",L$6," H",$B27),Основа!$A$1:$O3643,8,FALSE)</f>
        <v>3203</v>
      </c>
      <c r="AI28" s="126">
        <f>VLOOKUP(CONCATENATE("P60 ",M$6," H",$B27),Основа!$A$1:$O3643,8,FALSE)</f>
        <v>3523.95</v>
      </c>
      <c r="AJ28" s="126">
        <f>VLOOKUP(CONCATENATE("P60 ",N$6," H",$B27),Основа!$A$1:$O3643,8,FALSE)</f>
        <v>3577</v>
      </c>
      <c r="AK28" s="126">
        <f>VLOOKUP(CONCATENATE("P60 ",O$6," H",$B27),Основа!$A$1:$O3643,8,FALSE)</f>
        <v>4004</v>
      </c>
      <c r="AL28" s="126">
        <f>VLOOKUP(CONCATENATE("P60 ",P$6," H",$B27),Основа!$A$1:$O3643,8,FALSE)</f>
        <v>4804</v>
      </c>
    </row>
    <row r="29" spans="2:40" x14ac:dyDescent="0.3">
      <c r="B29" s="547">
        <v>13</v>
      </c>
      <c r="C29" s="555">
        <v>852</v>
      </c>
      <c r="D29" s="81" t="s">
        <v>36</v>
      </c>
      <c r="E29" s="447">
        <f>ROUND(AA29-(AA29*$J$5),0)</f>
        <v>33499</v>
      </c>
      <c r="F29" s="447">
        <f t="shared" ref="F29:P29" si="22">ROUND(AB29-(AB29*$J$5),0)</f>
        <v>36574</v>
      </c>
      <c r="G29" s="447">
        <f t="shared" si="22"/>
        <v>43630</v>
      </c>
      <c r="H29" s="447">
        <f t="shared" si="22"/>
        <v>48760</v>
      </c>
      <c r="I29" s="447">
        <f t="shared" si="22"/>
        <v>57533</v>
      </c>
      <c r="J29" s="447">
        <f t="shared" si="22"/>
        <v>60222</v>
      </c>
      <c r="K29" s="447">
        <f t="shared" si="22"/>
        <v>66553</v>
      </c>
      <c r="L29" s="447">
        <f t="shared" si="22"/>
        <v>75590</v>
      </c>
      <c r="M29" s="447">
        <f t="shared" si="22"/>
        <v>91776</v>
      </c>
      <c r="N29" s="447">
        <f t="shared" si="22"/>
        <v>93799</v>
      </c>
      <c r="O29" s="447">
        <f t="shared" si="22"/>
        <v>116560</v>
      </c>
      <c r="P29" s="448">
        <f t="shared" si="22"/>
        <v>139321</v>
      </c>
      <c r="AA29" s="126">
        <f>ROUND(VLOOKUP(CONCATENATE("P60 ",E$6," H",$B29),Основа!$A$1:$O3645,15,FALSE),0)</f>
        <v>33499</v>
      </c>
      <c r="AB29" s="126">
        <f>ROUND(VLOOKUP(CONCATENATE("P60 ",F$6," H",$B29),Основа!$A$1:$O3645,15,FALSE),0)</f>
        <v>36574</v>
      </c>
      <c r="AC29" s="126">
        <f>ROUND(VLOOKUP(CONCATENATE("P60 ",G$6," H",$B29),Основа!$A$1:$O3645,15,FALSE),0)</f>
        <v>43630</v>
      </c>
      <c r="AD29" s="126">
        <f>ROUND(VLOOKUP(CONCATENATE("P60 ",H$6," H",$B29),Основа!$A$1:$O3645,15,FALSE),0)</f>
        <v>48760</v>
      </c>
      <c r="AE29" s="126">
        <f>ROUND(VLOOKUP(CONCATENATE("P60 ",I$6," H",$B29),Основа!$A$1:$O3645,15,FALSE),0)</f>
        <v>57533</v>
      </c>
      <c r="AF29" s="126">
        <f>ROUND(VLOOKUP(CONCATENATE("P60 ",J$6," H",$B29),Основа!$A$1:$O3645,15,FALSE),0)</f>
        <v>60222</v>
      </c>
      <c r="AG29" s="126">
        <f>ROUND(VLOOKUP(CONCATENATE("P60 ",K$6," H",$B29),Основа!$A$1:$O3645,15,FALSE),0)</f>
        <v>66553</v>
      </c>
      <c r="AH29" s="126">
        <f>ROUND(VLOOKUP(CONCATENATE("P60 ",L$6," H",$B29),Основа!$A$1:$O3645,15,FALSE),0)</f>
        <v>75590</v>
      </c>
      <c r="AI29" s="126">
        <f>ROUND(VLOOKUP(CONCATENATE("P60 ",M$6," H",$B29),Основа!$A$1:$O3645,15,FALSE),0)</f>
        <v>91776</v>
      </c>
      <c r="AJ29" s="126">
        <f>ROUND(VLOOKUP(CONCATENATE("P60 ",N$6," H",$B29),Основа!$A$1:$O3645,15,FALSE),0)</f>
        <v>93799</v>
      </c>
      <c r="AK29" s="126">
        <f>ROUND(VLOOKUP(CONCATENATE("P60 ",O$6," H",$B29),Основа!$A$1:$O3645,15,FALSE),0)</f>
        <v>116560</v>
      </c>
      <c r="AL29" s="126">
        <f>ROUND(VLOOKUP(CONCATENATE("P60 ",P$6," H",$B29),Основа!$A$1:$O3645,15,FALSE),0)</f>
        <v>139321</v>
      </c>
    </row>
    <row r="30" spans="2:40" ht="15" thickBot="1" x14ac:dyDescent="0.35">
      <c r="B30" s="548"/>
      <c r="C30" s="556"/>
      <c r="D30" s="106" t="str">
        <f>RIGHT($K$5,21)</f>
        <v>ΔТ=70⁰С (95/85/20) Вт</v>
      </c>
      <c r="E30" s="449">
        <f t="shared" ref="E30:P30" si="23">ROUND(IF($D30="ΔТ=70⁰С (95/85/20) Вт",AA30,(IF($D30="ΔТ=60⁰С (90/70/20) Вт",AA30*0.818,AA30*0.646))),0)</f>
        <v>867</v>
      </c>
      <c r="F30" s="449">
        <f t="shared" si="23"/>
        <v>954</v>
      </c>
      <c r="G30" s="449">
        <f t="shared" si="23"/>
        <v>1287</v>
      </c>
      <c r="H30" s="449">
        <f t="shared" si="23"/>
        <v>1736</v>
      </c>
      <c r="I30" s="449">
        <f t="shared" si="23"/>
        <v>2154</v>
      </c>
      <c r="J30" s="449">
        <f t="shared" si="23"/>
        <v>2588</v>
      </c>
      <c r="K30" s="449">
        <f t="shared" si="23"/>
        <v>3007</v>
      </c>
      <c r="L30" s="449">
        <f t="shared" si="23"/>
        <v>3470</v>
      </c>
      <c r="M30" s="449">
        <f t="shared" si="23"/>
        <v>3817</v>
      </c>
      <c r="N30" s="449">
        <f t="shared" si="23"/>
        <v>3875</v>
      </c>
      <c r="O30" s="449">
        <f t="shared" si="23"/>
        <v>4337</v>
      </c>
      <c r="P30" s="450">
        <f t="shared" si="23"/>
        <v>5205</v>
      </c>
      <c r="AA30" s="126">
        <f>VLOOKUP(CONCATENATE("P60 ",E$6," H",$B29),Основа!$A$1:$O3645,8,FALSE)</f>
        <v>867</v>
      </c>
      <c r="AB30" s="126">
        <f>VLOOKUP(CONCATENATE("P60 ",F$6," H",$B29),Основа!$A$1:$O3645,8,FALSE)</f>
        <v>954</v>
      </c>
      <c r="AC30" s="126">
        <f>VLOOKUP(CONCATENATE("P60 ",G$6," H",$B29),Основа!$A$1:$O3645,8,FALSE)</f>
        <v>1287</v>
      </c>
      <c r="AD30" s="126">
        <f>VLOOKUP(CONCATENATE("P60 ",H$6," H",$B29),Основа!$A$1:$O3645,8,FALSE)</f>
        <v>1736</v>
      </c>
      <c r="AE30" s="126">
        <f>VLOOKUP(CONCATENATE("P60 ",I$6," H",$B29),Основа!$A$1:$O3645,8,FALSE)</f>
        <v>2154</v>
      </c>
      <c r="AF30" s="126">
        <f>VLOOKUP(CONCATENATE("P60 ",J$6," H",$B29),Основа!$A$1:$O3645,8,FALSE)</f>
        <v>2588</v>
      </c>
      <c r="AG30" s="126">
        <f>VLOOKUP(CONCATENATE("P60 ",K$6," H",$B29),Основа!$A$1:$O3645,8,FALSE)</f>
        <v>3007</v>
      </c>
      <c r="AH30" s="126">
        <f>VLOOKUP(CONCATENATE("P60 ",L$6," H",$B29),Основа!$A$1:$O3645,8,FALSE)</f>
        <v>3470</v>
      </c>
      <c r="AI30" s="126">
        <f>VLOOKUP(CONCATENATE("P60 ",M$6," H",$B29),Основа!$A$1:$O3645,8,FALSE)</f>
        <v>3816.69</v>
      </c>
      <c r="AJ30" s="126">
        <f>VLOOKUP(CONCATENATE("P60 ",N$6," H",$B29),Основа!$A$1:$O3645,8,FALSE)</f>
        <v>3875</v>
      </c>
      <c r="AK30" s="126">
        <f>VLOOKUP(CONCATENATE("P60 ",O$6," H",$B29),Основа!$A$1:$O3645,8,FALSE)</f>
        <v>4337</v>
      </c>
      <c r="AL30" s="126">
        <f>VLOOKUP(CONCATENATE("P60 ",P$6," H",$B29),Основа!$A$1:$O3645,8,FALSE)</f>
        <v>5205</v>
      </c>
    </row>
    <row r="31" spans="2:40" x14ac:dyDescent="0.3">
      <c r="B31" s="561">
        <v>14</v>
      </c>
      <c r="C31" s="577">
        <v>918</v>
      </c>
      <c r="D31" s="81" t="s">
        <v>36</v>
      </c>
      <c r="E31" s="447">
        <f>ROUND(AA31-(AA31*$J$5),0)</f>
        <v>35714</v>
      </c>
      <c r="F31" s="447">
        <f t="shared" ref="F31:P31" si="24">ROUND(AB31-(AB31*$J$5),0)</f>
        <v>39009</v>
      </c>
      <c r="G31" s="447">
        <f t="shared" si="24"/>
        <v>46373</v>
      </c>
      <c r="H31" s="447">
        <f t="shared" si="24"/>
        <v>51898</v>
      </c>
      <c r="I31" s="447">
        <f t="shared" si="24"/>
        <v>61345</v>
      </c>
      <c r="J31" s="447">
        <f t="shared" si="24"/>
        <v>64243</v>
      </c>
      <c r="K31" s="447">
        <f t="shared" si="24"/>
        <v>71061</v>
      </c>
      <c r="L31" s="447">
        <f t="shared" si="24"/>
        <v>80791</v>
      </c>
      <c r="M31" s="447">
        <f t="shared" si="24"/>
        <v>98133</v>
      </c>
      <c r="N31" s="447">
        <f t="shared" si="24"/>
        <v>100300</v>
      </c>
      <c r="O31" s="447">
        <f t="shared" si="24"/>
        <v>124686</v>
      </c>
      <c r="P31" s="448">
        <f t="shared" si="24"/>
        <v>149073</v>
      </c>
      <c r="AA31" s="126">
        <f>ROUND(VLOOKUP(CONCATENATE("P60 ",E$6," H",$B31),Основа!$A$1:$O3647,15,FALSE),0)</f>
        <v>35714</v>
      </c>
      <c r="AB31" s="126">
        <f>ROUND(VLOOKUP(CONCATENATE("P60 ",F$6," H",$B31),Основа!$A$1:$O3647,15,FALSE),0)</f>
        <v>39009</v>
      </c>
      <c r="AC31" s="126">
        <f>ROUND(VLOOKUP(CONCATENATE("P60 ",G$6," H",$B31),Основа!$A$1:$O3647,15,FALSE),0)</f>
        <v>46373</v>
      </c>
      <c r="AD31" s="126">
        <f>ROUND(VLOOKUP(CONCATENATE("P60 ",H$6," H",$B31),Основа!$A$1:$O3647,15,FALSE),0)</f>
        <v>51898</v>
      </c>
      <c r="AE31" s="126">
        <f>ROUND(VLOOKUP(CONCATENATE("P60 ",I$6," H",$B31),Основа!$A$1:$O3647,15,FALSE),0)</f>
        <v>61345</v>
      </c>
      <c r="AF31" s="126">
        <f>ROUND(VLOOKUP(CONCATENATE("P60 ",J$6," H",$B31),Основа!$A$1:$O3647,15,FALSE),0)</f>
        <v>64243</v>
      </c>
      <c r="AG31" s="126">
        <f>ROUND(VLOOKUP(CONCATENATE("P60 ",K$6," H",$B31),Основа!$A$1:$O3647,15,FALSE),0)</f>
        <v>71061</v>
      </c>
      <c r="AH31" s="126">
        <f>ROUND(VLOOKUP(CONCATENATE("P60 ",L$6," H",$B31),Основа!$A$1:$O3647,15,FALSE),0)</f>
        <v>80791</v>
      </c>
      <c r="AI31" s="126">
        <f>ROUND(VLOOKUP(CONCATENATE("P60 ",M$6," H",$B31),Основа!$A$1:$O3647,15,FALSE),0)</f>
        <v>98133</v>
      </c>
      <c r="AJ31" s="126">
        <f>ROUND(VLOOKUP(CONCATENATE("P60 ",N$6," H",$B31),Основа!$A$1:$O3647,15,FALSE),0)</f>
        <v>100300</v>
      </c>
      <c r="AK31" s="126">
        <f>ROUND(VLOOKUP(CONCATENATE("P60 ",O$6," H",$B31),Основа!$A$1:$O3647,15,FALSE),0)</f>
        <v>124686</v>
      </c>
      <c r="AL31" s="126">
        <f>ROUND(VLOOKUP(CONCATENATE("P60 ",P$6," H",$B31),Основа!$A$1:$O3647,15,FALSE),0)</f>
        <v>149073</v>
      </c>
    </row>
    <row r="32" spans="2:40" ht="15" thickBot="1" x14ac:dyDescent="0.35">
      <c r="B32" s="548"/>
      <c r="C32" s="556"/>
      <c r="D32" s="106" t="str">
        <f>RIGHT($K$5,21)</f>
        <v>ΔТ=70⁰С (95/85/20) Вт</v>
      </c>
      <c r="E32" s="449">
        <f t="shared" ref="E32:P32" si="25">ROUND(IF($D32="ΔТ=70⁰С (95/85/20) Вт",AA32,(IF($D32="ΔТ=60⁰С (90/70/20) Вт",AA32*0.818,AA32*0.646))),0)</f>
        <v>935</v>
      </c>
      <c r="F32" s="449">
        <f t="shared" si="25"/>
        <v>1027</v>
      </c>
      <c r="G32" s="449">
        <f t="shared" si="25"/>
        <v>1386</v>
      </c>
      <c r="H32" s="449">
        <f t="shared" si="25"/>
        <v>1868</v>
      </c>
      <c r="I32" s="449">
        <f t="shared" si="25"/>
        <v>2320</v>
      </c>
      <c r="J32" s="449">
        <f t="shared" si="25"/>
        <v>2787</v>
      </c>
      <c r="K32" s="449">
        <f t="shared" si="25"/>
        <v>3239</v>
      </c>
      <c r="L32" s="449">
        <f t="shared" si="25"/>
        <v>3737</v>
      </c>
      <c r="M32" s="449">
        <f t="shared" si="25"/>
        <v>4111</v>
      </c>
      <c r="N32" s="449">
        <f t="shared" si="25"/>
        <v>4173</v>
      </c>
      <c r="O32" s="449">
        <f t="shared" si="25"/>
        <v>4672</v>
      </c>
      <c r="P32" s="450">
        <f t="shared" si="25"/>
        <v>5605</v>
      </c>
      <c r="AA32" s="126">
        <f>VLOOKUP(CONCATENATE("P60 ",E$6," H",$B31),Основа!$A$1:$O3647,8,FALSE)</f>
        <v>935</v>
      </c>
      <c r="AB32" s="126">
        <f>VLOOKUP(CONCATENATE("P60 ",F$6," H",$B31),Основа!$A$1:$O3647,8,FALSE)</f>
        <v>1027</v>
      </c>
      <c r="AC32" s="126">
        <f>VLOOKUP(CONCATENATE("P60 ",G$6," H",$B31),Основа!$A$1:$O3647,8,FALSE)</f>
        <v>1386</v>
      </c>
      <c r="AD32" s="126">
        <f>VLOOKUP(CONCATENATE("P60 ",H$6," H",$B31),Основа!$A$1:$O3647,8,FALSE)</f>
        <v>1868</v>
      </c>
      <c r="AE32" s="126">
        <f>VLOOKUP(CONCATENATE("P60 ",I$6," H",$B31),Основа!$A$1:$O3647,8,FALSE)</f>
        <v>2320</v>
      </c>
      <c r="AF32" s="126">
        <f>VLOOKUP(CONCATENATE("P60 ",J$6," H",$B31),Основа!$A$1:$O3647,8,FALSE)</f>
        <v>2787</v>
      </c>
      <c r="AG32" s="126">
        <f>VLOOKUP(CONCATENATE("P60 ",K$6," H",$B31),Основа!$A$1:$O3647,8,FALSE)</f>
        <v>3239</v>
      </c>
      <c r="AH32" s="126">
        <f>VLOOKUP(CONCATENATE("P60 ",L$6," H",$B31),Основа!$A$1:$O3647,8,FALSE)</f>
        <v>3737</v>
      </c>
      <c r="AI32" s="126">
        <f>VLOOKUP(CONCATENATE("P60 ",M$6," H",$B31),Основа!$A$1:$O3647,8,FALSE)</f>
        <v>4110.66</v>
      </c>
      <c r="AJ32" s="126">
        <f>VLOOKUP(CONCATENATE("P60 ",N$6," H",$B31),Основа!$A$1:$O3647,8,FALSE)</f>
        <v>4173</v>
      </c>
      <c r="AK32" s="126">
        <f>VLOOKUP(CONCATENATE("P60 ",O$6," H",$B31),Основа!$A$1:$O3647,8,FALSE)</f>
        <v>4672</v>
      </c>
      <c r="AL32" s="126">
        <f>VLOOKUP(CONCATENATE("P60 ",P$6," H",$B31),Основа!$A$1:$O3647,8,FALSE)</f>
        <v>5605</v>
      </c>
    </row>
    <row r="33" spans="2:38" ht="25.2" thickBot="1" x14ac:dyDescent="0.45">
      <c r="B33" s="80"/>
      <c r="C33" s="80"/>
      <c r="D33" s="80"/>
      <c r="E33" s="85" t="s">
        <v>51</v>
      </c>
      <c r="F33" s="80"/>
      <c r="G33" s="80"/>
      <c r="H33" s="80"/>
      <c r="I33" s="80"/>
      <c r="J33" s="80"/>
      <c r="K33" s="80"/>
      <c r="L33" s="80"/>
      <c r="M33" s="80"/>
      <c r="N33" s="80"/>
      <c r="O33" s="80"/>
      <c r="P33" s="80"/>
      <c r="AA33" s="67"/>
      <c r="AB33" s="67"/>
      <c r="AC33" s="67"/>
      <c r="AD33" s="67"/>
      <c r="AE33" s="67"/>
      <c r="AF33" s="67"/>
      <c r="AG33" s="67"/>
      <c r="AH33" s="67"/>
      <c r="AI33" s="67"/>
      <c r="AJ33" s="67"/>
      <c r="AK33" s="67"/>
      <c r="AL33" s="67"/>
    </row>
    <row r="34" spans="2:38" x14ac:dyDescent="0.3">
      <c r="B34" s="564" t="s">
        <v>8</v>
      </c>
      <c r="C34" s="565"/>
      <c r="D34" s="566"/>
      <c r="E34" s="465">
        <v>500</v>
      </c>
      <c r="F34" s="465">
        <v>550</v>
      </c>
      <c r="G34" s="465">
        <v>750</v>
      </c>
      <c r="H34" s="465">
        <v>1000</v>
      </c>
      <c r="I34" s="465">
        <v>1250</v>
      </c>
      <c r="J34" s="465">
        <v>1500</v>
      </c>
      <c r="K34" s="465">
        <v>1750</v>
      </c>
      <c r="L34" s="465">
        <v>2000</v>
      </c>
      <c r="M34" s="465">
        <v>2200</v>
      </c>
      <c r="N34" s="465">
        <v>2250</v>
      </c>
      <c r="O34" s="465">
        <v>2500</v>
      </c>
      <c r="P34" s="485">
        <v>3000</v>
      </c>
      <c r="AA34" s="67"/>
      <c r="AB34" s="67"/>
      <c r="AC34" s="67"/>
      <c r="AD34" s="67"/>
      <c r="AE34" s="67"/>
      <c r="AF34" s="67"/>
      <c r="AG34" s="67"/>
      <c r="AH34" s="67"/>
      <c r="AI34" s="67"/>
      <c r="AJ34" s="67"/>
      <c r="AK34" s="67"/>
      <c r="AL34" s="67"/>
    </row>
    <row r="35" spans="2:38" x14ac:dyDescent="0.3">
      <c r="B35" s="567" t="s">
        <v>9</v>
      </c>
      <c r="C35" s="568"/>
      <c r="D35" s="569"/>
      <c r="E35" s="468">
        <v>430</v>
      </c>
      <c r="F35" s="468">
        <v>480</v>
      </c>
      <c r="G35" s="468">
        <v>680</v>
      </c>
      <c r="H35" s="468">
        <v>930</v>
      </c>
      <c r="I35" s="468">
        <v>1180</v>
      </c>
      <c r="J35" s="468">
        <v>1430</v>
      </c>
      <c r="K35" s="468">
        <v>1680</v>
      </c>
      <c r="L35" s="468">
        <v>1930</v>
      </c>
      <c r="M35" s="468">
        <v>2130</v>
      </c>
      <c r="N35" s="468">
        <v>2180</v>
      </c>
      <c r="O35" s="468">
        <v>2430</v>
      </c>
      <c r="P35" s="469">
        <v>2930</v>
      </c>
    </row>
    <row r="36" spans="2:38" x14ac:dyDescent="0.3">
      <c r="B36" s="590" t="s">
        <v>35</v>
      </c>
      <c r="C36" s="591"/>
      <c r="D36" s="592"/>
      <c r="E36" s="468">
        <f>(E34/2)-25</f>
        <v>225</v>
      </c>
      <c r="F36" s="468">
        <f t="shared" ref="F36:P36" si="26">(F34/2)-25</f>
        <v>250</v>
      </c>
      <c r="G36" s="468">
        <f t="shared" si="26"/>
        <v>350</v>
      </c>
      <c r="H36" s="468">
        <f t="shared" si="26"/>
        <v>475</v>
      </c>
      <c r="I36" s="468">
        <f t="shared" si="26"/>
        <v>600</v>
      </c>
      <c r="J36" s="468">
        <f t="shared" si="26"/>
        <v>725</v>
      </c>
      <c r="K36" s="468">
        <f t="shared" si="26"/>
        <v>850</v>
      </c>
      <c r="L36" s="468">
        <f t="shared" si="26"/>
        <v>975</v>
      </c>
      <c r="M36" s="468">
        <f t="shared" si="26"/>
        <v>1075</v>
      </c>
      <c r="N36" s="468">
        <f t="shared" si="26"/>
        <v>1100</v>
      </c>
      <c r="O36" s="468">
        <f t="shared" si="26"/>
        <v>1225</v>
      </c>
      <c r="P36" s="469">
        <f t="shared" si="26"/>
        <v>1475</v>
      </c>
    </row>
    <row r="37" spans="2:38" x14ac:dyDescent="0.3">
      <c r="B37" s="590" t="s">
        <v>78</v>
      </c>
      <c r="C37" s="591"/>
      <c r="D37" s="592"/>
      <c r="E37" s="574">
        <v>57</v>
      </c>
      <c r="F37" s="574"/>
      <c r="G37" s="574"/>
      <c r="H37" s="574"/>
      <c r="I37" s="574"/>
      <c r="J37" s="574"/>
      <c r="K37" s="574"/>
      <c r="L37" s="574"/>
      <c r="M37" s="574"/>
      <c r="N37" s="574"/>
      <c r="O37" s="574"/>
      <c r="P37" s="575"/>
    </row>
    <row r="38" spans="2:38" ht="44.25" customHeight="1" thickBot="1" x14ac:dyDescent="0.35">
      <c r="B38" s="82" t="s">
        <v>1</v>
      </c>
      <c r="C38" s="86" t="s">
        <v>7</v>
      </c>
      <c r="D38" s="570" t="s">
        <v>5</v>
      </c>
      <c r="E38" s="571"/>
      <c r="F38" s="571"/>
      <c r="G38" s="571"/>
      <c r="H38" s="571"/>
      <c r="I38" s="571"/>
      <c r="J38" s="571"/>
      <c r="K38" s="571"/>
      <c r="L38" s="571"/>
      <c r="M38" s="571"/>
      <c r="N38" s="571"/>
      <c r="O38" s="571"/>
      <c r="P38" s="572"/>
    </row>
    <row r="39" spans="2:38" x14ac:dyDescent="0.3">
      <c r="B39" s="547">
        <v>2</v>
      </c>
      <c r="C39" s="551">
        <v>66</v>
      </c>
      <c r="D39" s="87" t="s">
        <v>6</v>
      </c>
      <c r="E39" s="88">
        <v>5.3</v>
      </c>
      <c r="F39" s="88">
        <v>5.5</v>
      </c>
      <c r="G39" s="88">
        <v>7</v>
      </c>
      <c r="H39" s="88">
        <v>8.9</v>
      </c>
      <c r="I39" s="88">
        <v>10.8</v>
      </c>
      <c r="J39" s="88">
        <v>12.7</v>
      </c>
      <c r="K39" s="88">
        <v>14.6</v>
      </c>
      <c r="L39" s="88">
        <v>16.399999999999999</v>
      </c>
      <c r="M39" s="88">
        <v>17.5</v>
      </c>
      <c r="N39" s="88">
        <v>18.3</v>
      </c>
      <c r="O39" s="88">
        <v>20.2</v>
      </c>
      <c r="P39" s="89">
        <v>24.1</v>
      </c>
    </row>
    <row r="40" spans="2:38" ht="15" thickBot="1" x14ac:dyDescent="0.35">
      <c r="B40" s="548"/>
      <c r="C40" s="552"/>
      <c r="D40" s="90" t="s">
        <v>3</v>
      </c>
      <c r="E40" s="92">
        <v>1.5</v>
      </c>
      <c r="F40" s="92">
        <v>1.6</v>
      </c>
      <c r="G40" s="92">
        <v>2.2000000000000002</v>
      </c>
      <c r="H40" s="92">
        <v>2.9</v>
      </c>
      <c r="I40" s="92">
        <v>3.6</v>
      </c>
      <c r="J40" s="92">
        <v>4.3</v>
      </c>
      <c r="K40" s="92">
        <v>4.9000000000000004</v>
      </c>
      <c r="L40" s="92">
        <v>5.6</v>
      </c>
      <c r="M40" s="92">
        <v>6.2</v>
      </c>
      <c r="N40" s="92">
        <v>6.3</v>
      </c>
      <c r="O40" s="92">
        <v>7</v>
      </c>
      <c r="P40" s="93">
        <v>8.4</v>
      </c>
    </row>
    <row r="41" spans="2:38" x14ac:dyDescent="0.3">
      <c r="B41" s="561">
        <v>3</v>
      </c>
      <c r="C41" s="551">
        <f>C39+66</f>
        <v>132</v>
      </c>
      <c r="D41" s="94" t="s">
        <v>6</v>
      </c>
      <c r="E41" s="88">
        <v>7.6</v>
      </c>
      <c r="F41" s="88">
        <v>8.1</v>
      </c>
      <c r="G41" s="88">
        <v>10.4</v>
      </c>
      <c r="H41" s="88">
        <v>13.3</v>
      </c>
      <c r="I41" s="88">
        <v>16.100000000000001</v>
      </c>
      <c r="J41" s="88">
        <v>18.899999999999999</v>
      </c>
      <c r="K41" s="88">
        <v>21.7</v>
      </c>
      <c r="L41" s="88">
        <v>24.5</v>
      </c>
      <c r="M41" s="88">
        <v>25.6</v>
      </c>
      <c r="N41" s="88">
        <v>27.4</v>
      </c>
      <c r="O41" s="88">
        <v>30.2</v>
      </c>
      <c r="P41" s="89">
        <v>35.799999999999997</v>
      </c>
    </row>
    <row r="42" spans="2:38" ht="15" thickBot="1" x14ac:dyDescent="0.35">
      <c r="B42" s="561"/>
      <c r="C42" s="552"/>
      <c r="D42" s="97" t="s">
        <v>3</v>
      </c>
      <c r="E42" s="92">
        <v>2.2999999999999998</v>
      </c>
      <c r="F42" s="92">
        <v>2.5</v>
      </c>
      <c r="G42" s="92">
        <v>3.3</v>
      </c>
      <c r="H42" s="92">
        <v>4.3</v>
      </c>
      <c r="I42" s="92">
        <v>5.4</v>
      </c>
      <c r="J42" s="92">
        <v>6.4</v>
      </c>
      <c r="K42" s="92">
        <v>7.4</v>
      </c>
      <c r="L42" s="92">
        <v>8.5</v>
      </c>
      <c r="M42" s="92">
        <v>9.3000000000000007</v>
      </c>
      <c r="N42" s="92">
        <v>9.5</v>
      </c>
      <c r="O42" s="92">
        <v>10.5</v>
      </c>
      <c r="P42" s="93">
        <v>12.6</v>
      </c>
    </row>
    <row r="43" spans="2:38" x14ac:dyDescent="0.3">
      <c r="B43" s="547">
        <v>4</v>
      </c>
      <c r="C43" s="551">
        <f t="shared" ref="C43" si="27">C41+66</f>
        <v>198</v>
      </c>
      <c r="D43" s="87" t="s">
        <v>6</v>
      </c>
      <c r="E43" s="95">
        <v>10.1</v>
      </c>
      <c r="F43" s="95">
        <v>10.8</v>
      </c>
      <c r="G43" s="95">
        <v>13.8</v>
      </c>
      <c r="H43" s="95">
        <v>17.600000000000001</v>
      </c>
      <c r="I43" s="95">
        <v>21.3</v>
      </c>
      <c r="J43" s="95">
        <v>25.2</v>
      </c>
      <c r="K43" s="95">
        <v>28.9</v>
      </c>
      <c r="L43" s="95">
        <v>32.700000000000003</v>
      </c>
      <c r="M43" s="95">
        <v>35.5</v>
      </c>
      <c r="N43" s="95">
        <v>36.4</v>
      </c>
      <c r="O43" s="95">
        <v>40.200000000000003</v>
      </c>
      <c r="P43" s="96">
        <v>47.8</v>
      </c>
    </row>
    <row r="44" spans="2:38" ht="15" thickBot="1" x14ac:dyDescent="0.35">
      <c r="B44" s="548"/>
      <c r="C44" s="552"/>
      <c r="D44" s="90" t="s">
        <v>3</v>
      </c>
      <c r="E44" s="98">
        <v>3.1</v>
      </c>
      <c r="F44" s="98">
        <v>3.3</v>
      </c>
      <c r="G44" s="98">
        <v>4.4000000000000004</v>
      </c>
      <c r="H44" s="98">
        <v>5.8</v>
      </c>
      <c r="I44" s="98">
        <v>7.2</v>
      </c>
      <c r="J44" s="98">
        <v>8.6</v>
      </c>
      <c r="K44" s="98">
        <v>9.9</v>
      </c>
      <c r="L44" s="98">
        <v>11.3</v>
      </c>
      <c r="M44" s="98">
        <v>12.4</v>
      </c>
      <c r="N44" s="98">
        <v>12.7</v>
      </c>
      <c r="O44" s="98">
        <v>14.1</v>
      </c>
      <c r="P44" s="99">
        <v>16.8</v>
      </c>
    </row>
    <row r="45" spans="2:38" x14ac:dyDescent="0.3">
      <c r="B45" s="561">
        <v>5</v>
      </c>
      <c r="C45" s="551">
        <f t="shared" ref="C45" si="28">C43+66</f>
        <v>264</v>
      </c>
      <c r="D45" s="94" t="s">
        <v>6</v>
      </c>
      <c r="E45" s="88">
        <v>12.5</v>
      </c>
      <c r="F45" s="88">
        <v>13.4</v>
      </c>
      <c r="G45" s="88">
        <v>17.2</v>
      </c>
      <c r="H45" s="88">
        <v>21.9</v>
      </c>
      <c r="I45" s="88">
        <v>26.7</v>
      </c>
      <c r="J45" s="88">
        <v>31.4</v>
      </c>
      <c r="K45" s="88">
        <v>36.1</v>
      </c>
      <c r="L45" s="88">
        <v>40.799999999999997</v>
      </c>
      <c r="M45" s="88">
        <v>43.2</v>
      </c>
      <c r="N45" s="88">
        <v>45.5</v>
      </c>
      <c r="O45" s="88">
        <v>50.2</v>
      </c>
      <c r="P45" s="89">
        <v>59.7</v>
      </c>
    </row>
    <row r="46" spans="2:38" ht="15" thickBot="1" x14ac:dyDescent="0.35">
      <c r="B46" s="561"/>
      <c r="C46" s="552"/>
      <c r="D46" s="97" t="s">
        <v>3</v>
      </c>
      <c r="E46" s="100">
        <v>3.8</v>
      </c>
      <c r="F46" s="100">
        <v>4.2</v>
      </c>
      <c r="G46" s="100">
        <v>5.6</v>
      </c>
      <c r="H46" s="100">
        <v>7.3</v>
      </c>
      <c r="I46" s="100">
        <v>9</v>
      </c>
      <c r="J46" s="100">
        <v>10.7</v>
      </c>
      <c r="K46" s="100">
        <v>12.4</v>
      </c>
      <c r="L46" s="100">
        <v>14.1</v>
      </c>
      <c r="M46" s="100">
        <v>15.5</v>
      </c>
      <c r="N46" s="100">
        <v>15.9</v>
      </c>
      <c r="O46" s="100">
        <v>17.600000000000001</v>
      </c>
      <c r="P46" s="101">
        <v>21</v>
      </c>
    </row>
    <row r="47" spans="2:38" x14ac:dyDescent="0.3">
      <c r="B47" s="547">
        <v>6</v>
      </c>
      <c r="C47" s="551">
        <f t="shared" ref="C47" si="29">C45+66</f>
        <v>330</v>
      </c>
      <c r="D47" s="87" t="s">
        <v>6</v>
      </c>
      <c r="E47" s="88">
        <v>15</v>
      </c>
      <c r="F47" s="88">
        <v>16.100000000000001</v>
      </c>
      <c r="G47" s="88">
        <v>20.7</v>
      </c>
      <c r="H47" s="88">
        <v>26.3</v>
      </c>
      <c r="I47" s="88">
        <v>31.9</v>
      </c>
      <c r="J47" s="88">
        <v>37.6</v>
      </c>
      <c r="K47" s="88">
        <v>43.3</v>
      </c>
      <c r="L47" s="88">
        <v>48.9</v>
      </c>
      <c r="M47" s="88">
        <v>52.3</v>
      </c>
      <c r="N47" s="88">
        <v>54.5</v>
      </c>
      <c r="O47" s="88">
        <v>60.2</v>
      </c>
      <c r="P47" s="89">
        <v>71.599999999999994</v>
      </c>
    </row>
    <row r="48" spans="2:38" ht="15" thickBot="1" x14ac:dyDescent="0.35">
      <c r="B48" s="548"/>
      <c r="C48" s="552"/>
      <c r="D48" s="90" t="s">
        <v>3</v>
      </c>
      <c r="E48" s="92">
        <v>4.5999999999999996</v>
      </c>
      <c r="F48" s="92">
        <v>5</v>
      </c>
      <c r="G48" s="92">
        <v>6.7</v>
      </c>
      <c r="H48" s="92">
        <v>8.6999999999999993</v>
      </c>
      <c r="I48" s="92">
        <v>10.8</v>
      </c>
      <c r="J48" s="92">
        <v>12.9</v>
      </c>
      <c r="K48" s="92">
        <v>14.9</v>
      </c>
      <c r="L48" s="92">
        <v>17</v>
      </c>
      <c r="M48" s="92">
        <v>18.600000000000001</v>
      </c>
      <c r="N48" s="92">
        <v>19</v>
      </c>
      <c r="O48" s="92">
        <v>21.1</v>
      </c>
      <c r="P48" s="93">
        <v>25.2</v>
      </c>
    </row>
    <row r="49" spans="2:38" x14ac:dyDescent="0.3">
      <c r="B49" s="561">
        <v>7</v>
      </c>
      <c r="C49" s="551">
        <f t="shared" ref="C49" si="30">C47+66</f>
        <v>396</v>
      </c>
      <c r="D49" s="94" t="s">
        <v>6</v>
      </c>
      <c r="E49" s="88">
        <v>17.5</v>
      </c>
      <c r="F49" s="88">
        <v>18.7</v>
      </c>
      <c r="G49" s="88">
        <v>24.1</v>
      </c>
      <c r="H49" s="88">
        <v>30.6</v>
      </c>
      <c r="I49" s="88">
        <v>37.200000000000003</v>
      </c>
      <c r="J49" s="88">
        <v>43.9</v>
      </c>
      <c r="K49" s="88">
        <v>50.4</v>
      </c>
      <c r="L49" s="88">
        <v>57</v>
      </c>
      <c r="M49" s="88">
        <v>61.2</v>
      </c>
      <c r="N49" s="88">
        <v>63.6</v>
      </c>
      <c r="O49" s="88">
        <v>70.2</v>
      </c>
      <c r="P49" s="89">
        <v>83.5</v>
      </c>
    </row>
    <row r="50" spans="2:38" ht="15" thickBot="1" x14ac:dyDescent="0.35">
      <c r="B50" s="561"/>
      <c r="C50" s="552"/>
      <c r="D50" s="97" t="s">
        <v>3</v>
      </c>
      <c r="E50" s="92">
        <v>5.4</v>
      </c>
      <c r="F50" s="92">
        <v>5.9</v>
      </c>
      <c r="G50" s="92">
        <v>7.8</v>
      </c>
      <c r="H50" s="92">
        <v>10.199999999999999</v>
      </c>
      <c r="I50" s="92">
        <v>12.6</v>
      </c>
      <c r="J50" s="92">
        <v>15</v>
      </c>
      <c r="K50" s="92">
        <v>17.399999999999999</v>
      </c>
      <c r="L50" s="92">
        <v>19.8</v>
      </c>
      <c r="M50" s="92">
        <v>21.7</v>
      </c>
      <c r="N50" s="92">
        <v>22.2</v>
      </c>
      <c r="O50" s="92">
        <v>24.6</v>
      </c>
      <c r="P50" s="93">
        <v>29.4</v>
      </c>
    </row>
    <row r="51" spans="2:38" x14ac:dyDescent="0.3">
      <c r="B51" s="547">
        <v>8</v>
      </c>
      <c r="C51" s="551">
        <f t="shared" ref="C51" si="31">C49+66</f>
        <v>462</v>
      </c>
      <c r="D51" s="87" t="s">
        <v>6</v>
      </c>
      <c r="E51" s="95">
        <v>19.899999999999999</v>
      </c>
      <c r="F51" s="95">
        <v>21.4</v>
      </c>
      <c r="G51" s="95">
        <v>27.5</v>
      </c>
      <c r="H51" s="95">
        <v>35</v>
      </c>
      <c r="I51" s="95">
        <v>42.5</v>
      </c>
      <c r="J51" s="95">
        <v>50.1</v>
      </c>
      <c r="K51" s="95">
        <v>57.6</v>
      </c>
      <c r="L51" s="95">
        <v>65.2</v>
      </c>
      <c r="M51" s="95">
        <v>69.599999999999994</v>
      </c>
      <c r="N51" s="95">
        <v>72.7</v>
      </c>
      <c r="O51" s="95">
        <v>80.3</v>
      </c>
      <c r="P51" s="96">
        <v>95.5</v>
      </c>
    </row>
    <row r="52" spans="2:38" ht="15" thickBot="1" x14ac:dyDescent="0.35">
      <c r="B52" s="548"/>
      <c r="C52" s="552"/>
      <c r="D52" s="90" t="s">
        <v>3</v>
      </c>
      <c r="E52" s="98">
        <v>6.2</v>
      </c>
      <c r="F52" s="98">
        <v>6.7</v>
      </c>
      <c r="G52" s="98">
        <v>8.9</v>
      </c>
      <c r="H52" s="98">
        <v>11.7</v>
      </c>
      <c r="I52" s="98">
        <v>14.4</v>
      </c>
      <c r="J52" s="98">
        <v>17.2</v>
      </c>
      <c r="K52" s="98">
        <v>19.899999999999999</v>
      </c>
      <c r="L52" s="98">
        <v>22.7</v>
      </c>
      <c r="M52" s="98">
        <v>24.9</v>
      </c>
      <c r="N52" s="98">
        <v>25.4</v>
      </c>
      <c r="O52" s="98">
        <v>28.2</v>
      </c>
      <c r="P52" s="99">
        <v>33.700000000000003</v>
      </c>
    </row>
    <row r="53" spans="2:38" x14ac:dyDescent="0.3">
      <c r="B53" s="561">
        <v>9</v>
      </c>
      <c r="C53" s="551">
        <f t="shared" ref="C53" si="32">C51+66</f>
        <v>528</v>
      </c>
      <c r="D53" s="94" t="s">
        <v>6</v>
      </c>
      <c r="E53" s="88">
        <v>22.4</v>
      </c>
      <c r="F53" s="88">
        <v>24</v>
      </c>
      <c r="G53" s="88">
        <v>30.9</v>
      </c>
      <c r="H53" s="88">
        <v>39.299999999999997</v>
      </c>
      <c r="I53" s="88">
        <v>47.8</v>
      </c>
      <c r="J53" s="88">
        <v>56.3</v>
      </c>
      <c r="K53" s="88">
        <v>64.8</v>
      </c>
      <c r="L53" s="88">
        <v>73.3</v>
      </c>
      <c r="M53" s="88">
        <v>77.7</v>
      </c>
      <c r="N53" s="88">
        <v>81.7</v>
      </c>
      <c r="O53" s="88">
        <v>90.3</v>
      </c>
      <c r="P53" s="89">
        <v>107.4</v>
      </c>
    </row>
    <row r="54" spans="2:38" ht="15" thickBot="1" x14ac:dyDescent="0.35">
      <c r="B54" s="561"/>
      <c r="C54" s="552"/>
      <c r="D54" s="97" t="s">
        <v>3</v>
      </c>
      <c r="E54" s="98">
        <v>6.9</v>
      </c>
      <c r="F54" s="98">
        <v>7.5</v>
      </c>
      <c r="G54" s="98">
        <v>10</v>
      </c>
      <c r="H54" s="98">
        <v>13.1</v>
      </c>
      <c r="I54" s="98">
        <v>16.2</v>
      </c>
      <c r="J54" s="98">
        <v>19.3</v>
      </c>
      <c r="K54" s="98">
        <v>22.4</v>
      </c>
      <c r="L54" s="98">
        <v>25.5</v>
      </c>
      <c r="M54" s="98">
        <v>28</v>
      </c>
      <c r="N54" s="98">
        <v>28.6</v>
      </c>
      <c r="O54" s="98">
        <v>31.7</v>
      </c>
      <c r="P54" s="99">
        <v>37.9</v>
      </c>
    </row>
    <row r="55" spans="2:38" x14ac:dyDescent="0.3">
      <c r="B55" s="547">
        <v>10</v>
      </c>
      <c r="C55" s="551">
        <f t="shared" ref="C55" si="33">C53+66</f>
        <v>594</v>
      </c>
      <c r="D55" s="87" t="s">
        <v>6</v>
      </c>
      <c r="E55" s="88">
        <v>24.9</v>
      </c>
      <c r="F55" s="88">
        <v>26.7</v>
      </c>
      <c r="G55" s="88">
        <v>34.299999999999997</v>
      </c>
      <c r="H55" s="88">
        <v>43.7</v>
      </c>
      <c r="I55" s="88">
        <v>53.1</v>
      </c>
      <c r="J55" s="88">
        <v>62.6</v>
      </c>
      <c r="K55" s="88">
        <v>72</v>
      </c>
      <c r="L55" s="88">
        <v>81.400000000000006</v>
      </c>
      <c r="M55" s="88">
        <v>85.5</v>
      </c>
      <c r="N55" s="88">
        <v>90.8</v>
      </c>
      <c r="O55" s="88">
        <v>100.3</v>
      </c>
      <c r="P55" s="89">
        <v>119.3</v>
      </c>
    </row>
    <row r="56" spans="2:38" ht="15" thickBot="1" x14ac:dyDescent="0.35">
      <c r="B56" s="548"/>
      <c r="C56" s="552"/>
      <c r="D56" s="90" t="s">
        <v>3</v>
      </c>
      <c r="E56" s="92">
        <v>7.7</v>
      </c>
      <c r="F56" s="92">
        <v>8.4</v>
      </c>
      <c r="G56" s="92">
        <v>11.1</v>
      </c>
      <c r="H56" s="92">
        <v>14.6</v>
      </c>
      <c r="I56" s="92">
        <v>18</v>
      </c>
      <c r="J56" s="92">
        <v>21.5</v>
      </c>
      <c r="K56" s="92">
        <v>24.9</v>
      </c>
      <c r="L56" s="92">
        <v>28.3</v>
      </c>
      <c r="M56" s="92">
        <v>31.1</v>
      </c>
      <c r="N56" s="92">
        <v>31.8</v>
      </c>
      <c r="O56" s="92">
        <v>35.200000000000003</v>
      </c>
      <c r="P56" s="93">
        <v>42.1</v>
      </c>
    </row>
    <row r="57" spans="2:38" x14ac:dyDescent="0.3">
      <c r="B57" s="547">
        <v>11</v>
      </c>
      <c r="C57" s="551">
        <f t="shared" ref="C57" si="34">C55+66</f>
        <v>660</v>
      </c>
      <c r="D57" s="87" t="s">
        <v>6</v>
      </c>
      <c r="E57" s="95">
        <v>27.4</v>
      </c>
      <c r="F57" s="95">
        <v>29.3</v>
      </c>
      <c r="G57" s="95" t="s">
        <v>16</v>
      </c>
      <c r="H57" s="95">
        <v>48</v>
      </c>
      <c r="I57" s="95">
        <v>58.4</v>
      </c>
      <c r="J57" s="95">
        <v>68.8</v>
      </c>
      <c r="K57" s="95">
        <v>79.2</v>
      </c>
      <c r="L57" s="95">
        <v>89.5</v>
      </c>
      <c r="M57" s="95">
        <v>92.3</v>
      </c>
      <c r="N57" s="95">
        <v>99.8</v>
      </c>
      <c r="O57" s="95">
        <v>110.3</v>
      </c>
      <c r="P57" s="96">
        <v>131.19999999999999</v>
      </c>
    </row>
    <row r="58" spans="2:38" ht="15" thickBot="1" x14ac:dyDescent="0.35">
      <c r="B58" s="548"/>
      <c r="C58" s="552"/>
      <c r="D58" s="90" t="s">
        <v>3</v>
      </c>
      <c r="E58" s="98">
        <v>8.5</v>
      </c>
      <c r="F58" s="98">
        <v>9.1999999999999993</v>
      </c>
      <c r="G58" s="98">
        <v>12.3</v>
      </c>
      <c r="H58" s="98">
        <v>16</v>
      </c>
      <c r="I58" s="98">
        <v>19.8</v>
      </c>
      <c r="J58" s="98">
        <v>23.6</v>
      </c>
      <c r="K58" s="98">
        <v>27.4</v>
      </c>
      <c r="L58" s="98">
        <v>31.2</v>
      </c>
      <c r="M58" s="98">
        <v>34.200000000000003</v>
      </c>
      <c r="N58" s="98">
        <v>34.9</v>
      </c>
      <c r="O58" s="98">
        <v>38.700000000000003</v>
      </c>
      <c r="P58" s="99">
        <v>46.3</v>
      </c>
    </row>
    <row r="59" spans="2:38" x14ac:dyDescent="0.3">
      <c r="B59" s="561">
        <v>12</v>
      </c>
      <c r="C59" s="551">
        <f t="shared" ref="C59" si="35">C57+66</f>
        <v>726</v>
      </c>
      <c r="D59" s="94" t="s">
        <v>6</v>
      </c>
      <c r="E59" s="88">
        <v>29.8</v>
      </c>
      <c r="F59" s="88">
        <v>32</v>
      </c>
      <c r="G59" s="88">
        <v>41.1</v>
      </c>
      <c r="H59" s="88">
        <v>52.4</v>
      </c>
      <c r="I59" s="88">
        <v>63.7</v>
      </c>
      <c r="J59" s="88">
        <v>75</v>
      </c>
      <c r="K59" s="88">
        <v>86.4</v>
      </c>
      <c r="L59" s="88">
        <v>97.6</v>
      </c>
      <c r="M59" s="88">
        <v>100.2</v>
      </c>
      <c r="N59" s="88">
        <v>108.9</v>
      </c>
      <c r="O59" s="88">
        <v>120.3</v>
      </c>
      <c r="P59" s="89">
        <v>143.1</v>
      </c>
    </row>
    <row r="60" spans="2:38" ht="15" thickBot="1" x14ac:dyDescent="0.35">
      <c r="B60" s="561"/>
      <c r="C60" s="552"/>
      <c r="D60" s="97" t="s">
        <v>3</v>
      </c>
      <c r="E60" s="98">
        <v>9.3000000000000007</v>
      </c>
      <c r="F60" s="98">
        <v>10.1</v>
      </c>
      <c r="G60" s="98">
        <v>13.4</v>
      </c>
      <c r="H60" s="98">
        <v>17.5</v>
      </c>
      <c r="I60" s="98">
        <v>21.6</v>
      </c>
      <c r="J60" s="98">
        <v>25.8</v>
      </c>
      <c r="K60" s="98">
        <v>29.9</v>
      </c>
      <c r="L60" s="98">
        <v>34</v>
      </c>
      <c r="M60" s="98">
        <v>37.299999999999997</v>
      </c>
      <c r="N60" s="98">
        <v>38.1</v>
      </c>
      <c r="O60" s="98">
        <v>42.3</v>
      </c>
      <c r="P60" s="99">
        <v>50.5</v>
      </c>
    </row>
    <row r="61" spans="2:38" x14ac:dyDescent="0.3">
      <c r="B61" s="547">
        <v>13</v>
      </c>
      <c r="C61" s="551">
        <f t="shared" ref="C61" si="36">C59+66</f>
        <v>792</v>
      </c>
      <c r="D61" s="87" t="s">
        <v>6</v>
      </c>
      <c r="E61" s="88">
        <v>32.299999999999997</v>
      </c>
      <c r="F61" s="88">
        <v>34.6</v>
      </c>
      <c r="G61" s="88">
        <v>44.5</v>
      </c>
      <c r="H61" s="88">
        <v>56.7</v>
      </c>
      <c r="I61" s="88">
        <v>69</v>
      </c>
      <c r="J61" s="88">
        <v>81.3</v>
      </c>
      <c r="K61" s="88">
        <v>93.5</v>
      </c>
      <c r="L61" s="88">
        <v>105.7</v>
      </c>
      <c r="M61" s="88">
        <v>112.4</v>
      </c>
      <c r="N61" s="88">
        <v>118</v>
      </c>
      <c r="O61" s="88">
        <v>130.30000000000001</v>
      </c>
      <c r="P61" s="89">
        <v>150.6</v>
      </c>
    </row>
    <row r="62" spans="2:38" ht="15" thickBot="1" x14ac:dyDescent="0.35">
      <c r="B62" s="548"/>
      <c r="C62" s="552"/>
      <c r="D62" s="90" t="s">
        <v>3</v>
      </c>
      <c r="E62" s="98">
        <v>10</v>
      </c>
      <c r="F62" s="98">
        <v>10.9</v>
      </c>
      <c r="G62" s="98">
        <v>14.5</v>
      </c>
      <c r="H62" s="98">
        <v>19</v>
      </c>
      <c r="I62" s="98">
        <v>23.4</v>
      </c>
      <c r="J62" s="98">
        <v>27.9</v>
      </c>
      <c r="K62" s="98">
        <v>32.4</v>
      </c>
      <c r="L62" s="98">
        <v>36.799999999999997</v>
      </c>
      <c r="M62" s="98">
        <v>40.4</v>
      </c>
      <c r="N62" s="98">
        <v>41.3</v>
      </c>
      <c r="O62" s="98">
        <v>45.8</v>
      </c>
      <c r="P62" s="99">
        <v>54.7</v>
      </c>
      <c r="AA62">
        <f>AA34-AA7</f>
        <v>-11309</v>
      </c>
      <c r="AB62">
        <f t="shared" ref="AB62:AL62" si="37">AB34-AB7</f>
        <v>-12165</v>
      </c>
      <c r="AC62">
        <f t="shared" si="37"/>
        <v>-13354</v>
      </c>
      <c r="AD62">
        <f t="shared" si="37"/>
        <v>-14135</v>
      </c>
      <c r="AE62">
        <f t="shared" si="37"/>
        <v>-15474</v>
      </c>
      <c r="AF62">
        <f t="shared" si="37"/>
        <v>-15879</v>
      </c>
      <c r="AG62">
        <f t="shared" si="37"/>
        <v>-16843</v>
      </c>
      <c r="AH62">
        <f t="shared" si="37"/>
        <v>-18228</v>
      </c>
      <c r="AI62">
        <f t="shared" si="37"/>
        <v>-21666</v>
      </c>
      <c r="AJ62">
        <f t="shared" si="37"/>
        <v>-22096</v>
      </c>
      <c r="AK62">
        <f t="shared" si="37"/>
        <v>-26931</v>
      </c>
      <c r="AL62">
        <f t="shared" si="37"/>
        <v>-31767</v>
      </c>
    </row>
    <row r="63" spans="2:38" x14ac:dyDescent="0.3">
      <c r="B63" s="547">
        <v>14</v>
      </c>
      <c r="C63" s="551">
        <f t="shared" ref="C63" si="38">C61+66</f>
        <v>858</v>
      </c>
      <c r="D63" s="87" t="s">
        <v>6</v>
      </c>
      <c r="E63" s="88">
        <v>34.799999999999997</v>
      </c>
      <c r="F63" s="88">
        <v>37.299999999999997</v>
      </c>
      <c r="G63" s="88">
        <v>47.9</v>
      </c>
      <c r="H63" s="88">
        <v>61</v>
      </c>
      <c r="I63" s="88">
        <v>74.2</v>
      </c>
      <c r="J63" s="88">
        <v>87.5</v>
      </c>
      <c r="K63" s="88">
        <v>100.7</v>
      </c>
      <c r="L63" s="88">
        <v>113.9</v>
      </c>
      <c r="M63" s="88">
        <v>119.6</v>
      </c>
      <c r="N63" s="88">
        <v>127</v>
      </c>
      <c r="O63" s="88">
        <v>140.30000000000001</v>
      </c>
      <c r="P63" s="89">
        <v>165.8</v>
      </c>
      <c r="AA63">
        <f t="shared" ref="AA63:AL63" si="39">AA35-AA8</f>
        <v>-134</v>
      </c>
      <c r="AB63">
        <f t="shared" si="39"/>
        <v>-146</v>
      </c>
      <c r="AC63">
        <f t="shared" si="39"/>
        <v>-198</v>
      </c>
      <c r="AD63">
        <f t="shared" si="39"/>
        <v>-267</v>
      </c>
      <c r="AE63">
        <f t="shared" si="39"/>
        <v>-331</v>
      </c>
      <c r="AF63">
        <f t="shared" si="39"/>
        <v>-399</v>
      </c>
      <c r="AG63">
        <f t="shared" si="39"/>
        <v>-462</v>
      </c>
      <c r="AH63">
        <f t="shared" si="39"/>
        <v>-534</v>
      </c>
      <c r="AI63">
        <f t="shared" si="39"/>
        <v>-587</v>
      </c>
      <c r="AJ63">
        <f t="shared" si="39"/>
        <v>-597</v>
      </c>
      <c r="AK63">
        <f t="shared" si="39"/>
        <v>-668</v>
      </c>
      <c r="AL63">
        <f t="shared" si="39"/>
        <v>-801</v>
      </c>
    </row>
    <row r="64" spans="2:38" ht="15" thickBot="1" x14ac:dyDescent="0.35">
      <c r="B64" s="548"/>
      <c r="C64" s="552"/>
      <c r="D64" s="90" t="s">
        <v>3</v>
      </c>
      <c r="E64" s="92">
        <v>10.8</v>
      </c>
      <c r="F64" s="92">
        <v>11.8</v>
      </c>
      <c r="G64" s="92">
        <v>15.6</v>
      </c>
      <c r="H64" s="92">
        <v>20.399999999999999</v>
      </c>
      <c r="I64" s="92">
        <v>25.2</v>
      </c>
      <c r="J64" s="92">
        <v>30.1</v>
      </c>
      <c r="K64" s="92">
        <v>34.9</v>
      </c>
      <c r="L64" s="92">
        <v>39.700000000000003</v>
      </c>
      <c r="M64" s="92">
        <v>43.5</v>
      </c>
      <c r="N64" s="92">
        <v>44.5</v>
      </c>
      <c r="O64" s="92">
        <v>49.3</v>
      </c>
      <c r="P64" s="93">
        <v>58.9</v>
      </c>
      <c r="AA64">
        <f t="shared" ref="AA64:AL64" si="40">AA36-AA9</f>
        <v>-13311</v>
      </c>
      <c r="AB64">
        <f t="shared" si="40"/>
        <v>-14365</v>
      </c>
      <c r="AC64">
        <f t="shared" si="40"/>
        <v>-16086</v>
      </c>
      <c r="AD64">
        <f t="shared" si="40"/>
        <v>-17258</v>
      </c>
      <c r="AE64">
        <f t="shared" si="40"/>
        <v>-19268</v>
      </c>
      <c r="AF64">
        <f t="shared" si="40"/>
        <v>-19880</v>
      </c>
      <c r="AG64">
        <f t="shared" si="40"/>
        <v>-21327</v>
      </c>
      <c r="AH64">
        <f t="shared" si="40"/>
        <v>-23402</v>
      </c>
      <c r="AI64">
        <f t="shared" si="40"/>
        <v>-27990</v>
      </c>
      <c r="AJ64">
        <f t="shared" si="40"/>
        <v>-28563</v>
      </c>
      <c r="AK64">
        <f t="shared" si="40"/>
        <v>-35016</v>
      </c>
      <c r="AL64">
        <f t="shared" si="40"/>
        <v>-41468</v>
      </c>
    </row>
    <row r="65" spans="27:38" x14ac:dyDescent="0.3">
      <c r="AA65">
        <f t="shared" ref="AA65:AL65" si="41">AA37-AA10</f>
        <v>-200</v>
      </c>
      <c r="AB65">
        <f t="shared" si="41"/>
        <v>-220</v>
      </c>
      <c r="AC65">
        <f t="shared" si="41"/>
        <v>-296</v>
      </c>
      <c r="AD65">
        <f t="shared" si="41"/>
        <v>-401</v>
      </c>
      <c r="AE65">
        <f t="shared" si="41"/>
        <v>-497</v>
      </c>
      <c r="AF65">
        <f t="shared" si="41"/>
        <v>-598</v>
      </c>
      <c r="AG65">
        <f t="shared" si="41"/>
        <v>-694</v>
      </c>
      <c r="AH65">
        <f t="shared" si="41"/>
        <v>-801</v>
      </c>
      <c r="AI65">
        <f t="shared" si="41"/>
        <v>-881</v>
      </c>
      <c r="AJ65">
        <f t="shared" si="41"/>
        <v>-894</v>
      </c>
      <c r="AK65">
        <f t="shared" si="41"/>
        <v>-1001</v>
      </c>
      <c r="AL65">
        <f t="shared" si="41"/>
        <v>-1202</v>
      </c>
    </row>
    <row r="66" spans="27:38" x14ac:dyDescent="0.3">
      <c r="AA66">
        <f t="shared" ref="AA66:AL66" si="42">AA38-AA11</f>
        <v>-15318</v>
      </c>
      <c r="AB66">
        <f t="shared" si="42"/>
        <v>-16574</v>
      </c>
      <c r="AC66">
        <f t="shared" si="42"/>
        <v>-18822</v>
      </c>
      <c r="AD66">
        <f t="shared" si="42"/>
        <v>-20389</v>
      </c>
      <c r="AE66">
        <f t="shared" si="42"/>
        <v>-23069</v>
      </c>
      <c r="AF66">
        <f t="shared" si="42"/>
        <v>-23890</v>
      </c>
      <c r="AG66">
        <f t="shared" si="42"/>
        <v>-25821</v>
      </c>
      <c r="AH66">
        <f t="shared" si="42"/>
        <v>-28586</v>
      </c>
      <c r="AI66">
        <f t="shared" si="42"/>
        <v>-34327</v>
      </c>
      <c r="AJ66">
        <f t="shared" si="42"/>
        <v>-35044</v>
      </c>
      <c r="AK66">
        <f t="shared" si="42"/>
        <v>-43117</v>
      </c>
      <c r="AL66">
        <f t="shared" si="42"/>
        <v>-51189</v>
      </c>
    </row>
    <row r="67" spans="27:38" x14ac:dyDescent="0.3">
      <c r="AA67">
        <f t="shared" ref="AA67:AL67" si="43">AA39-AA12</f>
        <v>-267</v>
      </c>
      <c r="AB67">
        <f t="shared" si="43"/>
        <v>-294</v>
      </c>
      <c r="AC67">
        <f t="shared" si="43"/>
        <v>-396</v>
      </c>
      <c r="AD67">
        <f t="shared" si="43"/>
        <v>-534</v>
      </c>
      <c r="AE67">
        <f t="shared" si="43"/>
        <v>-663</v>
      </c>
      <c r="AF67">
        <f t="shared" si="43"/>
        <v>-796</v>
      </c>
      <c r="AG67">
        <f t="shared" si="43"/>
        <v>-925</v>
      </c>
      <c r="AH67">
        <f t="shared" si="43"/>
        <v>-1068</v>
      </c>
      <c r="AI67">
        <f t="shared" si="43"/>
        <v>-1175</v>
      </c>
      <c r="AJ67">
        <f t="shared" si="43"/>
        <v>-1192</v>
      </c>
      <c r="AK67">
        <f t="shared" si="43"/>
        <v>-1335</v>
      </c>
      <c r="AL67">
        <f t="shared" si="43"/>
        <v>-1601</v>
      </c>
    </row>
    <row r="68" spans="27:38" x14ac:dyDescent="0.3">
      <c r="AA68">
        <f t="shared" ref="AA68:AL68" si="44">AA40-AA13</f>
        <v>-17328</v>
      </c>
      <c r="AB68">
        <f t="shared" si="44"/>
        <v>-18786</v>
      </c>
      <c r="AC68">
        <f t="shared" si="44"/>
        <v>-21565</v>
      </c>
      <c r="AD68">
        <f t="shared" si="44"/>
        <v>-23525</v>
      </c>
      <c r="AE68">
        <f t="shared" si="44"/>
        <v>-26879</v>
      </c>
      <c r="AF68">
        <f t="shared" si="44"/>
        <v>-27908</v>
      </c>
      <c r="AG68">
        <f t="shared" si="44"/>
        <v>-30325</v>
      </c>
      <c r="AH68">
        <f t="shared" si="44"/>
        <v>-33782</v>
      </c>
      <c r="AI68">
        <f t="shared" si="44"/>
        <v>-40677</v>
      </c>
      <c r="AJ68">
        <f t="shared" si="44"/>
        <v>-41539</v>
      </c>
      <c r="AK68">
        <f t="shared" si="44"/>
        <v>-51235</v>
      </c>
      <c r="AL68">
        <f t="shared" si="44"/>
        <v>-60930</v>
      </c>
    </row>
    <row r="69" spans="27:38" x14ac:dyDescent="0.3">
      <c r="AA69">
        <f t="shared" ref="AA69:AL69" si="45">AA41-AA14</f>
        <v>-333</v>
      </c>
      <c r="AB69">
        <f t="shared" si="45"/>
        <v>-367</v>
      </c>
      <c r="AC69">
        <f t="shared" si="45"/>
        <v>-494</v>
      </c>
      <c r="AD69">
        <f t="shared" si="45"/>
        <v>-668</v>
      </c>
      <c r="AE69">
        <f t="shared" si="45"/>
        <v>-829</v>
      </c>
      <c r="AF69">
        <f t="shared" si="45"/>
        <v>-995</v>
      </c>
      <c r="AG69">
        <f t="shared" si="45"/>
        <v>-1156</v>
      </c>
      <c r="AH69">
        <f t="shared" si="45"/>
        <v>-1335</v>
      </c>
      <c r="AI69">
        <f t="shared" si="45"/>
        <v>-1469</v>
      </c>
      <c r="AJ69">
        <f t="shared" si="45"/>
        <v>-1491</v>
      </c>
      <c r="AK69">
        <f t="shared" si="45"/>
        <v>-1668</v>
      </c>
      <c r="AL69">
        <f t="shared" si="45"/>
        <v>-2002</v>
      </c>
    </row>
    <row r="70" spans="27:38" x14ac:dyDescent="0.3">
      <c r="AA70">
        <f t="shared" ref="AA70:AL70" si="46">AA42-AA15</f>
        <v>-19344</v>
      </c>
      <c r="AB70">
        <f t="shared" si="46"/>
        <v>-21002</v>
      </c>
      <c r="AC70">
        <f t="shared" si="46"/>
        <v>-24313</v>
      </c>
      <c r="AD70">
        <f t="shared" si="46"/>
        <v>-26668</v>
      </c>
      <c r="AE70">
        <f t="shared" si="46"/>
        <v>-30696</v>
      </c>
      <c r="AF70">
        <f t="shared" si="46"/>
        <v>-31932</v>
      </c>
      <c r="AG70">
        <f t="shared" si="46"/>
        <v>-34839</v>
      </c>
      <c r="AH70">
        <f t="shared" si="46"/>
        <v>-38988</v>
      </c>
      <c r="AI70">
        <f t="shared" si="46"/>
        <v>-47040</v>
      </c>
      <c r="AJ70">
        <f t="shared" si="46"/>
        <v>-48047</v>
      </c>
      <c r="AK70">
        <f t="shared" si="46"/>
        <v>-59370</v>
      </c>
      <c r="AL70">
        <f t="shared" si="46"/>
        <v>-70692</v>
      </c>
    </row>
    <row r="71" spans="27:38" x14ac:dyDescent="0.3">
      <c r="AA71">
        <f t="shared" ref="AA71:AL71" si="47">AA43-AA16</f>
        <v>-401</v>
      </c>
      <c r="AB71">
        <f t="shared" si="47"/>
        <v>-440</v>
      </c>
      <c r="AC71">
        <f t="shared" si="47"/>
        <v>-594</v>
      </c>
      <c r="AD71">
        <f t="shared" si="47"/>
        <v>-801</v>
      </c>
      <c r="AE71">
        <f t="shared" si="47"/>
        <v>-994</v>
      </c>
      <c r="AF71">
        <f t="shared" si="47"/>
        <v>-1194</v>
      </c>
      <c r="AG71">
        <f t="shared" si="47"/>
        <v>-1387</v>
      </c>
      <c r="AH71">
        <f t="shared" si="47"/>
        <v>-1601</v>
      </c>
      <c r="AI71">
        <f t="shared" si="47"/>
        <v>-1761</v>
      </c>
      <c r="AJ71">
        <f t="shared" si="47"/>
        <v>-1788</v>
      </c>
      <c r="AK71">
        <f t="shared" si="47"/>
        <v>-2001</v>
      </c>
      <c r="AL71">
        <f t="shared" si="47"/>
        <v>-2402</v>
      </c>
    </row>
    <row r="72" spans="27:38" x14ac:dyDescent="0.3">
      <c r="AA72">
        <f t="shared" ref="AA72:AL72" si="48">AA44-AA17</f>
        <v>-21362</v>
      </c>
      <c r="AB72">
        <f t="shared" si="48"/>
        <v>-23224</v>
      </c>
      <c r="AC72">
        <f t="shared" si="48"/>
        <v>-27067</v>
      </c>
      <c r="AD72">
        <f t="shared" si="48"/>
        <v>-29818</v>
      </c>
      <c r="AE72">
        <f t="shared" si="48"/>
        <v>-34521</v>
      </c>
      <c r="AF72">
        <f t="shared" si="48"/>
        <v>-35967</v>
      </c>
      <c r="AG72">
        <f t="shared" si="48"/>
        <v>-39362</v>
      </c>
      <c r="AH72">
        <f t="shared" si="48"/>
        <v>-44206</v>
      </c>
      <c r="AI72">
        <f t="shared" si="48"/>
        <v>-53417</v>
      </c>
      <c r="AJ72">
        <f t="shared" si="48"/>
        <v>-54568</v>
      </c>
      <c r="AK72">
        <f t="shared" si="48"/>
        <v>-67521</v>
      </c>
      <c r="AL72">
        <f t="shared" si="48"/>
        <v>-80475</v>
      </c>
    </row>
    <row r="73" spans="27:38" x14ac:dyDescent="0.3">
      <c r="AA73">
        <f t="shared" ref="AA73:AL73" si="49">AA45-AA18</f>
        <v>-467</v>
      </c>
      <c r="AB73">
        <f t="shared" si="49"/>
        <v>-514</v>
      </c>
      <c r="AC73">
        <f t="shared" si="49"/>
        <v>-692</v>
      </c>
      <c r="AD73">
        <f t="shared" si="49"/>
        <v>-935</v>
      </c>
      <c r="AE73">
        <f t="shared" si="49"/>
        <v>-1160</v>
      </c>
      <c r="AF73">
        <f t="shared" si="49"/>
        <v>-1394</v>
      </c>
      <c r="AG73">
        <f t="shared" si="49"/>
        <v>-1619</v>
      </c>
      <c r="AH73">
        <f t="shared" si="49"/>
        <v>-1868</v>
      </c>
      <c r="AI73">
        <f t="shared" si="49"/>
        <v>-2054</v>
      </c>
      <c r="AJ73">
        <f t="shared" si="49"/>
        <v>-2086</v>
      </c>
      <c r="AK73">
        <f t="shared" si="49"/>
        <v>-2335</v>
      </c>
      <c r="AL73">
        <f t="shared" si="49"/>
        <v>-2803</v>
      </c>
    </row>
    <row r="74" spans="27:38" x14ac:dyDescent="0.3">
      <c r="AA74">
        <f t="shared" ref="AA74:AL74" si="50">AA46-AA19</f>
        <v>-23386</v>
      </c>
      <c r="AB74">
        <f t="shared" si="50"/>
        <v>-25449</v>
      </c>
      <c r="AC74">
        <f t="shared" si="50"/>
        <v>-29827</v>
      </c>
      <c r="AD74">
        <f t="shared" si="50"/>
        <v>-32974</v>
      </c>
      <c r="AE74">
        <f t="shared" si="50"/>
        <v>-38356</v>
      </c>
      <c r="AF74">
        <f t="shared" si="50"/>
        <v>-40008</v>
      </c>
      <c r="AG74">
        <f t="shared" si="50"/>
        <v>-43889</v>
      </c>
      <c r="AH74">
        <f t="shared" si="50"/>
        <v>-49435</v>
      </c>
      <c r="AI74">
        <f t="shared" si="50"/>
        <v>-59809</v>
      </c>
      <c r="AJ74">
        <f t="shared" si="50"/>
        <v>-61106</v>
      </c>
      <c r="AK74">
        <f t="shared" si="50"/>
        <v>-75693</v>
      </c>
      <c r="AL74">
        <f t="shared" si="50"/>
        <v>-90281</v>
      </c>
    </row>
    <row r="75" spans="27:38" x14ac:dyDescent="0.3">
      <c r="AA75">
        <f t="shared" ref="AA75:AL75" si="51">AA47-AA20</f>
        <v>-534</v>
      </c>
      <c r="AB75">
        <f t="shared" si="51"/>
        <v>-587</v>
      </c>
      <c r="AC75">
        <f t="shared" si="51"/>
        <v>-791</v>
      </c>
      <c r="AD75">
        <f t="shared" si="51"/>
        <v>-1068</v>
      </c>
      <c r="AE75">
        <f t="shared" si="51"/>
        <v>-1326</v>
      </c>
      <c r="AF75">
        <f t="shared" si="51"/>
        <v>-1593</v>
      </c>
      <c r="AG75">
        <f t="shared" si="51"/>
        <v>-1851</v>
      </c>
      <c r="AH75">
        <f t="shared" si="51"/>
        <v>-2135</v>
      </c>
      <c r="AI75">
        <f t="shared" si="51"/>
        <v>-2349.3000000000002</v>
      </c>
      <c r="AJ75">
        <f t="shared" si="51"/>
        <v>-2385</v>
      </c>
      <c r="AK75">
        <f t="shared" si="51"/>
        <v>-2669</v>
      </c>
      <c r="AL75">
        <f t="shared" si="51"/>
        <v>-3203</v>
      </c>
    </row>
    <row r="76" spans="27:38" x14ac:dyDescent="0.3">
      <c r="AA76">
        <f t="shared" ref="AA76:AL76" si="52">AA48-AA21</f>
        <v>-25413</v>
      </c>
      <c r="AB76">
        <f t="shared" si="52"/>
        <v>-27679</v>
      </c>
      <c r="AC76">
        <f t="shared" si="52"/>
        <v>-32593</v>
      </c>
      <c r="AD76">
        <f t="shared" si="52"/>
        <v>-36137</v>
      </c>
      <c r="AE76">
        <f t="shared" si="52"/>
        <v>-42198</v>
      </c>
      <c r="AF76">
        <f t="shared" si="52"/>
        <v>-44060</v>
      </c>
      <c r="AG76">
        <f t="shared" si="52"/>
        <v>-48430</v>
      </c>
      <c r="AH76">
        <f t="shared" si="52"/>
        <v>-54674</v>
      </c>
      <c r="AI76">
        <f t="shared" si="52"/>
        <v>-66212</v>
      </c>
      <c r="AJ76">
        <f t="shared" si="52"/>
        <v>-67654</v>
      </c>
      <c r="AK76">
        <f t="shared" si="52"/>
        <v>-83879</v>
      </c>
      <c r="AL76">
        <f t="shared" si="52"/>
        <v>-100104</v>
      </c>
    </row>
    <row r="77" spans="27:38" x14ac:dyDescent="0.3">
      <c r="AA77">
        <f t="shared" ref="AA77:AL77" si="53">AA49-AA22</f>
        <v>-600</v>
      </c>
      <c r="AB77">
        <f t="shared" si="53"/>
        <v>-661</v>
      </c>
      <c r="AC77">
        <f t="shared" si="53"/>
        <v>-891</v>
      </c>
      <c r="AD77">
        <f t="shared" si="53"/>
        <v>-1202</v>
      </c>
      <c r="AE77">
        <f t="shared" si="53"/>
        <v>-1492</v>
      </c>
      <c r="AF77">
        <f t="shared" si="53"/>
        <v>-1792</v>
      </c>
      <c r="AG77">
        <f t="shared" si="53"/>
        <v>-2082</v>
      </c>
      <c r="AH77">
        <f t="shared" si="53"/>
        <v>-2402</v>
      </c>
      <c r="AI77">
        <f t="shared" si="53"/>
        <v>-2642.04</v>
      </c>
      <c r="AJ77">
        <f t="shared" si="53"/>
        <v>-2683</v>
      </c>
      <c r="AK77">
        <f t="shared" si="53"/>
        <v>-3002</v>
      </c>
      <c r="AL77">
        <f t="shared" si="53"/>
        <v>-3604</v>
      </c>
    </row>
    <row r="78" spans="27:38" x14ac:dyDescent="0.3">
      <c r="AA78">
        <f t="shared" ref="AA78:AL78" si="54">AA50-AA23</f>
        <v>-27445</v>
      </c>
      <c r="AB78">
        <f t="shared" si="54"/>
        <v>-29914</v>
      </c>
      <c r="AC78">
        <f t="shared" si="54"/>
        <v>-35364</v>
      </c>
      <c r="AD78">
        <f t="shared" si="54"/>
        <v>-39308</v>
      </c>
      <c r="AE78">
        <f t="shared" si="54"/>
        <v>-46050</v>
      </c>
      <c r="AF78">
        <f t="shared" si="54"/>
        <v>-48118</v>
      </c>
      <c r="AG78">
        <f t="shared" si="54"/>
        <v>-52981</v>
      </c>
      <c r="AH78">
        <f t="shared" si="54"/>
        <v>-59928</v>
      </c>
      <c r="AI78">
        <f t="shared" si="54"/>
        <v>-72633</v>
      </c>
      <c r="AJ78">
        <f t="shared" si="54"/>
        <v>-74221</v>
      </c>
      <c r="AK78">
        <f t="shared" si="54"/>
        <v>-92087</v>
      </c>
      <c r="AL78">
        <f t="shared" si="54"/>
        <v>-109954</v>
      </c>
    </row>
    <row r="79" spans="27:38" x14ac:dyDescent="0.3">
      <c r="AA79">
        <f t="shared" ref="AA79:AL79" si="55">AA51-AA24</f>
        <v>-668</v>
      </c>
      <c r="AB79">
        <f t="shared" si="55"/>
        <v>-734</v>
      </c>
      <c r="AC79">
        <f t="shared" si="55"/>
        <v>-990</v>
      </c>
      <c r="AD79">
        <f t="shared" si="55"/>
        <v>-1335</v>
      </c>
      <c r="AE79">
        <f t="shared" si="55"/>
        <v>-1657</v>
      </c>
      <c r="AF79">
        <f t="shared" si="55"/>
        <v>-1991</v>
      </c>
      <c r="AG79">
        <f t="shared" si="55"/>
        <v>-2314</v>
      </c>
      <c r="AH79">
        <f t="shared" si="55"/>
        <v>-2669</v>
      </c>
      <c r="AI79">
        <f t="shared" si="55"/>
        <v>-2936.01</v>
      </c>
      <c r="AJ79">
        <f t="shared" si="55"/>
        <v>-2980</v>
      </c>
      <c r="AK79">
        <f t="shared" si="55"/>
        <v>-3337</v>
      </c>
      <c r="AL79">
        <f t="shared" si="55"/>
        <v>-4004</v>
      </c>
    </row>
    <row r="80" spans="27:38" x14ac:dyDescent="0.3">
      <c r="AA80">
        <f t="shared" ref="AA80:AL80" si="56">AA52-AA25</f>
        <v>-29478</v>
      </c>
      <c r="AB80">
        <f t="shared" si="56"/>
        <v>-32151</v>
      </c>
      <c r="AC80">
        <f t="shared" si="56"/>
        <v>-38141</v>
      </c>
      <c r="AD80">
        <f t="shared" si="56"/>
        <v>-42484</v>
      </c>
      <c r="AE80">
        <f t="shared" si="56"/>
        <v>-49907</v>
      </c>
      <c r="AF80">
        <f t="shared" si="56"/>
        <v>-52186</v>
      </c>
      <c r="AG80">
        <f t="shared" si="56"/>
        <v>-57541</v>
      </c>
      <c r="AH80">
        <f t="shared" si="56"/>
        <v>-65188</v>
      </c>
      <c r="AI80">
        <f t="shared" si="56"/>
        <v>-79062</v>
      </c>
      <c r="AJ80">
        <f t="shared" si="56"/>
        <v>-80797</v>
      </c>
      <c r="AK80">
        <f t="shared" si="56"/>
        <v>-100307</v>
      </c>
      <c r="AL80">
        <f t="shared" si="56"/>
        <v>-119818</v>
      </c>
    </row>
    <row r="81" spans="27:38" x14ac:dyDescent="0.3">
      <c r="AA81">
        <f t="shared" ref="AA81:AL81" si="57">AA53-AA26</f>
        <v>-734</v>
      </c>
      <c r="AB81">
        <f t="shared" si="57"/>
        <v>-807</v>
      </c>
      <c r="AC81">
        <f t="shared" si="57"/>
        <v>-1089</v>
      </c>
      <c r="AD81">
        <f t="shared" si="57"/>
        <v>-1469</v>
      </c>
      <c r="AE81">
        <f t="shared" si="57"/>
        <v>-1823</v>
      </c>
      <c r="AF81">
        <f t="shared" si="57"/>
        <v>-2189</v>
      </c>
      <c r="AG81">
        <f t="shared" si="57"/>
        <v>-2545</v>
      </c>
      <c r="AH81">
        <f t="shared" si="57"/>
        <v>-2936</v>
      </c>
      <c r="AI81">
        <f t="shared" si="57"/>
        <v>-3229.98</v>
      </c>
      <c r="AJ81">
        <f t="shared" si="57"/>
        <v>-3279</v>
      </c>
      <c r="AK81">
        <f t="shared" si="57"/>
        <v>-3670</v>
      </c>
      <c r="AL81">
        <f t="shared" si="57"/>
        <v>-4405</v>
      </c>
    </row>
    <row r="82" spans="27:38" x14ac:dyDescent="0.3">
      <c r="AA82">
        <f t="shared" ref="AA82:AL82" si="58">AA54-AA27</f>
        <v>-31489</v>
      </c>
      <c r="AB82">
        <f t="shared" si="58"/>
        <v>-34363</v>
      </c>
      <c r="AC82">
        <f t="shared" si="58"/>
        <v>-40887</v>
      </c>
      <c r="AD82">
        <f t="shared" si="58"/>
        <v>-45622</v>
      </c>
      <c r="AE82">
        <f t="shared" si="58"/>
        <v>-53721</v>
      </c>
      <c r="AF82">
        <f t="shared" si="58"/>
        <v>-56201</v>
      </c>
      <c r="AG82">
        <f t="shared" si="58"/>
        <v>-62046</v>
      </c>
      <c r="AH82">
        <f t="shared" si="58"/>
        <v>-70389</v>
      </c>
      <c r="AI82">
        <f t="shared" si="58"/>
        <v>-85419</v>
      </c>
      <c r="AJ82">
        <f t="shared" si="58"/>
        <v>-87298</v>
      </c>
      <c r="AK82">
        <f t="shared" si="58"/>
        <v>-108434</v>
      </c>
      <c r="AL82">
        <f t="shared" si="58"/>
        <v>-129569</v>
      </c>
    </row>
    <row r="83" spans="27:38" x14ac:dyDescent="0.3">
      <c r="AA83">
        <f t="shared" ref="AA83:AL83" si="59">AA55-AA28</f>
        <v>-801</v>
      </c>
      <c r="AB83">
        <f t="shared" si="59"/>
        <v>-881</v>
      </c>
      <c r="AC83">
        <f t="shared" si="59"/>
        <v>-1188</v>
      </c>
      <c r="AD83">
        <f t="shared" si="59"/>
        <v>-1601</v>
      </c>
      <c r="AE83">
        <f t="shared" si="59"/>
        <v>-1989</v>
      </c>
      <c r="AF83">
        <f t="shared" si="59"/>
        <v>-2389</v>
      </c>
      <c r="AG83">
        <f t="shared" si="59"/>
        <v>-2776</v>
      </c>
      <c r="AH83">
        <f t="shared" si="59"/>
        <v>-3203</v>
      </c>
      <c r="AI83">
        <f t="shared" si="59"/>
        <v>-3523.95</v>
      </c>
      <c r="AJ83">
        <f t="shared" si="59"/>
        <v>-3577</v>
      </c>
      <c r="AK83">
        <f t="shared" si="59"/>
        <v>-4004</v>
      </c>
      <c r="AL83">
        <f t="shared" si="59"/>
        <v>-4804</v>
      </c>
    </row>
    <row r="84" spans="27:38" x14ac:dyDescent="0.3">
      <c r="AA84">
        <f t="shared" ref="AA84:AL84" si="60">AA56-AA29</f>
        <v>-33499</v>
      </c>
      <c r="AB84">
        <f t="shared" si="60"/>
        <v>-36574</v>
      </c>
      <c r="AC84">
        <f t="shared" si="60"/>
        <v>-43630</v>
      </c>
      <c r="AD84">
        <f t="shared" si="60"/>
        <v>-48760</v>
      </c>
      <c r="AE84">
        <f t="shared" si="60"/>
        <v>-57533</v>
      </c>
      <c r="AF84">
        <f t="shared" si="60"/>
        <v>-60222</v>
      </c>
      <c r="AG84">
        <f t="shared" si="60"/>
        <v>-66553</v>
      </c>
      <c r="AH84">
        <f t="shared" si="60"/>
        <v>-75590</v>
      </c>
      <c r="AI84">
        <f t="shared" si="60"/>
        <v>-91776</v>
      </c>
      <c r="AJ84">
        <f t="shared" si="60"/>
        <v>-93799</v>
      </c>
      <c r="AK84">
        <f t="shared" si="60"/>
        <v>-116560</v>
      </c>
      <c r="AL84">
        <f t="shared" si="60"/>
        <v>-139321</v>
      </c>
    </row>
    <row r="85" spans="27:38" x14ac:dyDescent="0.3">
      <c r="AA85">
        <f t="shared" ref="AA85:AL85" si="61">AA57-AA30</f>
        <v>-867</v>
      </c>
      <c r="AB85">
        <f t="shared" si="61"/>
        <v>-954</v>
      </c>
      <c r="AC85">
        <f t="shared" si="61"/>
        <v>-1287</v>
      </c>
      <c r="AD85">
        <f t="shared" si="61"/>
        <v>-1736</v>
      </c>
      <c r="AE85">
        <f t="shared" si="61"/>
        <v>-2154</v>
      </c>
      <c r="AF85">
        <f t="shared" si="61"/>
        <v>-2588</v>
      </c>
      <c r="AG85">
        <f t="shared" si="61"/>
        <v>-3007</v>
      </c>
      <c r="AH85">
        <f t="shared" si="61"/>
        <v>-3470</v>
      </c>
      <c r="AI85">
        <f t="shared" si="61"/>
        <v>-3816.69</v>
      </c>
      <c r="AJ85">
        <f t="shared" si="61"/>
        <v>-3875</v>
      </c>
      <c r="AK85">
        <f t="shared" si="61"/>
        <v>-4337</v>
      </c>
      <c r="AL85">
        <f t="shared" si="61"/>
        <v>-5205</v>
      </c>
    </row>
    <row r="86" spans="27:38" x14ac:dyDescent="0.3">
      <c r="AA86">
        <f t="shared" ref="AA86:AL86" si="62">AA58-AA31</f>
        <v>-35714</v>
      </c>
      <c r="AB86">
        <f t="shared" si="62"/>
        <v>-39009</v>
      </c>
      <c r="AC86">
        <f t="shared" si="62"/>
        <v>-46373</v>
      </c>
      <c r="AD86">
        <f t="shared" si="62"/>
        <v>-51898</v>
      </c>
      <c r="AE86">
        <f t="shared" si="62"/>
        <v>-61345</v>
      </c>
      <c r="AF86">
        <f t="shared" si="62"/>
        <v>-64243</v>
      </c>
      <c r="AG86">
        <f t="shared" si="62"/>
        <v>-71061</v>
      </c>
      <c r="AH86">
        <f t="shared" si="62"/>
        <v>-80791</v>
      </c>
      <c r="AI86">
        <f t="shared" si="62"/>
        <v>-98133</v>
      </c>
      <c r="AJ86">
        <f t="shared" si="62"/>
        <v>-100300</v>
      </c>
      <c r="AK86">
        <f t="shared" si="62"/>
        <v>-124686</v>
      </c>
      <c r="AL86">
        <f t="shared" si="62"/>
        <v>-149073</v>
      </c>
    </row>
    <row r="87" spans="27:38" x14ac:dyDescent="0.3">
      <c r="AA87">
        <f t="shared" ref="AA87:AL87" si="63">AA59-AA32</f>
        <v>-935</v>
      </c>
      <c r="AB87">
        <f t="shared" si="63"/>
        <v>-1027</v>
      </c>
      <c r="AC87">
        <f t="shared" si="63"/>
        <v>-1386</v>
      </c>
      <c r="AD87">
        <f t="shared" si="63"/>
        <v>-1868</v>
      </c>
      <c r="AE87">
        <f t="shared" si="63"/>
        <v>-2320</v>
      </c>
      <c r="AF87">
        <f t="shared" si="63"/>
        <v>-2787</v>
      </c>
      <c r="AG87">
        <f t="shared" si="63"/>
        <v>-3239</v>
      </c>
      <c r="AH87">
        <f t="shared" si="63"/>
        <v>-3737</v>
      </c>
      <c r="AI87">
        <f t="shared" si="63"/>
        <v>-4110.66</v>
      </c>
      <c r="AJ87">
        <f t="shared" si="63"/>
        <v>-4173</v>
      </c>
      <c r="AK87">
        <f t="shared" si="63"/>
        <v>-4672</v>
      </c>
      <c r="AL87">
        <f t="shared" si="63"/>
        <v>-5605</v>
      </c>
    </row>
    <row r="88" spans="27:38" x14ac:dyDescent="0.3">
      <c r="AA88">
        <f t="shared" ref="AA88:AL88" si="64">AA60-AA33</f>
        <v>0</v>
      </c>
      <c r="AB88">
        <f t="shared" si="64"/>
        <v>0</v>
      </c>
      <c r="AC88">
        <f t="shared" si="64"/>
        <v>0</v>
      </c>
      <c r="AD88">
        <f t="shared" si="64"/>
        <v>0</v>
      </c>
      <c r="AE88">
        <f t="shared" si="64"/>
        <v>0</v>
      </c>
      <c r="AF88">
        <f t="shared" si="64"/>
        <v>0</v>
      </c>
      <c r="AG88">
        <f t="shared" si="64"/>
        <v>0</v>
      </c>
      <c r="AH88">
        <f t="shared" si="64"/>
        <v>0</v>
      </c>
      <c r="AI88">
        <f t="shared" si="64"/>
        <v>0</v>
      </c>
      <c r="AJ88">
        <f t="shared" si="64"/>
        <v>0</v>
      </c>
      <c r="AK88">
        <f t="shared" si="64"/>
        <v>0</v>
      </c>
      <c r="AL88">
        <f t="shared" si="64"/>
        <v>0</v>
      </c>
    </row>
  </sheetData>
  <sheetProtection algorithmName="SHA-512" hashValue="gCKCojWzcoyyrw+cW+O3WL7wC8NaFXtY9BrajCjKt8RQ5uw3JVORgyAyOo6tUc009mF4etdnq1j7iw42YZCsMQ==" saltValue="GhOTeaqB1S7AJ6nYcgQeVw==" spinCount="100000" sheet="1" objects="1" scenarios="1"/>
  <mergeCells count="64">
    <mergeCell ref="K5:O5"/>
    <mergeCell ref="B37:D37"/>
    <mergeCell ref="E37:P37"/>
    <mergeCell ref="B5:D5"/>
    <mergeCell ref="B1:E1"/>
    <mergeCell ref="M2:N2"/>
    <mergeCell ref="I3:J3"/>
    <mergeCell ref="K3:P3"/>
    <mergeCell ref="B7:B8"/>
    <mergeCell ref="C7:C8"/>
    <mergeCell ref="B9:B10"/>
    <mergeCell ref="C9:C10"/>
    <mergeCell ref="B11:B12"/>
    <mergeCell ref="C11:C12"/>
    <mergeCell ref="B13:B14"/>
    <mergeCell ref="C13:C14"/>
    <mergeCell ref="B15:B16"/>
    <mergeCell ref="C15:C16"/>
    <mergeCell ref="B17:B18"/>
    <mergeCell ref="C17:C18"/>
    <mergeCell ref="B19:B20"/>
    <mergeCell ref="C19:C20"/>
    <mergeCell ref="B21:B22"/>
    <mergeCell ref="C21:C22"/>
    <mergeCell ref="B23:B24"/>
    <mergeCell ref="C23:C24"/>
    <mergeCell ref="D38:P38"/>
    <mergeCell ref="B25:B26"/>
    <mergeCell ref="C25:C26"/>
    <mergeCell ref="B27:B28"/>
    <mergeCell ref="C27:C28"/>
    <mergeCell ref="B29:B30"/>
    <mergeCell ref="C29:C30"/>
    <mergeCell ref="B31:B32"/>
    <mergeCell ref="C31:C32"/>
    <mergeCell ref="B34:D34"/>
    <mergeCell ref="B35:D35"/>
    <mergeCell ref="B36:D36"/>
    <mergeCell ref="B39:B40"/>
    <mergeCell ref="C39:C40"/>
    <mergeCell ref="B41:B42"/>
    <mergeCell ref="C41:C42"/>
    <mergeCell ref="B43:B44"/>
    <mergeCell ref="C43:C44"/>
    <mergeCell ref="B45:B46"/>
    <mergeCell ref="C45:C46"/>
    <mergeCell ref="B47:B48"/>
    <mergeCell ref="C47:C48"/>
    <mergeCell ref="B49:B50"/>
    <mergeCell ref="C49:C50"/>
    <mergeCell ref="B63:B64"/>
    <mergeCell ref="C63:C64"/>
    <mergeCell ref="B57:B58"/>
    <mergeCell ref="C57:C58"/>
    <mergeCell ref="B59:B60"/>
    <mergeCell ref="C59:C60"/>
    <mergeCell ref="B61:B62"/>
    <mergeCell ref="C61:C62"/>
    <mergeCell ref="B51:B52"/>
    <mergeCell ref="C51:C52"/>
    <mergeCell ref="B53:B54"/>
    <mergeCell ref="C53:C54"/>
    <mergeCell ref="B55:B56"/>
    <mergeCell ref="C55:C56"/>
  </mergeCells>
  <dataValidations count="2">
    <dataValidation type="list" allowBlank="1" showInputMessage="1" showErrorMessage="1" sqref="K5" xr:uid="{00000000-0002-0000-0600-000000000000}">
      <formula1>$AA$4:$AA$6</formula1>
    </dataValidation>
    <dataValidation showInputMessage="1" showErrorMessage="1" sqref="J5" xr:uid="{00000000-0002-0000-0600-000001000000}"/>
  </dataValidations>
  <pageMargins left="0.7" right="0.7" top="0.75" bottom="0.75" header="0.3" footer="0.3"/>
  <pageSetup paperSize="9" orientation="portrait" verticalDpi="0" r:id="rId1"/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dimension ref="B1:AX88"/>
  <sheetViews>
    <sheetView showGridLines="0" showRowColHeaders="0" zoomScale="85" zoomScaleNormal="85" workbookViewId="0">
      <pane ySplit="6" topLeftCell="A7" activePane="bottomLeft" state="frozen"/>
      <selection pane="bottomLeft" activeCell="X5" sqref="X5"/>
    </sheetView>
  </sheetViews>
  <sheetFormatPr defaultRowHeight="14.4" x14ac:dyDescent="0.3"/>
  <cols>
    <col min="1" max="1" width="4.88671875" customWidth="1"/>
    <col min="2" max="2" width="7.109375" customWidth="1"/>
    <col min="3" max="3" width="12" customWidth="1"/>
    <col min="4" max="4" width="11.6640625" customWidth="1"/>
    <col min="5" max="5" width="13.6640625" customWidth="1"/>
    <col min="6" max="20" width="8.33203125" customWidth="1"/>
    <col min="27" max="41" width="0" hidden="1" customWidth="1"/>
  </cols>
  <sheetData>
    <row r="1" spans="2:50" ht="47.25" customHeight="1" x14ac:dyDescent="0.3">
      <c r="B1" s="578"/>
      <c r="C1" s="578"/>
      <c r="D1" s="578"/>
      <c r="E1" s="578"/>
      <c r="I1" s="281" t="s">
        <v>167</v>
      </c>
    </row>
    <row r="2" spans="2:50" ht="15.6" x14ac:dyDescent="0.3">
      <c r="B2" s="110" t="s">
        <v>6457</v>
      </c>
      <c r="C2" s="80"/>
      <c r="D2" s="80"/>
      <c r="E2" s="80"/>
      <c r="F2" s="80"/>
      <c r="G2" s="80"/>
      <c r="H2" s="80"/>
      <c r="I2" s="80"/>
      <c r="J2" s="80"/>
      <c r="K2" s="80"/>
      <c r="L2" s="80"/>
      <c r="M2" s="597"/>
      <c r="N2" s="597"/>
      <c r="O2" s="634"/>
      <c r="P2" s="634"/>
      <c r="Q2" s="634"/>
      <c r="R2" s="634"/>
      <c r="S2" s="634"/>
      <c r="T2" s="634"/>
    </row>
    <row r="3" spans="2:50" ht="30.75" customHeight="1" x14ac:dyDescent="0.3">
      <c r="B3" s="112" t="s">
        <v>6496</v>
      </c>
      <c r="C3" s="112"/>
      <c r="D3" s="113"/>
      <c r="E3" s="113"/>
      <c r="F3" s="80"/>
      <c r="G3" s="80"/>
      <c r="H3" s="80"/>
      <c r="I3" s="80"/>
      <c r="J3" s="80"/>
      <c r="K3" s="584" t="s">
        <v>50</v>
      </c>
      <c r="L3" s="585"/>
      <c r="M3" s="584" t="s">
        <v>6417</v>
      </c>
      <c r="N3" s="593"/>
      <c r="O3" s="593"/>
      <c r="P3" s="593"/>
      <c r="Q3" s="585"/>
      <c r="R3" s="111"/>
      <c r="S3" s="111"/>
      <c r="T3" s="111"/>
      <c r="AA3" s="67"/>
      <c r="AB3" s="67"/>
      <c r="AC3" s="67"/>
      <c r="AD3" s="67"/>
      <c r="AE3" s="67"/>
      <c r="AF3" s="67"/>
      <c r="AG3" s="67"/>
      <c r="AH3" s="67"/>
      <c r="AI3" s="67"/>
      <c r="AJ3" s="67"/>
      <c r="AK3" s="67"/>
      <c r="AL3" s="67"/>
      <c r="AM3" s="67"/>
      <c r="AN3" s="67"/>
      <c r="AO3" s="67"/>
      <c r="AP3" s="67"/>
      <c r="AQ3" s="67"/>
      <c r="AR3" s="67"/>
      <c r="AS3" s="67"/>
      <c r="AT3" s="67"/>
      <c r="AU3" s="67"/>
      <c r="AV3" s="67"/>
      <c r="AW3" s="67"/>
      <c r="AX3" s="67"/>
    </row>
    <row r="4" spans="2:50" ht="15" customHeight="1" thickBot="1" x14ac:dyDescent="0.35">
      <c r="B4" s="112"/>
      <c r="C4" s="112"/>
      <c r="D4" s="113"/>
      <c r="E4" s="113"/>
      <c r="F4" s="80"/>
      <c r="G4" s="80"/>
      <c r="H4" s="80"/>
      <c r="I4" s="80"/>
      <c r="J4" s="80"/>
      <c r="K4" s="125"/>
      <c r="L4" s="125"/>
      <c r="M4" s="125"/>
      <c r="N4" s="125"/>
      <c r="O4" s="125"/>
      <c r="P4" s="125"/>
      <c r="Q4" s="125"/>
      <c r="R4" s="109"/>
      <c r="S4" s="109"/>
      <c r="T4" s="109"/>
      <c r="AA4" s="126" t="s">
        <v>115</v>
      </c>
      <c r="AB4" s="126"/>
      <c r="AC4" s="126"/>
      <c r="AD4" s="126"/>
      <c r="AE4" s="126"/>
      <c r="AF4" s="126"/>
      <c r="AG4" s="126"/>
      <c r="AH4" s="126"/>
      <c r="AI4" s="126"/>
      <c r="AJ4" s="126"/>
      <c r="AK4" s="126"/>
      <c r="AL4" s="126"/>
      <c r="AM4" s="126"/>
      <c r="AN4" s="126"/>
      <c r="AO4" s="126"/>
      <c r="AP4" s="67"/>
      <c r="AQ4" s="67"/>
      <c r="AR4" s="67"/>
      <c r="AS4" s="67"/>
      <c r="AT4" s="67"/>
      <c r="AU4" s="67"/>
      <c r="AV4" s="67"/>
      <c r="AW4" s="67"/>
      <c r="AX4" s="67"/>
    </row>
    <row r="5" spans="2:50" ht="29.25" customHeight="1" thickBot="1" x14ac:dyDescent="0.35">
      <c r="B5" s="579" t="s">
        <v>6458</v>
      </c>
      <c r="C5" s="580"/>
      <c r="D5" s="580"/>
      <c r="E5" s="581"/>
      <c r="F5" s="258"/>
      <c r="G5" s="261"/>
      <c r="H5" s="261"/>
      <c r="I5" s="261"/>
      <c r="J5" s="261"/>
      <c r="K5" s="272" t="s">
        <v>114</v>
      </c>
      <c r="L5" s="486">
        <v>0</v>
      </c>
      <c r="M5" s="589" t="s">
        <v>115</v>
      </c>
      <c r="N5" s="589"/>
      <c r="O5" s="589"/>
      <c r="P5" s="589"/>
      <c r="Q5" s="589"/>
      <c r="R5" s="258"/>
      <c r="S5" s="258"/>
      <c r="T5" s="259"/>
      <c r="AA5" s="102" t="s">
        <v>116</v>
      </c>
      <c r="AB5" s="102"/>
      <c r="AC5" s="102"/>
      <c r="AD5" s="126"/>
      <c r="AE5" s="126"/>
      <c r="AF5" s="126"/>
      <c r="AG5" s="126"/>
      <c r="AH5" s="126"/>
      <c r="AI5" s="126"/>
      <c r="AJ5" s="126"/>
      <c r="AK5" s="126"/>
      <c r="AL5" s="126"/>
      <c r="AM5" s="126"/>
      <c r="AN5" s="126"/>
      <c r="AO5" s="126"/>
      <c r="AP5" s="67"/>
      <c r="AQ5" s="67"/>
      <c r="AR5" s="67"/>
      <c r="AS5" s="67"/>
      <c r="AT5" s="67"/>
      <c r="AU5" s="67"/>
      <c r="AV5" s="67"/>
      <c r="AW5" s="67"/>
      <c r="AX5" s="67"/>
    </row>
    <row r="6" spans="2:50" ht="26.25" customHeight="1" thickBot="1" x14ac:dyDescent="0.35">
      <c r="B6" s="256" t="s">
        <v>1</v>
      </c>
      <c r="C6" s="255" t="s">
        <v>8</v>
      </c>
      <c r="D6" s="587" t="s">
        <v>0</v>
      </c>
      <c r="E6" s="588"/>
      <c r="F6" s="498">
        <v>270</v>
      </c>
      <c r="G6" s="451">
        <v>420</v>
      </c>
      <c r="H6" s="451">
        <v>500</v>
      </c>
      <c r="I6" s="451">
        <v>550</v>
      </c>
      <c r="J6" s="451">
        <v>570</v>
      </c>
      <c r="K6" s="451">
        <v>750</v>
      </c>
      <c r="L6" s="451">
        <v>1000</v>
      </c>
      <c r="M6" s="451">
        <v>1250</v>
      </c>
      <c r="N6" s="451">
        <v>1500</v>
      </c>
      <c r="O6" s="451">
        <v>1750</v>
      </c>
      <c r="P6" s="451">
        <v>2000</v>
      </c>
      <c r="Q6" s="451">
        <v>2200</v>
      </c>
      <c r="R6" s="451">
        <v>2250</v>
      </c>
      <c r="S6" s="451">
        <v>2500</v>
      </c>
      <c r="T6" s="452">
        <v>3000</v>
      </c>
      <c r="AA6" s="102" t="s">
        <v>117</v>
      </c>
      <c r="AB6" s="102"/>
      <c r="AC6" s="102"/>
      <c r="AD6" s="126"/>
      <c r="AE6" s="126"/>
      <c r="AF6" s="126"/>
      <c r="AG6" s="126"/>
      <c r="AH6" s="126"/>
      <c r="AI6" s="126"/>
      <c r="AJ6" s="126"/>
      <c r="AK6" s="126"/>
      <c r="AL6" s="126"/>
      <c r="AM6" s="126"/>
      <c r="AN6" s="126"/>
      <c r="AO6" s="126"/>
      <c r="AP6" s="67"/>
      <c r="AQ6" s="67"/>
      <c r="AR6" s="67"/>
      <c r="AS6" s="67"/>
      <c r="AT6" s="67"/>
      <c r="AU6" s="67"/>
      <c r="AV6" s="67"/>
      <c r="AW6" s="67"/>
      <c r="AX6" s="67"/>
    </row>
    <row r="7" spans="2:50" ht="15" customHeight="1" x14ac:dyDescent="0.3">
      <c r="B7" s="553">
        <v>2</v>
      </c>
      <c r="C7" s="555">
        <v>80</v>
      </c>
      <c r="D7" s="557" t="s">
        <v>36</v>
      </c>
      <c r="E7" s="558"/>
      <c r="F7" s="447">
        <f>ROUND(AA7-(AA7*$L$5),0)</f>
        <v>10652</v>
      </c>
      <c r="G7" s="447">
        <f t="shared" ref="G7:T7" si="0">ROUND(AB7-(AB7*$L$5),0)</f>
        <v>11499</v>
      </c>
      <c r="H7" s="447">
        <f t="shared" si="0"/>
        <v>12440</v>
      </c>
      <c r="I7" s="447">
        <f t="shared" si="0"/>
        <v>13381</v>
      </c>
      <c r="J7" s="447">
        <f t="shared" si="0"/>
        <v>13381</v>
      </c>
      <c r="K7" s="447">
        <f t="shared" si="0"/>
        <v>14690</v>
      </c>
      <c r="L7" s="447">
        <f t="shared" si="0"/>
        <v>15548</v>
      </c>
      <c r="M7" s="447">
        <f t="shared" si="0"/>
        <v>17022</v>
      </c>
      <c r="N7" s="447">
        <f t="shared" si="0"/>
        <v>17467</v>
      </c>
      <c r="O7" s="447">
        <f t="shared" si="0"/>
        <v>18527</v>
      </c>
      <c r="P7" s="447">
        <f t="shared" si="0"/>
        <v>20051</v>
      </c>
      <c r="Q7" s="447">
        <f t="shared" si="0"/>
        <v>23833</v>
      </c>
      <c r="R7" s="447">
        <f t="shared" si="0"/>
        <v>24306</v>
      </c>
      <c r="S7" s="447">
        <f t="shared" si="0"/>
        <v>29625</v>
      </c>
      <c r="T7" s="447">
        <f t="shared" si="0"/>
        <v>34943</v>
      </c>
      <c r="AA7" s="126">
        <f>ROUND(VLOOKUP(CONCATENATE("S ",F$6," V",$B7),Основа!$A$1:$P3623,15,FALSE),0)</f>
        <v>10652</v>
      </c>
      <c r="AB7" s="126">
        <f>ROUND(VLOOKUP(CONCATENATE("S ",G$6," V",$B7),Основа!$A$1:$P3623,15,FALSE),0)</f>
        <v>11499</v>
      </c>
      <c r="AC7" s="126">
        <f>ROUND(VLOOKUP(CONCATENATE("S ",H$6," V",$B7),Основа!$A$1:$P3623,15,FALSE),0)</f>
        <v>12440</v>
      </c>
      <c r="AD7" s="126">
        <f>ROUND(VLOOKUP(CONCATENATE("S ",I$6," V",$B7),Основа!$A$1:$P3623,15,FALSE),0)</f>
        <v>13381</v>
      </c>
      <c r="AE7" s="126">
        <f>ROUND(VLOOKUP(CONCATENATE("S ",J$6," V",$B7),Основа!$A$1:$P3623,15,FALSE),0)</f>
        <v>13381</v>
      </c>
      <c r="AF7" s="126">
        <f>ROUND(VLOOKUP(CONCATENATE("S ",K$6," V",$B7),Основа!$A$1:$P3623,15,FALSE),0)</f>
        <v>14690</v>
      </c>
      <c r="AG7" s="126">
        <f>ROUND(VLOOKUP(CONCATENATE("S ",L$6," V",$B7),Основа!$A$1:$P3623,15,FALSE),0)</f>
        <v>15548</v>
      </c>
      <c r="AH7" s="126">
        <f>ROUND(VLOOKUP(CONCATENATE("S ",M$6," V",$B7),Основа!$A$1:$P3623,15,FALSE),0)</f>
        <v>17022</v>
      </c>
      <c r="AI7" s="126">
        <f>ROUND(VLOOKUP(CONCATENATE("S ",N$6," V",$B7),Основа!$A$1:$P3623,15,FALSE),0)</f>
        <v>17467</v>
      </c>
      <c r="AJ7" s="126">
        <f>ROUND(VLOOKUP(CONCATENATE("S ",O$6," V",$B7),Основа!$A$1:$P3623,15,FALSE),0)</f>
        <v>18527</v>
      </c>
      <c r="AK7" s="126">
        <f>ROUND(VLOOKUP(CONCATENATE("S ",P$6," V",$B7),Основа!$A$1:$P3623,15,FALSE),0)</f>
        <v>20051</v>
      </c>
      <c r="AL7" s="126">
        <f>ROUND(VLOOKUP(CONCATENATE("S ",Q$6," V",$B7),Основа!$A$1:$P3623,15,FALSE),0)</f>
        <v>23833</v>
      </c>
      <c r="AM7" s="126">
        <f>ROUND(VLOOKUP(CONCATENATE("S ",R$6," V",$B7),Основа!$A$1:$P3623,15,FALSE),0)</f>
        <v>24306</v>
      </c>
      <c r="AN7" s="126">
        <f>ROUND(VLOOKUP(CONCATENATE("S ",S$6," V",$B7),Основа!$A$1:$P3623,15,FALSE),0)</f>
        <v>29625</v>
      </c>
      <c r="AO7" s="126">
        <f>ROUND(VLOOKUP(CONCATENATE("S ",T$6," V",$B7),Основа!$A$1:$P3623,15,FALSE),0)</f>
        <v>34943</v>
      </c>
      <c r="AP7" s="67"/>
      <c r="AQ7" s="67"/>
      <c r="AR7" s="67"/>
      <c r="AS7" s="67"/>
      <c r="AT7" s="67"/>
      <c r="AU7" s="67"/>
      <c r="AV7" s="67"/>
      <c r="AW7" s="67"/>
      <c r="AX7" s="67"/>
    </row>
    <row r="8" spans="2:50" ht="15" customHeight="1" thickBot="1" x14ac:dyDescent="0.35">
      <c r="B8" s="576"/>
      <c r="C8" s="577"/>
      <c r="D8" s="559" t="str">
        <f>RIGHT($M$5,21)</f>
        <v>ΔТ=70⁰С (95/85/20) Вт</v>
      </c>
      <c r="E8" s="560"/>
      <c r="F8" s="461">
        <f t="shared" ref="F8:T8" si="1">ROUND(IF($D8="ΔТ=70⁰С (95/85/20) Вт",AA8,(IF($D8="ΔТ=60⁰С (90/70/20) Вт",AA8*0.818,AA8*0.646))),0)</f>
        <v>69</v>
      </c>
      <c r="G8" s="461">
        <f t="shared" si="1"/>
        <v>106</v>
      </c>
      <c r="H8" s="461">
        <f t="shared" si="1"/>
        <v>127</v>
      </c>
      <c r="I8" s="461">
        <f t="shared" si="1"/>
        <v>139</v>
      </c>
      <c r="J8" s="461">
        <f t="shared" si="1"/>
        <v>145</v>
      </c>
      <c r="K8" s="461">
        <f t="shared" si="1"/>
        <v>188</v>
      </c>
      <c r="L8" s="461">
        <f t="shared" si="1"/>
        <v>254</v>
      </c>
      <c r="M8" s="461">
        <f t="shared" si="1"/>
        <v>314</v>
      </c>
      <c r="N8" s="461">
        <f t="shared" si="1"/>
        <v>379</v>
      </c>
      <c r="O8" s="461">
        <f t="shared" si="1"/>
        <v>439</v>
      </c>
      <c r="P8" s="461">
        <f t="shared" si="1"/>
        <v>507</v>
      </c>
      <c r="Q8" s="461">
        <f t="shared" si="1"/>
        <v>557</v>
      </c>
      <c r="R8" s="461">
        <f t="shared" si="1"/>
        <v>567</v>
      </c>
      <c r="S8" s="461">
        <f t="shared" si="1"/>
        <v>634</v>
      </c>
      <c r="T8" s="461">
        <f t="shared" si="1"/>
        <v>761</v>
      </c>
      <c r="AA8" s="126">
        <f>VLOOKUP(CONCATENATE("S ",F$6," V",$B7),Основа!$A$1:$P3623,8,FALSE)</f>
        <v>68.941500000000005</v>
      </c>
      <c r="AB8" s="126">
        <f>VLOOKUP(CONCATENATE("S ",G$6," V",$B7),Основа!$A$1:$P3623,8,FALSE)</f>
        <v>106.3335</v>
      </c>
      <c r="AC8" s="126">
        <f>VLOOKUP(CONCATENATE("S ",H$6," V",$B7),Основа!$A$1:$P3623,8,FALSE)</f>
        <v>127.36650000000002</v>
      </c>
      <c r="AD8" s="126">
        <f>VLOOKUP(CONCATENATE("S ",I$6," V",$B7),Основа!$A$1:$P3623,8,FALSE)</f>
        <v>139.0515</v>
      </c>
      <c r="AE8" s="126">
        <f>VLOOKUP(CONCATENATE("S ",J$6," V",$B7),Основа!$A$1:$P3623,8,FALSE)</f>
        <v>144.89400000000001</v>
      </c>
      <c r="AF8" s="126">
        <f>VLOOKUP(CONCATENATE("S ",K$6," V",$B7),Основа!$A$1:$P3623,8,FALSE)</f>
        <v>188.1285</v>
      </c>
      <c r="AG8" s="126">
        <f>VLOOKUP(CONCATENATE("S ",L$6," V",$B7),Основа!$A$1:$P3623,8,FALSE)</f>
        <v>253.56450000000001</v>
      </c>
      <c r="AH8" s="126">
        <f>VLOOKUP(CONCATENATE("S ",M$6," V",$B7),Основа!$A$1:$P3623,8,FALSE)</f>
        <v>314.32650000000001</v>
      </c>
      <c r="AI8" s="126">
        <f>VLOOKUP(CONCATENATE("S ",N$6," V",$B7),Основа!$A$1:$P3623,8,FALSE)</f>
        <v>378.59400000000005</v>
      </c>
      <c r="AJ8" s="126">
        <f>VLOOKUP(CONCATENATE("S ",O$6," V",$B7),Основа!$A$1:$P3623,8,FALSE)</f>
        <v>439.35599999999999</v>
      </c>
      <c r="AK8" s="126">
        <f>VLOOKUP(CONCATENATE("S ",P$6," V",$B7),Основа!$A$1:$P3623,8,FALSE)</f>
        <v>507.12900000000002</v>
      </c>
      <c r="AL8" s="126">
        <f>VLOOKUP(CONCATENATE("S ",Q$6," V",$B7),Основа!$A$1:$P3623,8,FALSE)</f>
        <v>557.3744999999999</v>
      </c>
      <c r="AM8" s="126">
        <f>VLOOKUP(CONCATENATE("S ",R$6," V",$B7),Основа!$A$1:$P3623,8,FALSE)</f>
        <v>566.72249999999985</v>
      </c>
      <c r="AN8" s="126">
        <f>VLOOKUP(CONCATENATE("S ",S$6," V",$B7),Основа!$A$1:$P3623,8,FALSE)</f>
        <v>634.49549999999999</v>
      </c>
      <c r="AO8" s="126">
        <f>VLOOKUP(CONCATENATE("S ",T$6," V",$B7),Основа!$A$1:$P3623,8,FALSE)</f>
        <v>760.69349999999986</v>
      </c>
      <c r="AP8" s="67"/>
      <c r="AQ8" s="67"/>
      <c r="AR8" s="67"/>
      <c r="AS8" s="67"/>
      <c r="AT8" s="67"/>
      <c r="AU8" s="67"/>
      <c r="AV8" s="67"/>
      <c r="AW8" s="67"/>
      <c r="AX8" s="67"/>
    </row>
    <row r="9" spans="2:50" ht="15" customHeight="1" x14ac:dyDescent="0.3">
      <c r="B9" s="553">
        <v>3</v>
      </c>
      <c r="C9" s="555">
        <v>130</v>
      </c>
      <c r="D9" s="557" t="s">
        <v>36</v>
      </c>
      <c r="E9" s="558"/>
      <c r="F9" s="447">
        <f>ROUND(AA9-(AA9*$L$5),0)</f>
        <v>12436</v>
      </c>
      <c r="G9" s="447">
        <f t="shared" ref="G9:T9" si="2">ROUND(AB9-(AB9*$L$5),0)</f>
        <v>13481</v>
      </c>
      <c r="H9" s="447">
        <f t="shared" si="2"/>
        <v>14643</v>
      </c>
      <c r="I9" s="447">
        <f t="shared" si="2"/>
        <v>15802</v>
      </c>
      <c r="J9" s="447">
        <f t="shared" si="2"/>
        <v>15804</v>
      </c>
      <c r="K9" s="447">
        <f t="shared" si="2"/>
        <v>17694</v>
      </c>
      <c r="L9" s="447">
        <f t="shared" si="2"/>
        <v>18984</v>
      </c>
      <c r="M9" s="447">
        <f t="shared" si="2"/>
        <v>21194</v>
      </c>
      <c r="N9" s="447">
        <f t="shared" si="2"/>
        <v>21868</v>
      </c>
      <c r="O9" s="447">
        <f t="shared" si="2"/>
        <v>23460</v>
      </c>
      <c r="P9" s="447">
        <f t="shared" si="2"/>
        <v>25742</v>
      </c>
      <c r="Q9" s="447">
        <f t="shared" si="2"/>
        <v>30789</v>
      </c>
      <c r="R9" s="447">
        <f t="shared" si="2"/>
        <v>31420</v>
      </c>
      <c r="S9" s="447">
        <f t="shared" si="2"/>
        <v>38517</v>
      </c>
      <c r="T9" s="447">
        <f t="shared" si="2"/>
        <v>45614</v>
      </c>
      <c r="AA9" s="126">
        <f>ROUND(VLOOKUP(CONCATENATE("S ",F$6," V",$B9),Основа!$A$1:$P3625,15,FALSE),0)</f>
        <v>12436</v>
      </c>
      <c r="AB9" s="126">
        <f>ROUND(VLOOKUP(CONCATENATE("S ",G$6," V",$B9),Основа!$A$1:$P3625,15,FALSE),0)</f>
        <v>13481</v>
      </c>
      <c r="AC9" s="126">
        <f>ROUND(VLOOKUP(CONCATENATE("S ",H$6," V",$B9),Основа!$A$1:$P3625,15,FALSE),0)</f>
        <v>14643</v>
      </c>
      <c r="AD9" s="126">
        <f>ROUND(VLOOKUP(CONCATENATE("S ",I$6," V",$B9),Основа!$A$1:$P3625,15,FALSE),0)</f>
        <v>15802</v>
      </c>
      <c r="AE9" s="126">
        <f>ROUND(VLOOKUP(CONCATENATE("S ",J$6," V",$B9),Основа!$A$1:$P3625,15,FALSE),0)</f>
        <v>15804</v>
      </c>
      <c r="AF9" s="126">
        <f>ROUND(VLOOKUP(CONCATENATE("S ",K$6," V",$B9),Основа!$A$1:$P3625,15,FALSE),0)</f>
        <v>17694</v>
      </c>
      <c r="AG9" s="126">
        <f>ROUND(VLOOKUP(CONCATENATE("S ",L$6," V",$B9),Основа!$A$1:$P3625,15,FALSE),0)</f>
        <v>18984</v>
      </c>
      <c r="AH9" s="126">
        <f>ROUND(VLOOKUP(CONCATENATE("S ",M$6," V",$B9),Основа!$A$1:$P3625,15,FALSE),0)</f>
        <v>21194</v>
      </c>
      <c r="AI9" s="126">
        <f>ROUND(VLOOKUP(CONCATENATE("S ",N$6," V",$B9),Основа!$A$1:$P3625,15,FALSE),0)</f>
        <v>21868</v>
      </c>
      <c r="AJ9" s="126">
        <f>ROUND(VLOOKUP(CONCATENATE("S ",O$6," V",$B9),Основа!$A$1:$P3625,15,FALSE),0)</f>
        <v>23460</v>
      </c>
      <c r="AK9" s="126">
        <f>ROUND(VLOOKUP(CONCATENATE("S ",P$6," V",$B9),Основа!$A$1:$P3625,15,FALSE),0)</f>
        <v>25742</v>
      </c>
      <c r="AL9" s="126">
        <f>ROUND(VLOOKUP(CONCATENATE("S ",Q$6," V",$B9),Основа!$A$1:$P3625,15,FALSE),0)</f>
        <v>30789</v>
      </c>
      <c r="AM9" s="126">
        <f>ROUND(VLOOKUP(CONCATENATE("S ",R$6," V",$B9),Основа!$A$1:$P3625,15,FALSE),0)</f>
        <v>31420</v>
      </c>
      <c r="AN9" s="126">
        <f>ROUND(VLOOKUP(CONCATENATE("S ",S$6," V",$B9),Основа!$A$1:$P3625,15,FALSE),0)</f>
        <v>38517</v>
      </c>
      <c r="AO9" s="126">
        <f>ROUND(VLOOKUP(CONCATENATE("S ",T$6," V",$B9),Основа!$A$1:$P3625,15,FALSE),0)</f>
        <v>45614</v>
      </c>
      <c r="AP9" s="67"/>
      <c r="AQ9" s="67"/>
      <c r="AR9" s="67"/>
      <c r="AS9" s="67"/>
      <c r="AT9" s="67"/>
      <c r="AU9" s="67"/>
      <c r="AV9" s="67"/>
      <c r="AW9" s="67"/>
      <c r="AX9" s="67"/>
    </row>
    <row r="10" spans="2:50" ht="15" customHeight="1" thickBot="1" x14ac:dyDescent="0.35">
      <c r="B10" s="576"/>
      <c r="C10" s="577"/>
      <c r="D10" s="559" t="str">
        <f>RIGHT($M$5,21)</f>
        <v>ΔТ=70⁰С (95/85/20) Вт</v>
      </c>
      <c r="E10" s="560"/>
      <c r="F10" s="461">
        <f t="shared" ref="F10:T10" si="3">ROUND(IF($D10="ΔТ=70⁰С (95/85/20) Вт",AA10,(IF($D10="ΔТ=60⁰С (90/70/20) Вт",AA10*0.818,AA10*0.646))),0)</f>
        <v>103</v>
      </c>
      <c r="G10" s="461">
        <f t="shared" si="3"/>
        <v>160</v>
      </c>
      <c r="H10" s="461">
        <f t="shared" si="3"/>
        <v>190</v>
      </c>
      <c r="I10" s="461">
        <f t="shared" si="3"/>
        <v>209</v>
      </c>
      <c r="J10" s="461">
        <f t="shared" si="3"/>
        <v>216</v>
      </c>
      <c r="K10" s="461">
        <f t="shared" si="3"/>
        <v>282</v>
      </c>
      <c r="L10" s="461">
        <f t="shared" si="3"/>
        <v>381</v>
      </c>
      <c r="M10" s="461">
        <f t="shared" si="3"/>
        <v>472</v>
      </c>
      <c r="N10" s="461">
        <f t="shared" si="3"/>
        <v>568</v>
      </c>
      <c r="O10" s="461">
        <f t="shared" si="3"/>
        <v>659</v>
      </c>
      <c r="P10" s="461">
        <f t="shared" si="3"/>
        <v>761</v>
      </c>
      <c r="Q10" s="461">
        <f t="shared" si="3"/>
        <v>837</v>
      </c>
      <c r="R10" s="461">
        <f t="shared" si="3"/>
        <v>849</v>
      </c>
      <c r="S10" s="461">
        <f t="shared" si="3"/>
        <v>951</v>
      </c>
      <c r="T10" s="461">
        <f t="shared" si="3"/>
        <v>1142</v>
      </c>
      <c r="AA10" s="126">
        <f>VLOOKUP(CONCATENATE("S ",F$6," V",$B9),Основа!$A$1:$P3625,8,FALSE)</f>
        <v>102.82799999999999</v>
      </c>
      <c r="AB10" s="126">
        <f>VLOOKUP(CONCATENATE("S ",G$6," V",$B9),Основа!$A$1:$P3625,8,FALSE)</f>
        <v>160.08450000000002</v>
      </c>
      <c r="AC10" s="126">
        <f>VLOOKUP(CONCATENATE("S ",H$6," V",$B9),Основа!$A$1:$P3625,8,FALSE)</f>
        <v>190.46549999999999</v>
      </c>
      <c r="AD10" s="126">
        <f>VLOOKUP(CONCATENATE("S ",I$6," V",$B9),Основа!$A$1:$P3625,8,FALSE)</f>
        <v>209.16150000000002</v>
      </c>
      <c r="AE10" s="126">
        <f>VLOOKUP(CONCATENATE("S ",J$6," V",$B9),Основа!$A$1:$P3625,8,FALSE)</f>
        <v>216.17250000000001</v>
      </c>
      <c r="AF10" s="126">
        <f>VLOOKUP(CONCATENATE("S ",K$6," V",$B9),Основа!$A$1:$P3625,8,FALSE)</f>
        <v>281.60850000000005</v>
      </c>
      <c r="AG10" s="126">
        <f>VLOOKUP(CONCATENATE("S ",L$6," V",$B9),Основа!$A$1:$P3625,8,FALSE)</f>
        <v>380.93099999999998</v>
      </c>
      <c r="AH10" s="126">
        <f>VLOOKUP(CONCATENATE("S ",M$6," V",$B9),Основа!$A$1:$P3625,8,FALSE)</f>
        <v>472.07400000000001</v>
      </c>
      <c r="AI10" s="126">
        <f>VLOOKUP(CONCATENATE("S ",N$6," V",$B9),Основа!$A$1:$P3625,8,FALSE)</f>
        <v>567.89100000000008</v>
      </c>
      <c r="AJ10" s="126">
        <f>VLOOKUP(CONCATENATE("S ",O$6," V",$B9),Основа!$A$1:$P3625,8,FALSE)</f>
        <v>659.03399999999999</v>
      </c>
      <c r="AK10" s="126">
        <f>VLOOKUP(CONCATENATE("S ",P$6," V",$B9),Основа!$A$1:$P3625,8,FALSE)</f>
        <v>760.69349999999986</v>
      </c>
      <c r="AL10" s="126">
        <f>VLOOKUP(CONCATENATE("S ",Q$6," V",$B9),Основа!$A$1:$P3625,8,FALSE)</f>
        <v>836.64600000000007</v>
      </c>
      <c r="AM10" s="126">
        <f>VLOOKUP(CONCATENATE("S ",R$6," V",$B9),Основа!$A$1:$P3625,8,FALSE)</f>
        <v>849.4994999999999</v>
      </c>
      <c r="AN10" s="126">
        <f>VLOOKUP(CONCATENATE("S ",S$6," V",$B9),Основа!$A$1:$P3625,8,FALSE)</f>
        <v>951.15900000000011</v>
      </c>
      <c r="AO10" s="126">
        <f>VLOOKUP(CONCATENATE("S ",T$6," V",$B9),Основа!$A$1:$P3625,8,FALSE)</f>
        <v>1141.6244999999999</v>
      </c>
      <c r="AP10" s="67"/>
      <c r="AQ10" s="67"/>
      <c r="AR10" s="67"/>
      <c r="AS10" s="67"/>
      <c r="AT10" s="67"/>
      <c r="AU10" s="67"/>
      <c r="AV10" s="67"/>
      <c r="AW10" s="67"/>
      <c r="AX10" s="67"/>
    </row>
    <row r="11" spans="2:50" ht="15" customHeight="1" x14ac:dyDescent="0.3">
      <c r="B11" s="553">
        <v>4</v>
      </c>
      <c r="C11" s="555">
        <v>180</v>
      </c>
      <c r="D11" s="557" t="s">
        <v>36</v>
      </c>
      <c r="E11" s="558"/>
      <c r="F11" s="447">
        <f>ROUND(AA11-(AA11*$L$5),0)</f>
        <v>14224</v>
      </c>
      <c r="G11" s="447">
        <f t="shared" ref="G11:T11" si="4">ROUND(AB11-(AB11*$L$5),0)</f>
        <v>15468</v>
      </c>
      <c r="H11" s="447">
        <f t="shared" si="4"/>
        <v>16850</v>
      </c>
      <c r="I11" s="447">
        <f t="shared" si="4"/>
        <v>18231</v>
      </c>
      <c r="J11" s="447">
        <f t="shared" si="4"/>
        <v>18232</v>
      </c>
      <c r="K11" s="447">
        <f t="shared" si="4"/>
        <v>20705</v>
      </c>
      <c r="L11" s="447">
        <f t="shared" si="4"/>
        <v>22427</v>
      </c>
      <c r="M11" s="447">
        <f t="shared" si="4"/>
        <v>25376</v>
      </c>
      <c r="N11" s="447">
        <f t="shared" si="4"/>
        <v>26279</v>
      </c>
      <c r="O11" s="447">
        <f t="shared" si="4"/>
        <v>28404</v>
      </c>
      <c r="P11" s="447">
        <f t="shared" si="4"/>
        <v>31445</v>
      </c>
      <c r="Q11" s="447">
        <f t="shared" si="4"/>
        <v>37759</v>
      </c>
      <c r="R11" s="447">
        <f t="shared" si="4"/>
        <v>38549</v>
      </c>
      <c r="S11" s="447">
        <f t="shared" si="4"/>
        <v>47428</v>
      </c>
      <c r="T11" s="447">
        <f t="shared" si="4"/>
        <v>56308</v>
      </c>
      <c r="AA11" s="126">
        <f>ROUND(VLOOKUP(CONCATENATE("S ",F$6," V",$B11),Основа!$A$1:$P3627,15,FALSE),0)</f>
        <v>14224</v>
      </c>
      <c r="AB11" s="126">
        <f>ROUND(VLOOKUP(CONCATENATE("S ",G$6," V",$B11),Основа!$A$1:$P3627,15,FALSE),0)</f>
        <v>15468</v>
      </c>
      <c r="AC11" s="126">
        <f>ROUND(VLOOKUP(CONCATENATE("S ",H$6," V",$B11),Основа!$A$1:$P3627,15,FALSE),0)</f>
        <v>16850</v>
      </c>
      <c r="AD11" s="126">
        <f>ROUND(VLOOKUP(CONCATENATE("S ",I$6," V",$B11),Основа!$A$1:$P3627,15,FALSE),0)</f>
        <v>18231</v>
      </c>
      <c r="AE11" s="126">
        <f>ROUND(VLOOKUP(CONCATENATE("S ",J$6," V",$B11),Основа!$A$1:$P3627,15,FALSE),0)</f>
        <v>18232</v>
      </c>
      <c r="AF11" s="126">
        <f>ROUND(VLOOKUP(CONCATENATE("S ",K$6," V",$B11),Основа!$A$1:$P3627,15,FALSE),0)</f>
        <v>20705</v>
      </c>
      <c r="AG11" s="126">
        <f>ROUND(VLOOKUP(CONCATENATE("S ",L$6," V",$B11),Основа!$A$1:$P3627,15,FALSE),0)</f>
        <v>22427</v>
      </c>
      <c r="AH11" s="126">
        <f>ROUND(VLOOKUP(CONCATENATE("S ",M$6," V",$B11),Основа!$A$1:$P3627,15,FALSE),0)</f>
        <v>25376</v>
      </c>
      <c r="AI11" s="126">
        <f>ROUND(VLOOKUP(CONCATENATE("S ",N$6," V",$B11),Основа!$A$1:$P3627,15,FALSE),0)</f>
        <v>26279</v>
      </c>
      <c r="AJ11" s="126">
        <f>ROUND(VLOOKUP(CONCATENATE("S ",O$6," V",$B11),Основа!$A$1:$P3627,15,FALSE),0)</f>
        <v>28404</v>
      </c>
      <c r="AK11" s="126">
        <f>ROUND(VLOOKUP(CONCATENATE("S ",P$6," V",$B11),Основа!$A$1:$P3627,15,FALSE),0)</f>
        <v>31445</v>
      </c>
      <c r="AL11" s="126">
        <f>ROUND(VLOOKUP(CONCATENATE("S ",Q$6," V",$B11),Основа!$A$1:$P3627,15,FALSE),0)</f>
        <v>37759</v>
      </c>
      <c r="AM11" s="126">
        <f>ROUND(VLOOKUP(CONCATENATE("S ",R$6," V",$B11),Основа!$A$1:$P3627,15,FALSE),0)</f>
        <v>38549</v>
      </c>
      <c r="AN11" s="126">
        <f>ROUND(VLOOKUP(CONCATENATE("S ",S$6," V",$B11),Основа!$A$1:$P3627,15,FALSE),0)</f>
        <v>47428</v>
      </c>
      <c r="AO11" s="126">
        <f>ROUND(VLOOKUP(CONCATENATE("S ",T$6," V",$B11),Основа!$A$1:$P3627,15,FALSE),0)</f>
        <v>56308</v>
      </c>
      <c r="AP11" s="67"/>
      <c r="AQ11" s="67"/>
      <c r="AR11" s="67"/>
      <c r="AS11" s="67"/>
      <c r="AT11" s="67"/>
      <c r="AU11" s="67"/>
      <c r="AV11" s="67"/>
      <c r="AW11" s="67"/>
      <c r="AX11" s="67"/>
    </row>
    <row r="12" spans="2:50" ht="15" customHeight="1" thickBot="1" x14ac:dyDescent="0.35">
      <c r="B12" s="554"/>
      <c r="C12" s="556"/>
      <c r="D12" s="559" t="str">
        <f>RIGHT($M$5,21)</f>
        <v>ΔТ=70⁰С (95/85/20) Вт</v>
      </c>
      <c r="E12" s="560"/>
      <c r="F12" s="461">
        <f t="shared" ref="F12:T12" si="5">ROUND(IF($D12="ΔТ=70⁰С (95/85/20) Вт",AA12,(IF($D12="ΔТ=60⁰С (90/70/20) Вт",AA12*0.818,AA12*0.646))),0)</f>
        <v>138</v>
      </c>
      <c r="G12" s="461">
        <f t="shared" si="5"/>
        <v>214</v>
      </c>
      <c r="H12" s="461">
        <f t="shared" si="5"/>
        <v>254</v>
      </c>
      <c r="I12" s="461">
        <f t="shared" si="5"/>
        <v>279</v>
      </c>
      <c r="J12" s="461">
        <f t="shared" si="5"/>
        <v>290</v>
      </c>
      <c r="K12" s="461">
        <f t="shared" si="5"/>
        <v>376</v>
      </c>
      <c r="L12" s="461">
        <f t="shared" si="5"/>
        <v>507</v>
      </c>
      <c r="M12" s="461">
        <f t="shared" si="5"/>
        <v>630</v>
      </c>
      <c r="N12" s="461">
        <f t="shared" si="5"/>
        <v>756</v>
      </c>
      <c r="O12" s="461">
        <f t="shared" si="5"/>
        <v>879</v>
      </c>
      <c r="P12" s="461">
        <f t="shared" si="5"/>
        <v>1014</v>
      </c>
      <c r="Q12" s="461">
        <f t="shared" si="5"/>
        <v>1116</v>
      </c>
      <c r="R12" s="461">
        <f t="shared" si="5"/>
        <v>1132</v>
      </c>
      <c r="S12" s="461">
        <f t="shared" si="5"/>
        <v>1268</v>
      </c>
      <c r="T12" s="461">
        <f t="shared" si="5"/>
        <v>1521</v>
      </c>
      <c r="AA12" s="126">
        <f>VLOOKUP(CONCATENATE("S ",F$6," V",$B11),Основа!$A$1:$P3627,8,FALSE)</f>
        <v>137.88300000000001</v>
      </c>
      <c r="AB12" s="126">
        <f>VLOOKUP(CONCATENATE("S ",G$6," V",$B11),Основа!$A$1:$P3627,8,FALSE)</f>
        <v>213.8355</v>
      </c>
      <c r="AC12" s="126">
        <f>VLOOKUP(CONCATENATE("S ",H$6," V",$B11),Основа!$A$1:$P3627,8,FALSE)</f>
        <v>253.56450000000001</v>
      </c>
      <c r="AD12" s="126">
        <f>VLOOKUP(CONCATENATE("S ",I$6," V",$B11),Основа!$A$1:$P3627,8,FALSE)</f>
        <v>279.2715</v>
      </c>
      <c r="AE12" s="126">
        <f>VLOOKUP(CONCATENATE("S ",J$6," V",$B11),Основа!$A$1:$P3627,8,FALSE)</f>
        <v>289.78800000000001</v>
      </c>
      <c r="AF12" s="126">
        <f>VLOOKUP(CONCATENATE("S ",K$6," V",$B11),Основа!$A$1:$P3627,8,FALSE)</f>
        <v>376.25700000000001</v>
      </c>
      <c r="AG12" s="126">
        <f>VLOOKUP(CONCATENATE("S ",L$6," V",$B11),Основа!$A$1:$P3627,8,FALSE)</f>
        <v>507.12900000000002</v>
      </c>
      <c r="AH12" s="126">
        <f>VLOOKUP(CONCATENATE("S ",M$6," V",$B11),Основа!$A$1:$P3627,8,FALSE)</f>
        <v>629.82150000000001</v>
      </c>
      <c r="AI12" s="126">
        <f>VLOOKUP(CONCATENATE("S ",N$6," V",$B11),Основа!$A$1:$P3627,8,FALSE)</f>
        <v>756.01949999999999</v>
      </c>
      <c r="AJ12" s="126">
        <f>VLOOKUP(CONCATENATE("S ",O$6," V",$B11),Основа!$A$1:$P3627,8,FALSE)</f>
        <v>878.71199999999999</v>
      </c>
      <c r="AK12" s="126">
        <f>VLOOKUP(CONCATENATE("S ",P$6," V",$B11),Основа!$A$1:$P3627,8,FALSE)</f>
        <v>1014.258</v>
      </c>
      <c r="AL12" s="126">
        <f>VLOOKUP(CONCATENATE("S ",Q$6," V",$B11),Основа!$A$1:$P3627,8,FALSE)</f>
        <v>1115.9175000000002</v>
      </c>
      <c r="AM12" s="126">
        <f>VLOOKUP(CONCATENATE("S ",R$6," V",$B11),Основа!$A$1:$P3627,8,FALSE)</f>
        <v>1132.2764999999999</v>
      </c>
      <c r="AN12" s="126">
        <f>VLOOKUP(CONCATENATE("S ",S$6," V",$B11),Основа!$A$1:$P3627,8,FALSE)</f>
        <v>1267.8225</v>
      </c>
      <c r="AO12" s="126">
        <f>VLOOKUP(CONCATENATE("S ",T$6," V",$B11),Основа!$A$1:$P3627,8,FALSE)</f>
        <v>1521.3869999999997</v>
      </c>
      <c r="AP12" s="67"/>
      <c r="AQ12" s="67"/>
      <c r="AR12" s="67"/>
      <c r="AS12" s="67"/>
      <c r="AT12" s="67"/>
      <c r="AU12" s="67"/>
      <c r="AV12" s="67"/>
      <c r="AW12" s="67"/>
      <c r="AX12" s="67"/>
    </row>
    <row r="13" spans="2:50" ht="15" customHeight="1" x14ac:dyDescent="0.3">
      <c r="B13" s="576">
        <v>5</v>
      </c>
      <c r="C13" s="577">
        <v>230</v>
      </c>
      <c r="D13" s="557" t="s">
        <v>36</v>
      </c>
      <c r="E13" s="558"/>
      <c r="F13" s="447">
        <f>ROUND(AA13-(AA13*$L$5),0)</f>
        <v>16015</v>
      </c>
      <c r="G13" s="447">
        <f t="shared" ref="G13:T13" si="6">ROUND(AB13-(AB13*$L$5),0)</f>
        <v>17458</v>
      </c>
      <c r="H13" s="447">
        <f t="shared" si="6"/>
        <v>19061</v>
      </c>
      <c r="I13" s="447">
        <f t="shared" si="6"/>
        <v>20664</v>
      </c>
      <c r="J13" s="447">
        <f t="shared" si="6"/>
        <v>20664</v>
      </c>
      <c r="K13" s="447">
        <f t="shared" si="6"/>
        <v>23721</v>
      </c>
      <c r="L13" s="447">
        <f t="shared" si="6"/>
        <v>25878</v>
      </c>
      <c r="M13" s="447">
        <f t="shared" si="6"/>
        <v>29566</v>
      </c>
      <c r="N13" s="447">
        <f t="shared" si="6"/>
        <v>30699</v>
      </c>
      <c r="O13" s="447">
        <f t="shared" si="6"/>
        <v>33357</v>
      </c>
      <c r="P13" s="447">
        <f t="shared" si="6"/>
        <v>37160</v>
      </c>
      <c r="Q13" s="447">
        <f t="shared" si="6"/>
        <v>44745</v>
      </c>
      <c r="R13" s="447">
        <f t="shared" si="6"/>
        <v>45693</v>
      </c>
      <c r="S13" s="447">
        <f t="shared" si="6"/>
        <v>56358</v>
      </c>
      <c r="T13" s="447">
        <f t="shared" si="6"/>
        <v>67024</v>
      </c>
      <c r="AA13" s="126">
        <f>ROUND(VLOOKUP(CONCATENATE("S ",F$6," V",$B13),Основа!$A$1:$P3629,15,FALSE),0)</f>
        <v>16015</v>
      </c>
      <c r="AB13" s="126">
        <f>ROUND(VLOOKUP(CONCATENATE("S ",G$6," V",$B13),Основа!$A$1:$P3629,15,FALSE),0)</f>
        <v>17458</v>
      </c>
      <c r="AC13" s="126">
        <f>ROUND(VLOOKUP(CONCATENATE("S ",H$6," V",$B13),Основа!$A$1:$P3629,15,FALSE),0)</f>
        <v>19061</v>
      </c>
      <c r="AD13" s="126">
        <f>ROUND(VLOOKUP(CONCATENATE("S ",I$6," V",$B13),Основа!$A$1:$P3629,15,FALSE),0)</f>
        <v>20664</v>
      </c>
      <c r="AE13" s="126">
        <f>ROUND(VLOOKUP(CONCATENATE("S ",J$6," V",$B13),Основа!$A$1:$P3629,15,FALSE),0)</f>
        <v>20664</v>
      </c>
      <c r="AF13" s="126">
        <f>ROUND(VLOOKUP(CONCATENATE("S ",K$6," V",$B13),Основа!$A$1:$P3629,15,FALSE),0)</f>
        <v>23721</v>
      </c>
      <c r="AG13" s="126">
        <f>ROUND(VLOOKUP(CONCATENATE("S ",L$6," V",$B13),Основа!$A$1:$P3629,15,FALSE),0)</f>
        <v>25878</v>
      </c>
      <c r="AH13" s="126">
        <f>ROUND(VLOOKUP(CONCATENATE("S ",M$6," V",$B13),Основа!$A$1:$P3629,15,FALSE),0)</f>
        <v>29566</v>
      </c>
      <c r="AI13" s="126">
        <f>ROUND(VLOOKUP(CONCATENATE("S ",N$6," V",$B13),Основа!$A$1:$P3629,15,FALSE),0)</f>
        <v>30699</v>
      </c>
      <c r="AJ13" s="126">
        <f>ROUND(VLOOKUP(CONCATENATE("S ",O$6," V",$B13),Основа!$A$1:$P3629,15,FALSE),0)</f>
        <v>33357</v>
      </c>
      <c r="AK13" s="126">
        <f>ROUND(VLOOKUP(CONCATENATE("S ",P$6," V",$B13),Основа!$A$1:$P3629,15,FALSE),0)</f>
        <v>37160</v>
      </c>
      <c r="AL13" s="126">
        <f>ROUND(VLOOKUP(CONCATENATE("S ",Q$6," V",$B13),Основа!$A$1:$P3629,15,FALSE),0)</f>
        <v>44745</v>
      </c>
      <c r="AM13" s="126">
        <f>ROUND(VLOOKUP(CONCATENATE("S ",R$6," V",$B13),Основа!$A$1:$P3629,15,FALSE),0)</f>
        <v>45693</v>
      </c>
      <c r="AN13" s="126">
        <f>ROUND(VLOOKUP(CONCATENATE("S ",S$6," V",$B13),Основа!$A$1:$P3629,15,FALSE),0)</f>
        <v>56358</v>
      </c>
      <c r="AO13" s="126">
        <f>ROUND(VLOOKUP(CONCATENATE("S ",T$6," V",$B13),Основа!$A$1:$P3629,15,FALSE),0)</f>
        <v>67024</v>
      </c>
      <c r="AP13" s="67"/>
      <c r="AQ13" s="67"/>
      <c r="AR13" s="67"/>
      <c r="AS13" s="67"/>
      <c r="AT13" s="67"/>
      <c r="AU13" s="67"/>
      <c r="AV13" s="67"/>
      <c r="AW13" s="67"/>
      <c r="AX13" s="67"/>
    </row>
    <row r="14" spans="2:50" ht="15" customHeight="1" thickBot="1" x14ac:dyDescent="0.35">
      <c r="B14" s="576"/>
      <c r="C14" s="577"/>
      <c r="D14" s="559" t="str">
        <f>RIGHT($M$5,21)</f>
        <v>ΔТ=70⁰С (95/85/20) Вт</v>
      </c>
      <c r="E14" s="560"/>
      <c r="F14" s="461">
        <f t="shared" ref="F14:T14" si="7">ROUND(IF($D14="ΔТ=70⁰С (95/85/20) Вт",AA14,(IF($D14="ΔТ=60⁰С (90/70/20) Вт",AA14*0.818,AA14*0.646))),0)</f>
        <v>171</v>
      </c>
      <c r="G14" s="461">
        <f t="shared" si="7"/>
        <v>268</v>
      </c>
      <c r="H14" s="461">
        <f t="shared" si="7"/>
        <v>317</v>
      </c>
      <c r="I14" s="461">
        <f t="shared" si="7"/>
        <v>348</v>
      </c>
      <c r="J14" s="461">
        <f t="shared" si="7"/>
        <v>363</v>
      </c>
      <c r="K14" s="461">
        <f t="shared" si="7"/>
        <v>470</v>
      </c>
      <c r="L14" s="461">
        <f t="shared" si="7"/>
        <v>634</v>
      </c>
      <c r="M14" s="461">
        <f t="shared" si="7"/>
        <v>788</v>
      </c>
      <c r="N14" s="461">
        <f t="shared" si="7"/>
        <v>945</v>
      </c>
      <c r="O14" s="461">
        <f t="shared" si="7"/>
        <v>1098</v>
      </c>
      <c r="P14" s="461">
        <f t="shared" si="7"/>
        <v>1268</v>
      </c>
      <c r="Q14" s="461">
        <f t="shared" si="7"/>
        <v>1395</v>
      </c>
      <c r="R14" s="461">
        <f t="shared" si="7"/>
        <v>1416</v>
      </c>
      <c r="S14" s="461">
        <f t="shared" si="7"/>
        <v>1584</v>
      </c>
      <c r="T14" s="461">
        <f t="shared" si="7"/>
        <v>1902</v>
      </c>
      <c r="AA14" s="126">
        <f>VLOOKUP(CONCATENATE("S ",F$6," V",$B13),Основа!$A$1:$P3629,8,FALSE)</f>
        <v>170.60099999999997</v>
      </c>
      <c r="AB14" s="126">
        <f>VLOOKUP(CONCATENATE("S ",G$6," V",$B13),Основа!$A$1:$P3629,8,FALSE)</f>
        <v>267.5865</v>
      </c>
      <c r="AC14" s="126">
        <f>VLOOKUP(CONCATENATE("S ",H$6," V",$B13),Основа!$A$1:$P3629,8,FALSE)</f>
        <v>316.6635</v>
      </c>
      <c r="AD14" s="126">
        <f>VLOOKUP(CONCATENATE("S ",I$6," V",$B13),Основа!$A$1:$P3629,8,FALSE)</f>
        <v>348.21300000000002</v>
      </c>
      <c r="AE14" s="126">
        <f>VLOOKUP(CONCATENATE("S ",J$6," V",$B13),Основа!$A$1:$P3629,8,FALSE)</f>
        <v>363.40350000000001</v>
      </c>
      <c r="AF14" s="126">
        <f>VLOOKUP(CONCATENATE("S ",K$6," V",$B13),Основа!$A$1:$P3629,8,FALSE)</f>
        <v>469.73699999999997</v>
      </c>
      <c r="AG14" s="126">
        <f>VLOOKUP(CONCATENATE("S ",L$6," V",$B13),Основа!$A$1:$P3629,8,FALSE)</f>
        <v>634.49549999999999</v>
      </c>
      <c r="AH14" s="126">
        <f>VLOOKUP(CONCATENATE("S ",M$6," V",$B13),Основа!$A$1:$P3629,8,FALSE)</f>
        <v>787.56900000000007</v>
      </c>
      <c r="AI14" s="126">
        <f>VLOOKUP(CONCATENATE("S ",N$6," V",$B13),Основа!$A$1:$P3629,8,FALSE)</f>
        <v>945.31649999999991</v>
      </c>
      <c r="AJ14" s="126">
        <f>VLOOKUP(CONCATENATE("S ",O$6," V",$B13),Основа!$A$1:$P3629,8,FALSE)</f>
        <v>1098.3899999999999</v>
      </c>
      <c r="AK14" s="126">
        <f>VLOOKUP(CONCATENATE("S ",P$6," V",$B13),Основа!$A$1:$P3629,8,FALSE)</f>
        <v>1267.8225</v>
      </c>
      <c r="AL14" s="126">
        <f>VLOOKUP(CONCATENATE("S ",Q$6," V",$B13),Основа!$A$1:$P3629,8,FALSE)</f>
        <v>1395.1890000000001</v>
      </c>
      <c r="AM14" s="126">
        <f>VLOOKUP(CONCATENATE("S ",R$6," V",$B13),Основа!$A$1:$P3629,8,FALSE)</f>
        <v>1416.222</v>
      </c>
      <c r="AN14" s="126">
        <f>VLOOKUP(CONCATENATE("S ",S$6," V",$B13),Основа!$A$1:$P3629,8,FALSE)</f>
        <v>1584.4859999999999</v>
      </c>
      <c r="AO14" s="126">
        <f>VLOOKUP(CONCATENATE("S ",T$6," V",$B13),Основа!$A$1:$P3629,8,FALSE)</f>
        <v>1902.3180000000002</v>
      </c>
      <c r="AP14" s="67"/>
      <c r="AQ14" s="67"/>
      <c r="AR14" s="67"/>
      <c r="AS14" s="67"/>
      <c r="AT14" s="67"/>
      <c r="AU14" s="67"/>
      <c r="AV14" s="67"/>
      <c r="AW14" s="67"/>
      <c r="AX14" s="67"/>
    </row>
    <row r="15" spans="2:50" ht="15" customHeight="1" x14ac:dyDescent="0.3">
      <c r="B15" s="553">
        <v>6</v>
      </c>
      <c r="C15" s="555">
        <v>280</v>
      </c>
      <c r="D15" s="557" t="s">
        <v>36</v>
      </c>
      <c r="E15" s="558"/>
      <c r="F15" s="447">
        <f>ROUND(AA15-(AA15*$L$5),0)</f>
        <v>17811</v>
      </c>
      <c r="G15" s="447">
        <f t="shared" ref="G15:T15" si="8">ROUND(AB15-(AB15*$L$5),0)</f>
        <v>19453</v>
      </c>
      <c r="H15" s="447">
        <f t="shared" si="8"/>
        <v>21278</v>
      </c>
      <c r="I15" s="447">
        <f t="shared" si="8"/>
        <v>23102</v>
      </c>
      <c r="J15" s="447">
        <f t="shared" si="8"/>
        <v>23103</v>
      </c>
      <c r="K15" s="447">
        <f t="shared" si="8"/>
        <v>26745</v>
      </c>
      <c r="L15" s="447">
        <f t="shared" si="8"/>
        <v>29335</v>
      </c>
      <c r="M15" s="447">
        <f t="shared" si="8"/>
        <v>33766</v>
      </c>
      <c r="N15" s="447">
        <f t="shared" si="8"/>
        <v>35126</v>
      </c>
      <c r="O15" s="447">
        <f t="shared" si="8"/>
        <v>38323</v>
      </c>
      <c r="P15" s="447">
        <f t="shared" si="8"/>
        <v>42887</v>
      </c>
      <c r="Q15" s="447">
        <f t="shared" si="8"/>
        <v>51744</v>
      </c>
      <c r="R15" s="447">
        <f t="shared" si="8"/>
        <v>52851</v>
      </c>
      <c r="S15" s="447">
        <f t="shared" si="8"/>
        <v>65307</v>
      </c>
      <c r="T15" s="447">
        <f t="shared" si="8"/>
        <v>77762</v>
      </c>
      <c r="AA15" s="126">
        <f>ROUND(VLOOKUP(CONCATENATE("S ",F$6," V",$B15),Основа!$A$1:$P3631,15,FALSE),0)</f>
        <v>17811</v>
      </c>
      <c r="AB15" s="126">
        <f>ROUND(VLOOKUP(CONCATENATE("S ",G$6," V",$B15),Основа!$A$1:$P3631,15,FALSE),0)</f>
        <v>19453</v>
      </c>
      <c r="AC15" s="126">
        <f>ROUND(VLOOKUP(CONCATENATE("S ",H$6," V",$B15),Основа!$A$1:$P3631,15,FALSE),0)</f>
        <v>21278</v>
      </c>
      <c r="AD15" s="126">
        <f>ROUND(VLOOKUP(CONCATENATE("S ",I$6," V",$B15),Основа!$A$1:$P3631,15,FALSE),0)</f>
        <v>23102</v>
      </c>
      <c r="AE15" s="126">
        <f>ROUND(VLOOKUP(CONCATENATE("S ",J$6," V",$B15),Основа!$A$1:$P3631,15,FALSE),0)</f>
        <v>23103</v>
      </c>
      <c r="AF15" s="126">
        <f>ROUND(VLOOKUP(CONCATENATE("S ",K$6," V",$B15),Основа!$A$1:$P3631,15,FALSE),0)</f>
        <v>26745</v>
      </c>
      <c r="AG15" s="126">
        <f>ROUND(VLOOKUP(CONCATENATE("S ",L$6," V",$B15),Основа!$A$1:$P3631,15,FALSE),0)</f>
        <v>29335</v>
      </c>
      <c r="AH15" s="126">
        <f>ROUND(VLOOKUP(CONCATENATE("S ",M$6," V",$B15),Основа!$A$1:$P3631,15,FALSE),0)</f>
        <v>33766</v>
      </c>
      <c r="AI15" s="126">
        <f>ROUND(VLOOKUP(CONCATENATE("S ",N$6," V",$B15),Основа!$A$1:$P3631,15,FALSE),0)</f>
        <v>35126</v>
      </c>
      <c r="AJ15" s="126">
        <f>ROUND(VLOOKUP(CONCATENATE("S ",O$6," V",$B15),Основа!$A$1:$P3631,15,FALSE),0)</f>
        <v>38323</v>
      </c>
      <c r="AK15" s="126">
        <f>ROUND(VLOOKUP(CONCATENATE("S ",P$6," V",$B15),Основа!$A$1:$P3631,15,FALSE),0)</f>
        <v>42887</v>
      </c>
      <c r="AL15" s="126">
        <f>ROUND(VLOOKUP(CONCATENATE("S ",Q$6," V",$B15),Основа!$A$1:$P3631,15,FALSE),0)</f>
        <v>51744</v>
      </c>
      <c r="AM15" s="126">
        <f>ROUND(VLOOKUP(CONCATENATE("S ",R$6," V",$B15),Основа!$A$1:$P3631,15,FALSE),0)</f>
        <v>52851</v>
      </c>
      <c r="AN15" s="126">
        <f>ROUND(VLOOKUP(CONCATENATE("S ",S$6," V",$B15),Основа!$A$1:$P3631,15,FALSE),0)</f>
        <v>65307</v>
      </c>
      <c r="AO15" s="126">
        <f>ROUND(VLOOKUP(CONCATENATE("S ",T$6," V",$B15),Основа!$A$1:$P3631,15,FALSE),0)</f>
        <v>77762</v>
      </c>
      <c r="AP15" s="67"/>
      <c r="AQ15" s="67"/>
      <c r="AR15" s="67"/>
      <c r="AS15" s="67"/>
      <c r="AT15" s="67"/>
      <c r="AU15" s="67"/>
      <c r="AV15" s="67"/>
      <c r="AW15" s="67"/>
      <c r="AX15" s="67"/>
    </row>
    <row r="16" spans="2:50" ht="15" customHeight="1" thickBot="1" x14ac:dyDescent="0.35">
      <c r="B16" s="576"/>
      <c r="C16" s="577"/>
      <c r="D16" s="559" t="str">
        <f>RIGHT($M$5,21)</f>
        <v>ΔТ=70⁰С (95/85/20) Вт</v>
      </c>
      <c r="E16" s="560"/>
      <c r="F16" s="461">
        <f t="shared" ref="F16:T16" si="9">ROUND(IF($D16="ΔТ=70⁰С (95/85/20) Вт",AA16,(IF($D16="ΔТ=60⁰С (90/70/20) Вт",AA16*0.818,AA16*0.646))),0)</f>
        <v>204</v>
      </c>
      <c r="G16" s="461">
        <f t="shared" si="9"/>
        <v>319</v>
      </c>
      <c r="H16" s="461">
        <f t="shared" si="9"/>
        <v>381</v>
      </c>
      <c r="I16" s="461">
        <f t="shared" si="9"/>
        <v>418</v>
      </c>
      <c r="J16" s="461">
        <f t="shared" si="9"/>
        <v>434</v>
      </c>
      <c r="K16" s="461">
        <f t="shared" si="9"/>
        <v>564</v>
      </c>
      <c r="L16" s="461">
        <f t="shared" si="9"/>
        <v>761</v>
      </c>
      <c r="M16" s="461">
        <f t="shared" si="9"/>
        <v>944</v>
      </c>
      <c r="N16" s="461">
        <f t="shared" si="9"/>
        <v>1135</v>
      </c>
      <c r="O16" s="461">
        <f t="shared" si="9"/>
        <v>1318</v>
      </c>
      <c r="P16" s="461">
        <f t="shared" si="9"/>
        <v>1521</v>
      </c>
      <c r="Q16" s="461">
        <f t="shared" si="9"/>
        <v>1673</v>
      </c>
      <c r="R16" s="461">
        <f t="shared" si="9"/>
        <v>1699</v>
      </c>
      <c r="S16" s="461">
        <f t="shared" si="9"/>
        <v>1901</v>
      </c>
      <c r="T16" s="461">
        <f t="shared" si="9"/>
        <v>2282</v>
      </c>
      <c r="AA16" s="126">
        <f>VLOOKUP(CONCATENATE("S ",F$6," V",$B15),Основа!$A$1:$P3631,8,FALSE)</f>
        <v>204.48750000000001</v>
      </c>
      <c r="AB16" s="126">
        <f>VLOOKUP(CONCATENATE("S ",G$6," V",$B15),Основа!$A$1:$P3631,8,FALSE)</f>
        <v>319.00050000000005</v>
      </c>
      <c r="AC16" s="126">
        <f>VLOOKUP(CONCATENATE("S ",H$6," V",$B15),Основа!$A$1:$P3631,8,FALSE)</f>
        <v>380.93099999999998</v>
      </c>
      <c r="AD16" s="126">
        <f>VLOOKUP(CONCATENATE("S ",I$6," V",$B15),Основа!$A$1:$P3631,8,FALSE)</f>
        <v>418.32300000000004</v>
      </c>
      <c r="AE16" s="126">
        <f>VLOOKUP(CONCATENATE("S ",J$6," V",$B15),Основа!$A$1:$P3631,8,FALSE)</f>
        <v>433.51349999999996</v>
      </c>
      <c r="AF16" s="126">
        <f>VLOOKUP(CONCATENATE("S ",K$6," V",$B15),Основа!$A$1:$P3631,8,FALSE)</f>
        <v>564.38549999999998</v>
      </c>
      <c r="AG16" s="126">
        <f>VLOOKUP(CONCATENATE("S ",L$6," V",$B15),Основа!$A$1:$P3631,8,FALSE)</f>
        <v>760.69349999999986</v>
      </c>
      <c r="AH16" s="126">
        <f>VLOOKUP(CONCATENATE("S ",M$6," V",$B15),Основа!$A$1:$P3631,8,FALSE)</f>
        <v>944.14800000000002</v>
      </c>
      <c r="AI16" s="126">
        <f>VLOOKUP(CONCATENATE("S ",N$6," V",$B15),Основа!$A$1:$P3631,8,FALSE)</f>
        <v>1134.6135000000002</v>
      </c>
      <c r="AJ16" s="126">
        <f>VLOOKUP(CONCATENATE("S ",O$6," V",$B15),Основа!$A$1:$P3631,8,FALSE)</f>
        <v>1318.068</v>
      </c>
      <c r="AK16" s="126">
        <f>VLOOKUP(CONCATENATE("S ",P$6," V",$B15),Основа!$A$1:$P3631,8,FALSE)</f>
        <v>1521.3869999999997</v>
      </c>
      <c r="AL16" s="126">
        <f>VLOOKUP(CONCATENATE("S ",Q$6," V",$B15),Основа!$A$1:$P3631,8,FALSE)</f>
        <v>1673.2920000000001</v>
      </c>
      <c r="AM16" s="126">
        <f>VLOOKUP(CONCATENATE("S ",R$6," V",$B15),Основа!$A$1:$P3631,8,FALSE)</f>
        <v>1698.9989999999998</v>
      </c>
      <c r="AN16" s="126">
        <f>VLOOKUP(CONCATENATE("S ",S$6," V",$B15),Основа!$A$1:$P3631,8,FALSE)</f>
        <v>1901.1494999999998</v>
      </c>
      <c r="AO16" s="126">
        <f>VLOOKUP(CONCATENATE("S ",T$6," V",$B15),Основа!$A$1:$P3631,8,FALSE)</f>
        <v>2282.0805</v>
      </c>
      <c r="AP16" s="67"/>
      <c r="AQ16" s="67"/>
      <c r="AR16" s="67"/>
      <c r="AS16" s="67"/>
      <c r="AT16" s="67"/>
      <c r="AU16" s="67"/>
      <c r="AV16" s="67"/>
      <c r="AW16" s="67"/>
      <c r="AX16" s="67"/>
    </row>
    <row r="17" spans="2:50" ht="15" customHeight="1" x14ac:dyDescent="0.3">
      <c r="B17" s="553">
        <v>7</v>
      </c>
      <c r="C17" s="555">
        <v>330</v>
      </c>
      <c r="D17" s="557" t="s">
        <v>36</v>
      </c>
      <c r="E17" s="558"/>
      <c r="F17" s="447">
        <f>ROUND(AA17-(AA17*$L$5),0)</f>
        <v>19610</v>
      </c>
      <c r="G17" s="447">
        <f t="shared" ref="G17:T17" si="10">ROUND(AB17-(AB17*$L$5),0)</f>
        <v>21452</v>
      </c>
      <c r="H17" s="447">
        <f t="shared" si="10"/>
        <v>23498</v>
      </c>
      <c r="I17" s="447">
        <f t="shared" si="10"/>
        <v>25546</v>
      </c>
      <c r="J17" s="447">
        <f t="shared" si="10"/>
        <v>25545</v>
      </c>
      <c r="K17" s="447">
        <f t="shared" si="10"/>
        <v>29774</v>
      </c>
      <c r="L17" s="447">
        <f t="shared" si="10"/>
        <v>32800</v>
      </c>
      <c r="M17" s="447">
        <f t="shared" si="10"/>
        <v>37973</v>
      </c>
      <c r="N17" s="447">
        <f t="shared" si="10"/>
        <v>39564</v>
      </c>
      <c r="O17" s="447">
        <f t="shared" si="10"/>
        <v>43298</v>
      </c>
      <c r="P17" s="447">
        <f t="shared" si="10"/>
        <v>48626</v>
      </c>
      <c r="Q17" s="447">
        <f t="shared" si="10"/>
        <v>58758</v>
      </c>
      <c r="R17" s="447">
        <f t="shared" si="10"/>
        <v>60025</v>
      </c>
      <c r="S17" s="447">
        <f t="shared" si="10"/>
        <v>74274</v>
      </c>
      <c r="T17" s="447">
        <f t="shared" si="10"/>
        <v>88522</v>
      </c>
      <c r="AA17" s="126">
        <f>ROUND(VLOOKUP(CONCATENATE("S ",F$6," V",$B17),Основа!$A$1:$P3633,15,FALSE),0)</f>
        <v>19610</v>
      </c>
      <c r="AB17" s="126">
        <f>ROUND(VLOOKUP(CONCATENATE("S ",G$6," V",$B17),Основа!$A$1:$P3633,15,FALSE),0)</f>
        <v>21452</v>
      </c>
      <c r="AC17" s="126">
        <f>ROUND(VLOOKUP(CONCATENATE("S ",H$6," V",$B17),Основа!$A$1:$P3633,15,FALSE),0)</f>
        <v>23498</v>
      </c>
      <c r="AD17" s="126">
        <f>ROUND(VLOOKUP(CONCATENATE("S ",I$6," V",$B17),Основа!$A$1:$P3633,15,FALSE),0)</f>
        <v>25546</v>
      </c>
      <c r="AE17" s="126">
        <f>ROUND(VLOOKUP(CONCATENATE("S ",J$6," V",$B17),Основа!$A$1:$P3633,15,FALSE),0)</f>
        <v>25545</v>
      </c>
      <c r="AF17" s="126">
        <f>ROUND(VLOOKUP(CONCATENATE("S ",K$6," V",$B17),Основа!$A$1:$P3633,15,FALSE),0)</f>
        <v>29774</v>
      </c>
      <c r="AG17" s="126">
        <f>ROUND(VLOOKUP(CONCATENATE("S ",L$6," V",$B17),Основа!$A$1:$P3633,15,FALSE),0)</f>
        <v>32800</v>
      </c>
      <c r="AH17" s="126">
        <f>ROUND(VLOOKUP(CONCATENATE("S ",M$6," V",$B17),Основа!$A$1:$P3633,15,FALSE),0)</f>
        <v>37973</v>
      </c>
      <c r="AI17" s="126">
        <f>ROUND(VLOOKUP(CONCATENATE("S ",N$6," V",$B17),Основа!$A$1:$P3633,15,FALSE),0)</f>
        <v>39564</v>
      </c>
      <c r="AJ17" s="126">
        <f>ROUND(VLOOKUP(CONCATENATE("S ",O$6," V",$B17),Основа!$A$1:$P3633,15,FALSE),0)</f>
        <v>43298</v>
      </c>
      <c r="AK17" s="126">
        <f>ROUND(VLOOKUP(CONCATENATE("S ",P$6," V",$B17),Основа!$A$1:$P3633,15,FALSE),0)</f>
        <v>48626</v>
      </c>
      <c r="AL17" s="126">
        <f>ROUND(VLOOKUP(CONCATENATE("S ",Q$6," V",$B17),Основа!$A$1:$P3633,15,FALSE),0)</f>
        <v>58758</v>
      </c>
      <c r="AM17" s="126">
        <f>ROUND(VLOOKUP(CONCATENATE("S ",R$6," V",$B17),Основа!$A$1:$P3633,15,FALSE),0)</f>
        <v>60025</v>
      </c>
      <c r="AN17" s="126">
        <f>ROUND(VLOOKUP(CONCATENATE("S ",S$6," V",$B17),Основа!$A$1:$P3633,15,FALSE),0)</f>
        <v>74274</v>
      </c>
      <c r="AO17" s="126">
        <f>ROUND(VLOOKUP(CONCATENATE("S ",T$6," V",$B17),Основа!$A$1:$P3633,15,FALSE),0)</f>
        <v>88522</v>
      </c>
      <c r="AP17" s="67"/>
      <c r="AQ17" s="67"/>
      <c r="AR17" s="67"/>
      <c r="AS17" s="67"/>
      <c r="AT17" s="67"/>
      <c r="AU17" s="67"/>
      <c r="AV17" s="67"/>
      <c r="AW17" s="67"/>
      <c r="AX17" s="67"/>
    </row>
    <row r="18" spans="2:50" ht="15" customHeight="1" thickBot="1" x14ac:dyDescent="0.35">
      <c r="B18" s="576"/>
      <c r="C18" s="577"/>
      <c r="D18" s="559" t="str">
        <f>RIGHT($M$5,21)</f>
        <v>ΔТ=70⁰С (95/85/20) Вт</v>
      </c>
      <c r="E18" s="560"/>
      <c r="F18" s="461">
        <f t="shared" ref="F18:T18" si="11">ROUND(IF($D18="ΔТ=70⁰С (95/85/20) Вт",AA18,(IF($D18="ΔТ=60⁰С (90/70/20) Вт",AA18*0.818,AA18*0.646))),0)</f>
        <v>240</v>
      </c>
      <c r="G18" s="461">
        <f t="shared" si="11"/>
        <v>373</v>
      </c>
      <c r="H18" s="461">
        <f t="shared" si="11"/>
        <v>444</v>
      </c>
      <c r="I18" s="461">
        <f t="shared" si="11"/>
        <v>488</v>
      </c>
      <c r="J18" s="461">
        <f t="shared" si="11"/>
        <v>506</v>
      </c>
      <c r="K18" s="461">
        <f t="shared" si="11"/>
        <v>658</v>
      </c>
      <c r="L18" s="461">
        <f t="shared" si="11"/>
        <v>888</v>
      </c>
      <c r="M18" s="461">
        <f t="shared" si="11"/>
        <v>1102</v>
      </c>
      <c r="N18" s="461">
        <f t="shared" si="11"/>
        <v>1324</v>
      </c>
      <c r="O18" s="461">
        <f t="shared" si="11"/>
        <v>1538</v>
      </c>
      <c r="P18" s="461">
        <f t="shared" si="11"/>
        <v>1775</v>
      </c>
      <c r="Q18" s="461">
        <f t="shared" si="11"/>
        <v>1951</v>
      </c>
      <c r="R18" s="461">
        <f t="shared" si="11"/>
        <v>1982</v>
      </c>
      <c r="S18" s="461">
        <f t="shared" si="11"/>
        <v>2218</v>
      </c>
      <c r="T18" s="461">
        <f t="shared" si="11"/>
        <v>2663</v>
      </c>
      <c r="AA18" s="126">
        <f>VLOOKUP(CONCATENATE("S ",F$6," V",$B17),Основа!$A$1:$P3633,8,FALSE)</f>
        <v>239.54249999999996</v>
      </c>
      <c r="AB18" s="126">
        <f>VLOOKUP(CONCATENATE("S ",G$6," V",$B17),Основа!$A$1:$P3633,8,FALSE)</f>
        <v>372.75150000000002</v>
      </c>
      <c r="AC18" s="126">
        <f>VLOOKUP(CONCATENATE("S ",H$6," V",$B17),Основа!$A$1:$P3633,8,FALSE)</f>
        <v>444.03</v>
      </c>
      <c r="AD18" s="126">
        <f>VLOOKUP(CONCATENATE("S ",I$6," V",$B17),Основа!$A$1:$P3633,8,FALSE)</f>
        <v>488.43299999999994</v>
      </c>
      <c r="AE18" s="126">
        <f>VLOOKUP(CONCATENATE("S ",J$6," V",$B17),Основа!$A$1:$P3633,8,FALSE)</f>
        <v>505.96050000000002</v>
      </c>
      <c r="AF18" s="126">
        <f>VLOOKUP(CONCATENATE("S ",K$6," V",$B17),Основа!$A$1:$P3633,8,FALSE)</f>
        <v>657.86550000000011</v>
      </c>
      <c r="AG18" s="126">
        <f>VLOOKUP(CONCATENATE("S ",L$6," V",$B17),Основа!$A$1:$P3633,8,FALSE)</f>
        <v>888.06</v>
      </c>
      <c r="AH18" s="126">
        <f>VLOOKUP(CONCATENATE("S ",M$6," V",$B17),Основа!$A$1:$P3633,8,FALSE)</f>
        <v>1101.8955000000001</v>
      </c>
      <c r="AI18" s="126">
        <f>VLOOKUP(CONCATENATE("S ",N$6," V",$B17),Основа!$A$1:$P3633,8,FALSE)</f>
        <v>1323.9105</v>
      </c>
      <c r="AJ18" s="126">
        <f>VLOOKUP(CONCATENATE("S ",O$6," V",$B17),Основа!$A$1:$P3633,8,FALSE)</f>
        <v>1537.7460000000001</v>
      </c>
      <c r="AK18" s="126">
        <f>VLOOKUP(CONCATENATE("S ",P$6," V",$B17),Основа!$A$1:$P3633,8,FALSE)</f>
        <v>1774.9515000000001</v>
      </c>
      <c r="AL18" s="126">
        <f>VLOOKUP(CONCATENATE("S ",Q$6," V",$B17),Основа!$A$1:$P3633,8,FALSE)</f>
        <v>1951.395</v>
      </c>
      <c r="AM18" s="126">
        <f>VLOOKUP(CONCATENATE("S ",R$6," V",$B17),Основа!$A$1:$P3633,8,FALSE)</f>
        <v>1981.7760000000003</v>
      </c>
      <c r="AN18" s="126">
        <f>VLOOKUP(CONCATENATE("S ",S$6," V",$B17),Основа!$A$1:$P3633,8,FALSE)</f>
        <v>2217.8130000000001</v>
      </c>
      <c r="AO18" s="126">
        <f>VLOOKUP(CONCATENATE("S ",T$6," V",$B17),Основа!$A$1:$P3633,8,FALSE)</f>
        <v>2663.0114999999996</v>
      </c>
      <c r="AP18" s="67"/>
      <c r="AQ18" s="67"/>
      <c r="AR18" s="67"/>
      <c r="AS18" s="67"/>
      <c r="AT18" s="67"/>
      <c r="AU18" s="67"/>
      <c r="AV18" s="67"/>
      <c r="AW18" s="67"/>
      <c r="AX18" s="67"/>
    </row>
    <row r="19" spans="2:50" ht="15" customHeight="1" x14ac:dyDescent="0.3">
      <c r="B19" s="553">
        <v>8</v>
      </c>
      <c r="C19" s="555">
        <v>380</v>
      </c>
      <c r="D19" s="557" t="s">
        <v>36</v>
      </c>
      <c r="E19" s="558"/>
      <c r="F19" s="447">
        <f>ROUND(AA19-(AA19*$L$5),0)</f>
        <v>21413</v>
      </c>
      <c r="G19" s="447">
        <f t="shared" ref="G19:T19" si="12">ROUND(AB19-(AB19*$L$5),0)</f>
        <v>23455</v>
      </c>
      <c r="H19" s="447">
        <f t="shared" si="12"/>
        <v>25725</v>
      </c>
      <c r="I19" s="447">
        <f t="shared" si="12"/>
        <v>27994</v>
      </c>
      <c r="J19" s="447">
        <f t="shared" si="12"/>
        <v>27994</v>
      </c>
      <c r="K19" s="447">
        <f t="shared" si="12"/>
        <v>32810</v>
      </c>
      <c r="L19" s="447">
        <f t="shared" si="12"/>
        <v>36272</v>
      </c>
      <c r="M19" s="447">
        <f t="shared" si="12"/>
        <v>42192</v>
      </c>
      <c r="N19" s="447">
        <f t="shared" si="12"/>
        <v>44009</v>
      </c>
      <c r="O19" s="447">
        <f t="shared" si="12"/>
        <v>48278</v>
      </c>
      <c r="P19" s="447">
        <f t="shared" si="12"/>
        <v>54379</v>
      </c>
      <c r="Q19" s="447">
        <f t="shared" si="12"/>
        <v>65790</v>
      </c>
      <c r="R19" s="447">
        <f t="shared" si="12"/>
        <v>67216</v>
      </c>
      <c r="S19" s="447">
        <f t="shared" si="12"/>
        <v>83262</v>
      </c>
      <c r="T19" s="447">
        <f t="shared" si="12"/>
        <v>99309</v>
      </c>
      <c r="AA19" s="126">
        <f>ROUND(VLOOKUP(CONCATENATE("S ",F$6," V",$B19),Основа!$A$1:$P3635,15,FALSE),0)</f>
        <v>21413</v>
      </c>
      <c r="AB19" s="126">
        <f>ROUND(VLOOKUP(CONCATENATE("S ",G$6," V",$B19),Основа!$A$1:$P3635,15,FALSE),0)</f>
        <v>23455</v>
      </c>
      <c r="AC19" s="126">
        <f>ROUND(VLOOKUP(CONCATENATE("S ",H$6," V",$B19),Основа!$A$1:$P3635,15,FALSE),0)</f>
        <v>25725</v>
      </c>
      <c r="AD19" s="126">
        <f>ROUND(VLOOKUP(CONCATENATE("S ",I$6," V",$B19),Основа!$A$1:$P3635,15,FALSE),0)</f>
        <v>27994</v>
      </c>
      <c r="AE19" s="126">
        <f>ROUND(VLOOKUP(CONCATENATE("S ",J$6," V",$B19),Основа!$A$1:$P3635,15,FALSE),0)</f>
        <v>27994</v>
      </c>
      <c r="AF19" s="126">
        <f>ROUND(VLOOKUP(CONCATENATE("S ",K$6," V",$B19),Основа!$A$1:$P3635,15,FALSE),0)</f>
        <v>32810</v>
      </c>
      <c r="AG19" s="126">
        <f>ROUND(VLOOKUP(CONCATENATE("S ",L$6," V",$B19),Основа!$A$1:$P3635,15,FALSE),0)</f>
        <v>36272</v>
      </c>
      <c r="AH19" s="126">
        <f>ROUND(VLOOKUP(CONCATENATE("S ",M$6," V",$B19),Основа!$A$1:$P3635,15,FALSE),0)</f>
        <v>42192</v>
      </c>
      <c r="AI19" s="126">
        <f>ROUND(VLOOKUP(CONCATENATE("S ",N$6," V",$B19),Основа!$A$1:$P3635,15,FALSE),0)</f>
        <v>44009</v>
      </c>
      <c r="AJ19" s="126">
        <f>ROUND(VLOOKUP(CONCATENATE("S ",O$6," V",$B19),Основа!$A$1:$P3635,15,FALSE),0)</f>
        <v>48278</v>
      </c>
      <c r="AK19" s="126">
        <f>ROUND(VLOOKUP(CONCATENATE("S ",P$6," V",$B19),Основа!$A$1:$P3635,15,FALSE),0)</f>
        <v>54379</v>
      </c>
      <c r="AL19" s="126">
        <f>ROUND(VLOOKUP(CONCATENATE("S ",Q$6," V",$B19),Основа!$A$1:$P3635,15,FALSE),0)</f>
        <v>65790</v>
      </c>
      <c r="AM19" s="126">
        <f>ROUND(VLOOKUP(CONCATENATE("S ",R$6," V",$B19),Основа!$A$1:$P3635,15,FALSE),0)</f>
        <v>67216</v>
      </c>
      <c r="AN19" s="126">
        <f>ROUND(VLOOKUP(CONCATENATE("S ",S$6," V",$B19),Основа!$A$1:$P3635,15,FALSE),0)</f>
        <v>83262</v>
      </c>
      <c r="AO19" s="126">
        <f>ROUND(VLOOKUP(CONCATENATE("S ",T$6," V",$B19),Основа!$A$1:$P3635,15,FALSE),0)</f>
        <v>99309</v>
      </c>
      <c r="AP19" s="67"/>
      <c r="AQ19" s="67"/>
      <c r="AR19" s="67"/>
      <c r="AS19" s="67"/>
      <c r="AT19" s="67"/>
      <c r="AU19" s="67"/>
      <c r="AV19" s="67"/>
      <c r="AW19" s="67"/>
      <c r="AX19" s="67"/>
    </row>
    <row r="20" spans="2:50" ht="15" customHeight="1" thickBot="1" x14ac:dyDescent="0.35">
      <c r="B20" s="576"/>
      <c r="C20" s="577"/>
      <c r="D20" s="559" t="str">
        <f>RIGHT($M$5,21)</f>
        <v>ΔТ=70⁰С (95/85/20) Вт</v>
      </c>
      <c r="E20" s="560"/>
      <c r="F20" s="461">
        <f t="shared" ref="F20:T20" si="13">ROUND(IF($D20="ΔТ=70⁰С (95/85/20) Вт",AA20,(IF($D20="ΔТ=60⁰С (90/70/20) Вт",AA20*0.818,AA20*0.646))),0)</f>
        <v>273</v>
      </c>
      <c r="G20" s="461">
        <f t="shared" si="13"/>
        <v>425</v>
      </c>
      <c r="H20" s="461">
        <f t="shared" si="13"/>
        <v>507</v>
      </c>
      <c r="I20" s="461">
        <f t="shared" si="13"/>
        <v>557</v>
      </c>
      <c r="J20" s="461">
        <f t="shared" si="13"/>
        <v>577</v>
      </c>
      <c r="K20" s="461">
        <f t="shared" si="13"/>
        <v>751</v>
      </c>
      <c r="L20" s="461">
        <f t="shared" si="13"/>
        <v>1014</v>
      </c>
      <c r="M20" s="461">
        <f t="shared" si="13"/>
        <v>1260</v>
      </c>
      <c r="N20" s="461">
        <f t="shared" si="13"/>
        <v>1513</v>
      </c>
      <c r="O20" s="461">
        <f t="shared" si="13"/>
        <v>1759</v>
      </c>
      <c r="P20" s="461">
        <f t="shared" si="13"/>
        <v>2029</v>
      </c>
      <c r="Q20" s="461">
        <f t="shared" si="13"/>
        <v>2232</v>
      </c>
      <c r="R20" s="461">
        <f t="shared" si="13"/>
        <v>2266</v>
      </c>
      <c r="S20" s="461">
        <f t="shared" si="13"/>
        <v>2536</v>
      </c>
      <c r="T20" s="461">
        <f t="shared" si="13"/>
        <v>3043</v>
      </c>
      <c r="AA20" s="126">
        <f>VLOOKUP(CONCATENATE("S ",F$6," V",$B19),Основа!$A$1:$P3635,8,FALSE)</f>
        <v>273.42899999999997</v>
      </c>
      <c r="AB20" s="126">
        <f>VLOOKUP(CONCATENATE("S ",G$6," V",$B19),Основа!$A$1:$P3635,8,FALSE)</f>
        <v>425.334</v>
      </c>
      <c r="AC20" s="126">
        <f>VLOOKUP(CONCATENATE("S ",H$6," V",$B19),Основа!$A$1:$P3635,8,FALSE)</f>
        <v>507.12900000000002</v>
      </c>
      <c r="AD20" s="126">
        <f>VLOOKUP(CONCATENATE("S ",I$6," V",$B19),Основа!$A$1:$P3635,8,FALSE)</f>
        <v>557.3744999999999</v>
      </c>
      <c r="AE20" s="126">
        <f>VLOOKUP(CONCATENATE("S ",J$6," V",$B19),Основа!$A$1:$P3635,8,FALSE)</f>
        <v>577.23900000000003</v>
      </c>
      <c r="AF20" s="126">
        <f>VLOOKUP(CONCATENATE("S ",K$6," V",$B19),Основа!$A$1:$P3635,8,FALSE)</f>
        <v>751.34550000000002</v>
      </c>
      <c r="AG20" s="126">
        <f>VLOOKUP(CONCATENATE("S ",L$6," V",$B19),Основа!$A$1:$P3635,8,FALSE)</f>
        <v>1014.258</v>
      </c>
      <c r="AH20" s="126">
        <f>VLOOKUP(CONCATENATE("S ",M$6," V",$B19),Основа!$A$1:$P3635,8,FALSE)</f>
        <v>1259.643</v>
      </c>
      <c r="AI20" s="126">
        <f>VLOOKUP(CONCATENATE("S ",N$6," V",$B19),Основа!$A$1:$P3635,8,FALSE)</f>
        <v>1513.2075</v>
      </c>
      <c r="AJ20" s="126">
        <f>VLOOKUP(CONCATENATE("S ",O$6," V",$B19),Основа!$A$1:$P3635,8,FALSE)</f>
        <v>1758.5925</v>
      </c>
      <c r="AK20" s="126">
        <f>VLOOKUP(CONCATENATE("S ",P$6," V",$B19),Основа!$A$1:$P3635,8,FALSE)</f>
        <v>2028.5160000000001</v>
      </c>
      <c r="AL20" s="126">
        <f>VLOOKUP(CONCATENATE("S ",Q$6," V",$B19),Основа!$A$1:$P3635,8,FALSE)</f>
        <v>2231.8350000000005</v>
      </c>
      <c r="AM20" s="126">
        <f>VLOOKUP(CONCATENATE("S ",R$6," V",$B19),Основа!$A$1:$P3635,8,FALSE)</f>
        <v>2265.7215000000001</v>
      </c>
      <c r="AN20" s="126">
        <f>VLOOKUP(CONCATENATE("S ",S$6," V",$B19),Основа!$A$1:$P3635,8,FALSE)</f>
        <v>2535.645</v>
      </c>
      <c r="AO20" s="126">
        <f>VLOOKUP(CONCATENATE("S ",T$6," V",$B19),Основа!$A$1:$P3635,8,FALSE)</f>
        <v>3042.7739999999994</v>
      </c>
      <c r="AP20" s="67"/>
      <c r="AQ20" s="67"/>
      <c r="AR20" s="67"/>
      <c r="AS20" s="67"/>
      <c r="AT20" s="67"/>
      <c r="AU20" s="67"/>
      <c r="AV20" s="67"/>
      <c r="AW20" s="67"/>
      <c r="AX20" s="67"/>
    </row>
    <row r="21" spans="2:50" ht="15" customHeight="1" x14ac:dyDescent="0.3">
      <c r="B21" s="553">
        <v>9</v>
      </c>
      <c r="C21" s="555">
        <v>430</v>
      </c>
      <c r="D21" s="557" t="s">
        <v>36</v>
      </c>
      <c r="E21" s="558"/>
      <c r="F21" s="447">
        <f>ROUND(AA21-(AA21*$L$5),0)</f>
        <v>23219</v>
      </c>
      <c r="G21" s="447">
        <f t="shared" ref="G21:T21" si="14">ROUND(AB21-(AB21*$L$5),0)</f>
        <v>25462</v>
      </c>
      <c r="H21" s="447">
        <f t="shared" si="14"/>
        <v>27954</v>
      </c>
      <c r="I21" s="447">
        <f t="shared" si="14"/>
        <v>30447</v>
      </c>
      <c r="J21" s="447">
        <f t="shared" si="14"/>
        <v>30446</v>
      </c>
      <c r="K21" s="447">
        <f t="shared" si="14"/>
        <v>35852</v>
      </c>
      <c r="L21" s="447">
        <f t="shared" si="14"/>
        <v>39751</v>
      </c>
      <c r="M21" s="447">
        <f t="shared" si="14"/>
        <v>46417</v>
      </c>
      <c r="N21" s="447">
        <f t="shared" si="14"/>
        <v>48466</v>
      </c>
      <c r="O21" s="447">
        <f t="shared" si="14"/>
        <v>53273</v>
      </c>
      <c r="P21" s="447">
        <f t="shared" si="14"/>
        <v>60142</v>
      </c>
      <c r="Q21" s="447">
        <f t="shared" si="14"/>
        <v>72833</v>
      </c>
      <c r="R21" s="447">
        <f t="shared" si="14"/>
        <v>74420</v>
      </c>
      <c r="S21" s="447">
        <f t="shared" si="14"/>
        <v>92267</v>
      </c>
      <c r="T21" s="447">
        <f t="shared" si="14"/>
        <v>110114</v>
      </c>
      <c r="AA21" s="126">
        <f>ROUND(VLOOKUP(CONCATENATE("S ",F$6," V",$B21),Основа!$A$1:$P3637,15,FALSE),0)</f>
        <v>23219</v>
      </c>
      <c r="AB21" s="126">
        <f>ROUND(VLOOKUP(CONCATENATE("S ",G$6," V",$B21),Основа!$A$1:$P3637,15,FALSE),0)</f>
        <v>25462</v>
      </c>
      <c r="AC21" s="126">
        <f>ROUND(VLOOKUP(CONCATENATE("S ",H$6," V",$B21),Основа!$A$1:$P3637,15,FALSE),0)</f>
        <v>27954</v>
      </c>
      <c r="AD21" s="126">
        <f>ROUND(VLOOKUP(CONCATENATE("S ",I$6," V",$B21),Основа!$A$1:$P3637,15,FALSE),0)</f>
        <v>30447</v>
      </c>
      <c r="AE21" s="126">
        <f>ROUND(VLOOKUP(CONCATENATE("S ",J$6," V",$B21),Основа!$A$1:$P3637,15,FALSE),0)</f>
        <v>30446</v>
      </c>
      <c r="AF21" s="126">
        <f>ROUND(VLOOKUP(CONCATENATE("S ",K$6," V",$B21),Основа!$A$1:$P3637,15,FALSE),0)</f>
        <v>35852</v>
      </c>
      <c r="AG21" s="126">
        <f>ROUND(VLOOKUP(CONCATENATE("S ",L$6," V",$B21),Основа!$A$1:$P3637,15,FALSE),0)</f>
        <v>39751</v>
      </c>
      <c r="AH21" s="126">
        <f>ROUND(VLOOKUP(CONCATENATE("S ",M$6," V",$B21),Основа!$A$1:$P3637,15,FALSE),0)</f>
        <v>46417</v>
      </c>
      <c r="AI21" s="126">
        <f>ROUND(VLOOKUP(CONCATENATE("S ",N$6," V",$B21),Основа!$A$1:$P3637,15,FALSE),0)</f>
        <v>48466</v>
      </c>
      <c r="AJ21" s="126">
        <f>ROUND(VLOOKUP(CONCATENATE("S ",O$6," V",$B21),Основа!$A$1:$P3637,15,FALSE),0)</f>
        <v>53273</v>
      </c>
      <c r="AK21" s="126">
        <f>ROUND(VLOOKUP(CONCATENATE("S ",P$6," V",$B21),Основа!$A$1:$P3637,15,FALSE),0)</f>
        <v>60142</v>
      </c>
      <c r="AL21" s="126">
        <f>ROUND(VLOOKUP(CONCATENATE("S ",Q$6," V",$B21),Основа!$A$1:$P3637,15,FALSE),0)</f>
        <v>72833</v>
      </c>
      <c r="AM21" s="126">
        <f>ROUND(VLOOKUP(CONCATENATE("S ",R$6," V",$B21),Основа!$A$1:$P3637,15,FALSE),0)</f>
        <v>74420</v>
      </c>
      <c r="AN21" s="126">
        <f>ROUND(VLOOKUP(CONCATENATE("S ",S$6," V",$B21),Основа!$A$1:$P3637,15,FALSE),0)</f>
        <v>92267</v>
      </c>
      <c r="AO21" s="126">
        <f>ROUND(VLOOKUP(CONCATENATE("S ",T$6," V",$B21),Основа!$A$1:$P3637,15,FALSE),0)</f>
        <v>110114</v>
      </c>
      <c r="AP21" s="67"/>
      <c r="AQ21" s="67"/>
      <c r="AR21" s="67"/>
      <c r="AS21" s="67"/>
      <c r="AT21" s="67"/>
      <c r="AU21" s="67"/>
      <c r="AV21" s="67"/>
      <c r="AW21" s="67"/>
      <c r="AX21" s="67"/>
    </row>
    <row r="22" spans="2:50" ht="15" customHeight="1" thickBot="1" x14ac:dyDescent="0.35">
      <c r="B22" s="576"/>
      <c r="C22" s="577"/>
      <c r="D22" s="559" t="str">
        <f>RIGHT($M$5,21)</f>
        <v>ΔТ=70⁰С (95/85/20) Вт</v>
      </c>
      <c r="E22" s="560"/>
      <c r="F22" s="461">
        <f t="shared" ref="F22:T22" si="15">ROUND(IF($D22="ΔТ=70⁰С (95/85/20) Вт",AA22,(IF($D22="ΔТ=60⁰С (90/70/20) Вт",AA22*0.818,AA22*0.646))),0)</f>
        <v>308</v>
      </c>
      <c r="G22" s="461">
        <f t="shared" si="15"/>
        <v>480</v>
      </c>
      <c r="H22" s="461">
        <f t="shared" si="15"/>
        <v>570</v>
      </c>
      <c r="I22" s="461">
        <f t="shared" si="15"/>
        <v>627</v>
      </c>
      <c r="J22" s="461">
        <f t="shared" si="15"/>
        <v>651</v>
      </c>
      <c r="K22" s="461">
        <f t="shared" si="15"/>
        <v>846</v>
      </c>
      <c r="L22" s="461">
        <f t="shared" si="15"/>
        <v>1142</v>
      </c>
      <c r="M22" s="461">
        <f t="shared" si="15"/>
        <v>1417</v>
      </c>
      <c r="N22" s="461">
        <f t="shared" si="15"/>
        <v>1703</v>
      </c>
      <c r="O22" s="461">
        <f t="shared" si="15"/>
        <v>1978</v>
      </c>
      <c r="P22" s="461">
        <f t="shared" si="15"/>
        <v>2282</v>
      </c>
      <c r="Q22" s="461">
        <f t="shared" si="15"/>
        <v>2510</v>
      </c>
      <c r="R22" s="461">
        <f t="shared" si="15"/>
        <v>2548</v>
      </c>
      <c r="S22" s="461">
        <f t="shared" si="15"/>
        <v>2852</v>
      </c>
      <c r="T22" s="461">
        <f t="shared" si="15"/>
        <v>3424</v>
      </c>
      <c r="AA22" s="126">
        <f>VLOOKUP(CONCATENATE("S ",F$6," V",$B21),Основа!$A$1:$P3637,8,FALSE)</f>
        <v>308.48399999999998</v>
      </c>
      <c r="AB22" s="126">
        <f>VLOOKUP(CONCATENATE("S ",G$6," V",$B21),Основа!$A$1:$P3637,8,FALSE)</f>
        <v>480.25350000000009</v>
      </c>
      <c r="AC22" s="126">
        <f>VLOOKUP(CONCATENATE("S ",H$6," V",$B21),Основа!$A$1:$P3637,8,FALSE)</f>
        <v>570.22799999999995</v>
      </c>
      <c r="AD22" s="126">
        <f>VLOOKUP(CONCATENATE("S ",I$6," V",$B21),Основа!$A$1:$P3637,8,FALSE)</f>
        <v>627.48450000000003</v>
      </c>
      <c r="AE22" s="126">
        <f>VLOOKUP(CONCATENATE("S ",J$6," V",$B21),Основа!$A$1:$P3637,8,FALSE)</f>
        <v>650.85450000000003</v>
      </c>
      <c r="AF22" s="126">
        <f>VLOOKUP(CONCATENATE("S ",K$6," V",$B21),Основа!$A$1:$P3637,8,FALSE)</f>
        <v>845.99400000000014</v>
      </c>
      <c r="AG22" s="126">
        <f>VLOOKUP(CONCATENATE("S ",L$6," V",$B21),Основа!$A$1:$P3637,8,FALSE)</f>
        <v>1141.6244999999999</v>
      </c>
      <c r="AH22" s="126">
        <f>VLOOKUP(CONCATENATE("S ",M$6," V",$B21),Основа!$A$1:$P3637,8,FALSE)</f>
        <v>1417.3905000000002</v>
      </c>
      <c r="AI22" s="126">
        <f>VLOOKUP(CONCATENATE("S ",N$6," V",$B21),Основа!$A$1:$P3637,8,FALSE)</f>
        <v>1702.5045000000002</v>
      </c>
      <c r="AJ22" s="126">
        <f>VLOOKUP(CONCATENATE("S ",O$6," V",$B21),Основа!$A$1:$P3637,8,FALSE)</f>
        <v>1978.2705000000001</v>
      </c>
      <c r="AK22" s="126">
        <f>VLOOKUP(CONCATENATE("S ",P$6," V",$B21),Основа!$A$1:$P3637,8,FALSE)</f>
        <v>2282.0805</v>
      </c>
      <c r="AL22" s="126">
        <f>VLOOKUP(CONCATENATE("S ",Q$6," V",$B21),Основа!$A$1:$P3637,8,FALSE)</f>
        <v>2509.9380000000001</v>
      </c>
      <c r="AM22" s="126">
        <f>VLOOKUP(CONCATENATE("S ",R$6," V",$B21),Основа!$A$1:$P3637,8,FALSE)</f>
        <v>2548.4984999999997</v>
      </c>
      <c r="AN22" s="126">
        <f>VLOOKUP(CONCATENATE("S ",S$6," V",$B21),Основа!$A$1:$P3637,8,FALSE)</f>
        <v>2852.3084999999996</v>
      </c>
      <c r="AO22" s="126">
        <f>VLOOKUP(CONCATENATE("S ",T$6," V",$B21),Основа!$A$1:$P3637,8,FALSE)</f>
        <v>3423.7049999999999</v>
      </c>
      <c r="AP22" s="67"/>
      <c r="AQ22" s="67"/>
      <c r="AR22" s="67"/>
      <c r="AS22" s="67"/>
      <c r="AT22" s="67"/>
      <c r="AU22" s="67"/>
      <c r="AV22" s="67"/>
      <c r="AW22" s="67"/>
      <c r="AX22" s="67"/>
    </row>
    <row r="23" spans="2:50" ht="15" customHeight="1" x14ac:dyDescent="0.3">
      <c r="B23" s="553">
        <v>10</v>
      </c>
      <c r="C23" s="555">
        <v>480</v>
      </c>
      <c r="D23" s="557" t="s">
        <v>36</v>
      </c>
      <c r="E23" s="558"/>
      <c r="F23" s="447">
        <f>ROUND(AA23-(AA23*$L$5),0)</f>
        <v>25029</v>
      </c>
      <c r="G23" s="447">
        <f t="shared" ref="G23:T23" si="16">ROUND(AB23-(AB23*$L$5),0)</f>
        <v>27473</v>
      </c>
      <c r="H23" s="447">
        <f t="shared" si="16"/>
        <v>30189</v>
      </c>
      <c r="I23" s="447">
        <f t="shared" si="16"/>
        <v>32905</v>
      </c>
      <c r="J23" s="447">
        <f t="shared" si="16"/>
        <v>32905</v>
      </c>
      <c r="K23" s="447">
        <f t="shared" si="16"/>
        <v>38900</v>
      </c>
      <c r="L23" s="447">
        <f t="shared" si="16"/>
        <v>43239</v>
      </c>
      <c r="M23" s="447">
        <f t="shared" si="16"/>
        <v>50655</v>
      </c>
      <c r="N23" s="447">
        <f t="shared" si="16"/>
        <v>52930</v>
      </c>
      <c r="O23" s="447">
        <f t="shared" si="16"/>
        <v>58279</v>
      </c>
      <c r="P23" s="447">
        <f t="shared" si="16"/>
        <v>65921</v>
      </c>
      <c r="Q23" s="447">
        <f t="shared" si="16"/>
        <v>79896</v>
      </c>
      <c r="R23" s="447">
        <f t="shared" si="16"/>
        <v>81643</v>
      </c>
      <c r="S23" s="447">
        <f t="shared" si="16"/>
        <v>101296</v>
      </c>
      <c r="T23" s="447">
        <f t="shared" si="16"/>
        <v>120949</v>
      </c>
      <c r="AA23" s="126">
        <f>ROUND(VLOOKUP(CONCATENATE("S ",F$6," V",$B23),Основа!$A$1:$P3639,15,FALSE),0)</f>
        <v>25029</v>
      </c>
      <c r="AB23" s="126">
        <f>ROUND(VLOOKUP(CONCATENATE("S ",G$6," V",$B23),Основа!$A$1:$P3639,15,FALSE),0)</f>
        <v>27473</v>
      </c>
      <c r="AC23" s="126">
        <f>ROUND(VLOOKUP(CONCATENATE("S ",H$6," V",$B23),Основа!$A$1:$P3639,15,FALSE),0)</f>
        <v>30189</v>
      </c>
      <c r="AD23" s="126">
        <f>ROUND(VLOOKUP(CONCATENATE("S ",I$6," V",$B23),Основа!$A$1:$P3639,15,FALSE),0)</f>
        <v>32905</v>
      </c>
      <c r="AE23" s="126">
        <f>ROUND(VLOOKUP(CONCATENATE("S ",J$6," V",$B23),Основа!$A$1:$P3639,15,FALSE),0)</f>
        <v>32905</v>
      </c>
      <c r="AF23" s="126">
        <f>ROUND(VLOOKUP(CONCATENATE("S ",K$6," V",$B23),Основа!$A$1:$P3639,15,FALSE),0)</f>
        <v>38900</v>
      </c>
      <c r="AG23" s="126">
        <f>ROUND(VLOOKUP(CONCATENATE("S ",L$6," V",$B23),Основа!$A$1:$P3639,15,FALSE),0)</f>
        <v>43239</v>
      </c>
      <c r="AH23" s="126">
        <f>ROUND(VLOOKUP(CONCATENATE("S ",M$6," V",$B23),Основа!$A$1:$P3639,15,FALSE),0)</f>
        <v>50655</v>
      </c>
      <c r="AI23" s="126">
        <f>ROUND(VLOOKUP(CONCATENATE("S ",N$6," V",$B23),Основа!$A$1:$P3639,15,FALSE),0)</f>
        <v>52930</v>
      </c>
      <c r="AJ23" s="126">
        <f>ROUND(VLOOKUP(CONCATENATE("S ",O$6," V",$B23),Основа!$A$1:$P3639,15,FALSE),0)</f>
        <v>58279</v>
      </c>
      <c r="AK23" s="126">
        <f>ROUND(VLOOKUP(CONCATENATE("S ",P$6," V",$B23),Основа!$A$1:$P3639,15,FALSE),0)</f>
        <v>65921</v>
      </c>
      <c r="AL23" s="126">
        <f>ROUND(VLOOKUP(CONCATENATE("S ",Q$6," V",$B23),Основа!$A$1:$P3639,15,FALSE),0)</f>
        <v>79896</v>
      </c>
      <c r="AM23" s="126">
        <f>ROUND(VLOOKUP(CONCATENATE("S ",R$6," V",$B23),Основа!$A$1:$P3639,15,FALSE),0)</f>
        <v>81643</v>
      </c>
      <c r="AN23" s="126">
        <f>ROUND(VLOOKUP(CONCATENATE("S ",S$6," V",$B23),Основа!$A$1:$P3639,15,FALSE),0)</f>
        <v>101296</v>
      </c>
      <c r="AO23" s="126">
        <f>ROUND(VLOOKUP(CONCATENATE("S ",T$6," V",$B23),Основа!$A$1:$P3639,15,FALSE),0)</f>
        <v>120949</v>
      </c>
      <c r="AP23" s="67"/>
      <c r="AQ23" s="67"/>
      <c r="AR23" s="67"/>
      <c r="AS23" s="67"/>
      <c r="AT23" s="67"/>
      <c r="AU23" s="67"/>
      <c r="AV23" s="67"/>
      <c r="AW23" s="67"/>
      <c r="AX23" s="67"/>
    </row>
    <row r="24" spans="2:50" ht="15" customHeight="1" thickBot="1" x14ac:dyDescent="0.35">
      <c r="B24" s="576"/>
      <c r="C24" s="577"/>
      <c r="D24" s="559" t="str">
        <f>RIGHT($M$5,21)</f>
        <v>ΔТ=70⁰С (95/85/20) Вт</v>
      </c>
      <c r="E24" s="560"/>
      <c r="F24" s="461">
        <f t="shared" ref="F24:T24" si="17">ROUND(IF($D24="ΔТ=70⁰С (95/85/20) Вт",AA24,(IF($D24="ΔТ=60⁰С (90/70/20) Вт",AA24*0.818,AA24*0.646))),0)</f>
        <v>342</v>
      </c>
      <c r="G24" s="461">
        <f t="shared" si="17"/>
        <v>533</v>
      </c>
      <c r="H24" s="461">
        <f t="shared" si="17"/>
        <v>634</v>
      </c>
      <c r="I24" s="461">
        <f t="shared" si="17"/>
        <v>698</v>
      </c>
      <c r="J24" s="461">
        <f t="shared" si="17"/>
        <v>722</v>
      </c>
      <c r="K24" s="461">
        <f t="shared" si="17"/>
        <v>941</v>
      </c>
      <c r="L24" s="461">
        <f t="shared" si="17"/>
        <v>1268</v>
      </c>
      <c r="M24" s="461">
        <f t="shared" si="17"/>
        <v>1574</v>
      </c>
      <c r="N24" s="461">
        <f t="shared" si="17"/>
        <v>1892</v>
      </c>
      <c r="O24" s="461">
        <f t="shared" si="17"/>
        <v>2198</v>
      </c>
      <c r="P24" s="461">
        <f t="shared" si="17"/>
        <v>2536</v>
      </c>
      <c r="Q24" s="461">
        <f t="shared" si="17"/>
        <v>2789</v>
      </c>
      <c r="R24" s="461">
        <f t="shared" si="17"/>
        <v>2831</v>
      </c>
      <c r="S24" s="461">
        <f t="shared" si="17"/>
        <v>3170</v>
      </c>
      <c r="T24" s="461">
        <f t="shared" si="17"/>
        <v>3803</v>
      </c>
      <c r="AA24" s="126">
        <f>VLOOKUP(CONCATENATE("S ",F$6," V",$B23),Основа!$A$1:$P3639,8,FALSE)</f>
        <v>342.37049999999999</v>
      </c>
      <c r="AB24" s="126">
        <f>VLOOKUP(CONCATENATE("S ",G$6," V",$B23),Основа!$A$1:$P3639,8,FALSE)</f>
        <v>532.83600000000001</v>
      </c>
      <c r="AC24" s="126">
        <f>VLOOKUP(CONCATENATE("S ",H$6," V",$B23),Основа!$A$1:$P3639,8,FALSE)</f>
        <v>634.49549999999999</v>
      </c>
      <c r="AD24" s="126">
        <f>VLOOKUP(CONCATENATE("S ",I$6," V",$B23),Основа!$A$1:$P3639,8,FALSE)</f>
        <v>697.59450000000004</v>
      </c>
      <c r="AE24" s="126">
        <f>VLOOKUP(CONCATENATE("S ",J$6," V",$B23),Основа!$A$1:$P3639,8,FALSE)</f>
        <v>722.13300000000004</v>
      </c>
      <c r="AF24" s="126">
        <f>VLOOKUP(CONCATENATE("S ",K$6," V",$B23),Основа!$A$1:$P3639,8,FALSE)</f>
        <v>940.64250000000015</v>
      </c>
      <c r="AG24" s="126">
        <f>VLOOKUP(CONCATENATE("S ",L$6," V",$B23),Основа!$A$1:$P3639,8,FALSE)</f>
        <v>1267.8225</v>
      </c>
      <c r="AH24" s="126">
        <f>VLOOKUP(CONCATENATE("S ",M$6," V",$B23),Основа!$A$1:$P3639,8,FALSE)</f>
        <v>1573.9695000000002</v>
      </c>
      <c r="AI24" s="126">
        <f>VLOOKUP(CONCATENATE("S ",N$6," V",$B23),Основа!$A$1:$P3639,8,FALSE)</f>
        <v>1891.8015000000003</v>
      </c>
      <c r="AJ24" s="126">
        <f>VLOOKUP(CONCATENATE("S ",O$6," V",$B23),Основа!$A$1:$P3639,8,FALSE)</f>
        <v>2197.9485</v>
      </c>
      <c r="AK24" s="126">
        <f>VLOOKUP(CONCATENATE("S ",P$6," V",$B23),Основа!$A$1:$P3639,8,FALSE)</f>
        <v>2535.645</v>
      </c>
      <c r="AL24" s="126">
        <f>VLOOKUP(CONCATENATE("S ",Q$6," V",$B23),Основа!$A$1:$P3639,8,FALSE)</f>
        <v>2789.2094999999999</v>
      </c>
      <c r="AM24" s="126">
        <f>VLOOKUP(CONCATENATE("S ",R$6," V",$B23),Основа!$A$1:$P3639,8,FALSE)</f>
        <v>2831.2754999999997</v>
      </c>
      <c r="AN24" s="126">
        <f>VLOOKUP(CONCATENATE("S ",S$6," V",$B23),Основа!$A$1:$P3639,8,FALSE)</f>
        <v>3170.1405</v>
      </c>
      <c r="AO24" s="126">
        <f>VLOOKUP(CONCATENATE("S ",T$6," V",$B23),Основа!$A$1:$P3639,8,FALSE)</f>
        <v>3803.4674999999993</v>
      </c>
      <c r="AP24" s="67"/>
      <c r="AQ24" s="67"/>
      <c r="AR24" s="67"/>
      <c r="AS24" s="67"/>
      <c r="AT24" s="67"/>
      <c r="AU24" s="67"/>
      <c r="AV24" s="67"/>
      <c r="AW24" s="67"/>
      <c r="AX24" s="67"/>
    </row>
    <row r="25" spans="2:50" ht="15" customHeight="1" x14ac:dyDescent="0.3">
      <c r="B25" s="553">
        <v>11</v>
      </c>
      <c r="C25" s="555">
        <v>530</v>
      </c>
      <c r="D25" s="557" t="s">
        <v>36</v>
      </c>
      <c r="E25" s="558"/>
      <c r="F25" s="447">
        <f>ROUND(AA25-(AA25*$L$5),0)</f>
        <v>26841</v>
      </c>
      <c r="G25" s="447">
        <f t="shared" ref="G25:T25" si="18">ROUND(AB25-(AB25*$L$5),0)</f>
        <v>29487</v>
      </c>
      <c r="H25" s="447">
        <f t="shared" si="18"/>
        <v>32426</v>
      </c>
      <c r="I25" s="447">
        <f t="shared" si="18"/>
        <v>35366</v>
      </c>
      <c r="J25" s="447">
        <f t="shared" si="18"/>
        <v>35366</v>
      </c>
      <c r="K25" s="447">
        <f t="shared" si="18"/>
        <v>41955</v>
      </c>
      <c r="L25" s="447">
        <f t="shared" si="18"/>
        <v>46733</v>
      </c>
      <c r="M25" s="447">
        <f t="shared" si="18"/>
        <v>54898</v>
      </c>
      <c r="N25" s="447">
        <f t="shared" si="18"/>
        <v>57405</v>
      </c>
      <c r="O25" s="447">
        <f t="shared" si="18"/>
        <v>63295</v>
      </c>
      <c r="P25" s="447">
        <f t="shared" si="18"/>
        <v>71707</v>
      </c>
      <c r="Q25" s="447">
        <f t="shared" si="18"/>
        <v>86969</v>
      </c>
      <c r="R25" s="447">
        <f t="shared" si="18"/>
        <v>88876</v>
      </c>
      <c r="S25" s="447">
        <f t="shared" si="18"/>
        <v>110338</v>
      </c>
      <c r="T25" s="447">
        <f t="shared" si="18"/>
        <v>131799</v>
      </c>
      <c r="AA25" s="126">
        <f>ROUND(VLOOKUP(CONCATENATE("S ",F$6," V",$B25),Основа!$A$1:$P3641,15,FALSE),0)</f>
        <v>26841</v>
      </c>
      <c r="AB25" s="126">
        <f>ROUND(VLOOKUP(CONCATENATE("S ",G$6," V",$B25),Основа!$A$1:$P3641,15,FALSE),0)</f>
        <v>29487</v>
      </c>
      <c r="AC25" s="126">
        <f>ROUND(VLOOKUP(CONCATENATE("S ",H$6," V",$B25),Основа!$A$1:$P3641,15,FALSE),0)</f>
        <v>32426</v>
      </c>
      <c r="AD25" s="126">
        <f>ROUND(VLOOKUP(CONCATENATE("S ",I$6," V",$B25),Основа!$A$1:$P3641,15,FALSE),0)</f>
        <v>35366</v>
      </c>
      <c r="AE25" s="126">
        <f>ROUND(VLOOKUP(CONCATENATE("S ",J$6," V",$B25),Основа!$A$1:$P3641,15,FALSE),0)</f>
        <v>35366</v>
      </c>
      <c r="AF25" s="126">
        <f>ROUND(VLOOKUP(CONCATENATE("S ",K$6," V",$B25),Основа!$A$1:$P3641,15,FALSE),0)</f>
        <v>41955</v>
      </c>
      <c r="AG25" s="126">
        <f>ROUND(VLOOKUP(CONCATENATE("S ",L$6," V",$B25),Основа!$A$1:$P3641,15,FALSE),0)</f>
        <v>46733</v>
      </c>
      <c r="AH25" s="126">
        <f>ROUND(VLOOKUP(CONCATENATE("S ",M$6," V",$B25),Основа!$A$1:$P3641,15,FALSE),0)</f>
        <v>54898</v>
      </c>
      <c r="AI25" s="126">
        <f>ROUND(VLOOKUP(CONCATENATE("S ",N$6," V",$B25),Основа!$A$1:$P3641,15,FALSE),0)</f>
        <v>57405</v>
      </c>
      <c r="AJ25" s="126">
        <f>ROUND(VLOOKUP(CONCATENATE("S ",O$6," V",$B25),Основа!$A$1:$P3641,15,FALSE),0)</f>
        <v>63295</v>
      </c>
      <c r="AK25" s="126">
        <f>ROUND(VLOOKUP(CONCATENATE("S ",P$6," V",$B25),Основа!$A$1:$P3641,15,FALSE),0)</f>
        <v>71707</v>
      </c>
      <c r="AL25" s="126">
        <f>ROUND(VLOOKUP(CONCATENATE("S ",Q$6," V",$B25),Основа!$A$1:$P3641,15,FALSE),0)</f>
        <v>86969</v>
      </c>
      <c r="AM25" s="126">
        <f>ROUND(VLOOKUP(CONCATENATE("S ",R$6," V",$B25),Основа!$A$1:$P3641,15,FALSE),0)</f>
        <v>88876</v>
      </c>
      <c r="AN25" s="126">
        <f>ROUND(VLOOKUP(CONCATENATE("S ",S$6," V",$B25),Основа!$A$1:$P3641,15,FALSE),0)</f>
        <v>110338</v>
      </c>
      <c r="AO25" s="126">
        <f>ROUND(VLOOKUP(CONCATENATE("S ",T$6," V",$B25),Основа!$A$1:$P3641,15,FALSE),0)</f>
        <v>131799</v>
      </c>
      <c r="AP25" s="67"/>
      <c r="AQ25" s="67"/>
      <c r="AR25" s="67"/>
      <c r="AS25" s="67"/>
      <c r="AT25" s="67"/>
      <c r="AU25" s="67"/>
      <c r="AV25" s="67"/>
      <c r="AW25" s="67"/>
      <c r="AX25" s="67"/>
    </row>
    <row r="26" spans="2:50" ht="15" customHeight="1" thickBot="1" x14ac:dyDescent="0.35">
      <c r="B26" s="576"/>
      <c r="C26" s="577"/>
      <c r="D26" s="559" t="str">
        <f>RIGHT($M$5,21)</f>
        <v>ΔТ=70⁰С (95/85/20) Вт</v>
      </c>
      <c r="E26" s="560"/>
      <c r="F26" s="461">
        <f t="shared" ref="F26:T26" si="19">ROUND(IF($D26="ΔТ=70⁰С (95/85/20) Вт",AA26,(IF($D26="ΔТ=60⁰С (90/70/20) Вт",AA26*0.818,AA26*0.646))),0)</f>
        <v>376</v>
      </c>
      <c r="G26" s="461">
        <f t="shared" si="19"/>
        <v>585</v>
      </c>
      <c r="H26" s="461">
        <f t="shared" si="19"/>
        <v>698</v>
      </c>
      <c r="I26" s="461">
        <f t="shared" si="19"/>
        <v>767</v>
      </c>
      <c r="J26" s="461">
        <f t="shared" si="19"/>
        <v>795</v>
      </c>
      <c r="K26" s="461">
        <f t="shared" si="19"/>
        <v>1034</v>
      </c>
      <c r="L26" s="461">
        <f t="shared" si="19"/>
        <v>1395</v>
      </c>
      <c r="M26" s="461">
        <f t="shared" si="19"/>
        <v>1732</v>
      </c>
      <c r="N26" s="461">
        <f t="shared" si="19"/>
        <v>2080</v>
      </c>
      <c r="O26" s="461">
        <f t="shared" si="19"/>
        <v>2418</v>
      </c>
      <c r="P26" s="461">
        <f t="shared" si="19"/>
        <v>2789</v>
      </c>
      <c r="Q26" s="461">
        <f t="shared" si="19"/>
        <v>3068</v>
      </c>
      <c r="R26" s="461">
        <f t="shared" si="19"/>
        <v>3115</v>
      </c>
      <c r="S26" s="461">
        <f t="shared" si="19"/>
        <v>3487</v>
      </c>
      <c r="T26" s="461">
        <f t="shared" si="19"/>
        <v>4184</v>
      </c>
      <c r="AA26" s="126">
        <f>VLOOKUP(CONCATENATE("S ",F$6," V",$B25),Основа!$A$1:$P3641,8,FALSE)</f>
        <v>376.25700000000001</v>
      </c>
      <c r="AB26" s="126">
        <f>VLOOKUP(CONCATENATE("S ",G$6," V",$B25),Основа!$A$1:$P3641,8,FALSE)</f>
        <v>585.41849999999999</v>
      </c>
      <c r="AC26" s="126">
        <f>VLOOKUP(CONCATENATE("S ",H$6," V",$B25),Основа!$A$1:$P3641,8,FALSE)</f>
        <v>697.59450000000004</v>
      </c>
      <c r="AD26" s="126">
        <f>VLOOKUP(CONCATENATE("S ",I$6," V",$B25),Основа!$A$1:$P3641,8,FALSE)</f>
        <v>766.53599999999994</v>
      </c>
      <c r="AE26" s="126">
        <f>VLOOKUP(CONCATENATE("S ",J$6," V",$B25),Основа!$A$1:$P3641,8,FALSE)</f>
        <v>794.58</v>
      </c>
      <c r="AF26" s="126">
        <f>VLOOKUP(CONCATENATE("S ",K$6," V",$B25),Основа!$A$1:$P3641,8,FALSE)</f>
        <v>1034.1225000000002</v>
      </c>
      <c r="AG26" s="126">
        <f>VLOOKUP(CONCATENATE("S ",L$6," V",$B25),Основа!$A$1:$P3641,8,FALSE)</f>
        <v>1395.1890000000001</v>
      </c>
      <c r="AH26" s="126">
        <f>VLOOKUP(CONCATENATE("S ",M$6," V",$B25),Основа!$A$1:$P3641,8,FALSE)</f>
        <v>1731.7170000000001</v>
      </c>
      <c r="AI26" s="126">
        <f>VLOOKUP(CONCATENATE("S ",N$6," V",$B25),Основа!$A$1:$P3641,8,FALSE)</f>
        <v>2079.9299999999998</v>
      </c>
      <c r="AJ26" s="126">
        <f>VLOOKUP(CONCATENATE("S ",O$6," V",$B25),Основа!$A$1:$P3641,8,FALSE)</f>
        <v>2417.6265000000003</v>
      </c>
      <c r="AK26" s="126">
        <f>VLOOKUP(CONCATENATE("S ",P$6," V",$B25),Основа!$A$1:$P3641,8,FALSE)</f>
        <v>2789.2094999999999</v>
      </c>
      <c r="AL26" s="126">
        <f>VLOOKUP(CONCATENATE("S ",Q$6," V",$B25),Основа!$A$1:$P3641,8,FALSE)</f>
        <v>3068.4810000000002</v>
      </c>
      <c r="AM26" s="126">
        <f>VLOOKUP(CONCATENATE("S ",R$6," V",$B25),Основа!$A$1:$P3641,8,FALSE)</f>
        <v>3115.2209999999995</v>
      </c>
      <c r="AN26" s="126">
        <f>VLOOKUP(CONCATENATE("S ",S$6," V",$B25),Основа!$A$1:$P3641,8,FALSE)</f>
        <v>3486.8040000000001</v>
      </c>
      <c r="AO26" s="126">
        <f>VLOOKUP(CONCATENATE("S ",T$6," V",$B25),Основа!$A$1:$P3641,8,FALSE)</f>
        <v>4184.3985000000002</v>
      </c>
      <c r="AP26" s="67"/>
      <c r="AQ26" s="67"/>
      <c r="AR26" s="67"/>
      <c r="AS26" s="67"/>
      <c r="AT26" s="67"/>
      <c r="AU26" s="67"/>
      <c r="AV26" s="67"/>
      <c r="AW26" s="67"/>
      <c r="AX26" s="67"/>
    </row>
    <row r="27" spans="2:50" ht="15" customHeight="1" x14ac:dyDescent="0.3">
      <c r="B27" s="553">
        <v>12</v>
      </c>
      <c r="C27" s="555">
        <v>580</v>
      </c>
      <c r="D27" s="557" t="s">
        <v>36</v>
      </c>
      <c r="E27" s="558"/>
      <c r="F27" s="447">
        <f>ROUND(AA27-(AA27*$L$5),0)</f>
        <v>28632</v>
      </c>
      <c r="G27" s="447">
        <f t="shared" ref="G27:T27" si="20">ROUND(AB27-(AB27*$L$5),0)</f>
        <v>31477</v>
      </c>
      <c r="H27" s="447">
        <f t="shared" si="20"/>
        <v>34638</v>
      </c>
      <c r="I27" s="447">
        <f t="shared" si="20"/>
        <v>37800</v>
      </c>
      <c r="J27" s="447">
        <f t="shared" si="20"/>
        <v>37798</v>
      </c>
      <c r="K27" s="447">
        <f t="shared" si="20"/>
        <v>44976</v>
      </c>
      <c r="L27" s="447">
        <f t="shared" si="20"/>
        <v>50184</v>
      </c>
      <c r="M27" s="447">
        <f t="shared" si="20"/>
        <v>59093</v>
      </c>
      <c r="N27" s="447">
        <f t="shared" si="20"/>
        <v>61822</v>
      </c>
      <c r="O27" s="447">
        <f t="shared" si="20"/>
        <v>68251</v>
      </c>
      <c r="P27" s="447">
        <f t="shared" si="20"/>
        <v>77428</v>
      </c>
      <c r="Q27" s="447">
        <f t="shared" si="20"/>
        <v>93961</v>
      </c>
      <c r="R27" s="447">
        <f t="shared" si="20"/>
        <v>96028</v>
      </c>
      <c r="S27" s="447">
        <f t="shared" si="20"/>
        <v>119277</v>
      </c>
      <c r="T27" s="447">
        <f t="shared" si="20"/>
        <v>142526</v>
      </c>
      <c r="AA27" s="126">
        <f>ROUND(VLOOKUP(CONCATENATE("S ",F$6," V",$B27),Основа!$A$1:$P3643,15,FALSE),0)</f>
        <v>28632</v>
      </c>
      <c r="AB27" s="126">
        <f>ROUND(VLOOKUP(CONCATENATE("S ",G$6," V",$B27),Основа!$A$1:$P3643,15,FALSE),0)</f>
        <v>31477</v>
      </c>
      <c r="AC27" s="126">
        <f>ROUND(VLOOKUP(CONCATENATE("S ",H$6," V",$B27),Основа!$A$1:$P3643,15,FALSE),0)</f>
        <v>34638</v>
      </c>
      <c r="AD27" s="126">
        <f>ROUND(VLOOKUP(CONCATENATE("S ",I$6," V",$B27),Основа!$A$1:$P3643,15,FALSE),0)</f>
        <v>37800</v>
      </c>
      <c r="AE27" s="126">
        <f>ROUND(VLOOKUP(CONCATENATE("S ",J$6," V",$B27),Основа!$A$1:$P3643,15,FALSE),0)</f>
        <v>37798</v>
      </c>
      <c r="AF27" s="126">
        <f>ROUND(VLOOKUP(CONCATENATE("S ",K$6," V",$B27),Основа!$A$1:$P3643,15,FALSE),0)</f>
        <v>44976</v>
      </c>
      <c r="AG27" s="126">
        <f>ROUND(VLOOKUP(CONCATENATE("S ",L$6," V",$B27),Основа!$A$1:$P3643,15,FALSE),0)</f>
        <v>50184</v>
      </c>
      <c r="AH27" s="126">
        <f>ROUND(VLOOKUP(CONCATENATE("S ",M$6," V",$B27),Основа!$A$1:$P3643,15,FALSE),0)</f>
        <v>59093</v>
      </c>
      <c r="AI27" s="126">
        <f>ROUND(VLOOKUP(CONCATENATE("S ",N$6," V",$B27),Основа!$A$1:$P3643,15,FALSE),0)</f>
        <v>61822</v>
      </c>
      <c r="AJ27" s="126">
        <f>ROUND(VLOOKUP(CONCATENATE("S ",O$6," V",$B27),Основа!$A$1:$P3643,15,FALSE),0)</f>
        <v>68251</v>
      </c>
      <c r="AK27" s="126">
        <f>ROUND(VLOOKUP(CONCATENATE("S ",P$6," V",$B27),Основа!$A$1:$P3643,15,FALSE),0)</f>
        <v>77428</v>
      </c>
      <c r="AL27" s="126">
        <f>ROUND(VLOOKUP(CONCATENATE("S ",Q$6," V",$B27),Основа!$A$1:$P3643,15,FALSE),0)</f>
        <v>93961</v>
      </c>
      <c r="AM27" s="126">
        <f>ROUND(VLOOKUP(CONCATENATE("S ",R$6," V",$B27),Основа!$A$1:$P3643,15,FALSE),0)</f>
        <v>96028</v>
      </c>
      <c r="AN27" s="126">
        <f>ROUND(VLOOKUP(CONCATENATE("S ",S$6," V",$B27),Основа!$A$1:$P3643,15,FALSE),0)</f>
        <v>119277</v>
      </c>
      <c r="AO27" s="126">
        <f>ROUND(VLOOKUP(CONCATENATE("S ",T$6," V",$B27),Основа!$A$1:$P3643,15,FALSE),0)</f>
        <v>142526</v>
      </c>
      <c r="AP27" s="67"/>
      <c r="AQ27" s="67"/>
      <c r="AR27" s="67"/>
      <c r="AS27" s="67"/>
      <c r="AT27" s="67"/>
      <c r="AU27" s="67"/>
      <c r="AV27" s="67"/>
      <c r="AW27" s="67"/>
      <c r="AX27" s="67"/>
    </row>
    <row r="28" spans="2:50" ht="15" customHeight="1" thickBot="1" x14ac:dyDescent="0.35">
      <c r="B28" s="576"/>
      <c r="C28" s="577"/>
      <c r="D28" s="559" t="str">
        <f>RIGHT($M$5,21)</f>
        <v>ΔТ=70⁰С (95/85/20) Вт</v>
      </c>
      <c r="E28" s="560"/>
      <c r="F28" s="461">
        <f t="shared" ref="F28:T28" si="21">ROUND(IF($D28="ΔТ=70⁰С (95/85/20) Вт",AA28,(IF($D28="ΔТ=60⁰С (90/70/20) Вт",AA28*0.818,AA28*0.646))),0)</f>
        <v>411</v>
      </c>
      <c r="G28" s="461">
        <f t="shared" si="21"/>
        <v>639</v>
      </c>
      <c r="H28" s="461">
        <f t="shared" si="21"/>
        <v>761</v>
      </c>
      <c r="I28" s="461">
        <f t="shared" si="21"/>
        <v>837</v>
      </c>
      <c r="J28" s="461">
        <f t="shared" si="21"/>
        <v>867</v>
      </c>
      <c r="K28" s="461">
        <f t="shared" si="21"/>
        <v>1129</v>
      </c>
      <c r="L28" s="461">
        <f t="shared" si="21"/>
        <v>1521</v>
      </c>
      <c r="M28" s="461">
        <f t="shared" si="21"/>
        <v>1889</v>
      </c>
      <c r="N28" s="461">
        <f t="shared" si="21"/>
        <v>2269</v>
      </c>
      <c r="O28" s="461">
        <f t="shared" si="21"/>
        <v>2637</v>
      </c>
      <c r="P28" s="461">
        <f t="shared" si="21"/>
        <v>3043</v>
      </c>
      <c r="Q28" s="461">
        <f t="shared" si="21"/>
        <v>3348</v>
      </c>
      <c r="R28" s="461">
        <f t="shared" si="21"/>
        <v>3398</v>
      </c>
      <c r="S28" s="461">
        <f t="shared" si="21"/>
        <v>3803</v>
      </c>
      <c r="T28" s="461">
        <f t="shared" si="21"/>
        <v>4564</v>
      </c>
      <c r="AA28" s="126">
        <f>VLOOKUP(CONCATENATE("S ",F$6," V",$B27),Основа!$A$1:$P3643,8,FALSE)</f>
        <v>411.31199999999995</v>
      </c>
      <c r="AB28" s="126">
        <f>VLOOKUP(CONCATENATE("S ",G$6," V",$B27),Основа!$A$1:$P3643,8,FALSE)</f>
        <v>639.16949999999997</v>
      </c>
      <c r="AC28" s="126">
        <f>VLOOKUP(CONCATENATE("S ",H$6," V",$B27),Основа!$A$1:$P3643,8,FALSE)</f>
        <v>760.69349999999986</v>
      </c>
      <c r="AD28" s="126">
        <f>VLOOKUP(CONCATENATE("S ",I$6," V",$B27),Основа!$A$1:$P3643,8,FALSE)</f>
        <v>836.64600000000007</v>
      </c>
      <c r="AE28" s="126">
        <f>VLOOKUP(CONCATENATE("S ",J$6," V",$B27),Основа!$A$1:$P3643,8,FALSE)</f>
        <v>867.02699999999993</v>
      </c>
      <c r="AF28" s="126">
        <f>VLOOKUP(CONCATENATE("S ",K$6," V",$B27),Основа!$A$1:$P3643,8,FALSE)</f>
        <v>1128.771</v>
      </c>
      <c r="AG28" s="126">
        <f>VLOOKUP(CONCATENATE("S ",L$6," V",$B27),Основа!$A$1:$P3643,8,FALSE)</f>
        <v>1521.3869999999997</v>
      </c>
      <c r="AH28" s="126">
        <f>VLOOKUP(CONCATENATE("S ",M$6," V",$B27),Основа!$A$1:$P3643,8,FALSE)</f>
        <v>1889.4645</v>
      </c>
      <c r="AI28" s="126">
        <f>VLOOKUP(CONCATENATE("S ",N$6," V",$B27),Основа!$A$1:$P3643,8,FALSE)</f>
        <v>2269.2270000000003</v>
      </c>
      <c r="AJ28" s="126">
        <f>VLOOKUP(CONCATENATE("S ",O$6," V",$B27),Основа!$A$1:$P3643,8,FALSE)</f>
        <v>2637.3045000000002</v>
      </c>
      <c r="AK28" s="126">
        <f>VLOOKUP(CONCATENATE("S ",P$6," V",$B27),Основа!$A$1:$P3643,8,FALSE)</f>
        <v>3042.7739999999994</v>
      </c>
      <c r="AL28" s="126">
        <f>VLOOKUP(CONCATENATE("S ",Q$6," V",$B27),Основа!$A$1:$P3643,8,FALSE)</f>
        <v>3347.7525000000001</v>
      </c>
      <c r="AM28" s="126">
        <f>VLOOKUP(CONCATENATE("S ",R$6," V",$B27),Основа!$A$1:$P3643,8,FALSE)</f>
        <v>3397.9979999999996</v>
      </c>
      <c r="AN28" s="126">
        <f>VLOOKUP(CONCATENATE("S ",S$6," V",$B27),Основа!$A$1:$P3643,8,FALSE)</f>
        <v>3803.4674999999993</v>
      </c>
      <c r="AO28" s="126">
        <f>VLOOKUP(CONCATENATE("S ",T$6," V",$B27),Основа!$A$1:$P3643,8,FALSE)</f>
        <v>4564.1610000000001</v>
      </c>
      <c r="AP28" s="67"/>
      <c r="AQ28" s="67"/>
      <c r="AR28" s="67"/>
      <c r="AS28" s="67"/>
      <c r="AT28" s="67"/>
      <c r="AU28" s="67"/>
      <c r="AV28" s="67"/>
      <c r="AW28" s="67"/>
      <c r="AX28" s="67"/>
    </row>
    <row r="29" spans="2:50" ht="15" customHeight="1" x14ac:dyDescent="0.3">
      <c r="B29" s="553">
        <v>13</v>
      </c>
      <c r="C29" s="555">
        <v>630</v>
      </c>
      <c r="D29" s="557" t="s">
        <v>36</v>
      </c>
      <c r="E29" s="558"/>
      <c r="F29" s="447">
        <f>ROUND(AA29-(AA29*$L$5),0)</f>
        <v>30424</v>
      </c>
      <c r="G29" s="447">
        <f t="shared" ref="G29:T29" si="22">ROUND(AB29-(AB29*$L$5),0)</f>
        <v>33467</v>
      </c>
      <c r="H29" s="447">
        <f t="shared" si="22"/>
        <v>36849</v>
      </c>
      <c r="I29" s="447">
        <f t="shared" si="22"/>
        <v>40231</v>
      </c>
      <c r="J29" s="447">
        <f t="shared" si="22"/>
        <v>40231</v>
      </c>
      <c r="K29" s="447">
        <f t="shared" si="22"/>
        <v>47993</v>
      </c>
      <c r="L29" s="447">
        <f t="shared" si="22"/>
        <v>53636</v>
      </c>
      <c r="M29" s="447">
        <f t="shared" si="22"/>
        <v>63286</v>
      </c>
      <c r="N29" s="447">
        <f t="shared" si="22"/>
        <v>66245</v>
      </c>
      <c r="O29" s="447">
        <f t="shared" si="22"/>
        <v>73209</v>
      </c>
      <c r="P29" s="447">
        <f t="shared" si="22"/>
        <v>83149</v>
      </c>
      <c r="Q29" s="447">
        <f t="shared" si="22"/>
        <v>100953</v>
      </c>
      <c r="R29" s="447">
        <f t="shared" si="22"/>
        <v>103179</v>
      </c>
      <c r="S29" s="447">
        <f t="shared" si="22"/>
        <v>128216</v>
      </c>
      <c r="T29" s="447">
        <f t="shared" si="22"/>
        <v>153253</v>
      </c>
      <c r="AA29" s="126">
        <f>ROUND(VLOOKUP(CONCATENATE("S ",F$6," V",$B29),Основа!$A$1:$P3645,15,FALSE),0)</f>
        <v>30424</v>
      </c>
      <c r="AB29" s="126">
        <f>ROUND(VLOOKUP(CONCATENATE("S ",G$6," V",$B29),Основа!$A$1:$P3645,15,FALSE),0)</f>
        <v>33467</v>
      </c>
      <c r="AC29" s="126">
        <f>ROUND(VLOOKUP(CONCATENATE("S ",H$6," V",$B29),Основа!$A$1:$P3645,15,FALSE),0)</f>
        <v>36849</v>
      </c>
      <c r="AD29" s="126">
        <f>ROUND(VLOOKUP(CONCATENATE("S ",I$6," V",$B29),Основа!$A$1:$P3645,15,FALSE),0)</f>
        <v>40231</v>
      </c>
      <c r="AE29" s="126">
        <f>ROUND(VLOOKUP(CONCATENATE("S ",J$6," V",$B29),Основа!$A$1:$P3645,15,FALSE),0)</f>
        <v>40231</v>
      </c>
      <c r="AF29" s="126">
        <f>ROUND(VLOOKUP(CONCATENATE("S ",K$6," V",$B29),Основа!$A$1:$P3645,15,FALSE),0)</f>
        <v>47993</v>
      </c>
      <c r="AG29" s="126">
        <f>ROUND(VLOOKUP(CONCATENATE("S ",L$6," V",$B29),Основа!$A$1:$P3645,15,FALSE),0)</f>
        <v>53636</v>
      </c>
      <c r="AH29" s="126">
        <f>ROUND(VLOOKUP(CONCATENATE("S ",M$6," V",$B29),Основа!$A$1:$P3645,15,FALSE),0)</f>
        <v>63286</v>
      </c>
      <c r="AI29" s="126">
        <f>ROUND(VLOOKUP(CONCATENATE("S ",N$6," V",$B29),Основа!$A$1:$P3645,15,FALSE),0)</f>
        <v>66245</v>
      </c>
      <c r="AJ29" s="126">
        <f>ROUND(VLOOKUP(CONCATENATE("S ",O$6," V",$B29),Основа!$A$1:$P3645,15,FALSE),0)</f>
        <v>73209</v>
      </c>
      <c r="AK29" s="126">
        <f>ROUND(VLOOKUP(CONCATENATE("S ",P$6," V",$B29),Основа!$A$1:$P3645,15,FALSE),0)</f>
        <v>83149</v>
      </c>
      <c r="AL29" s="126">
        <f>ROUND(VLOOKUP(CONCATENATE("S ",Q$6," V",$B29),Основа!$A$1:$P3645,15,FALSE),0)</f>
        <v>100953</v>
      </c>
      <c r="AM29" s="126">
        <f>ROUND(VLOOKUP(CONCATENATE("S ",R$6," V",$B29),Основа!$A$1:$P3645,15,FALSE),0)</f>
        <v>103179</v>
      </c>
      <c r="AN29" s="126">
        <f>ROUND(VLOOKUP(CONCATENATE("S ",S$6," V",$B29),Основа!$A$1:$P3645,15,FALSE),0)</f>
        <v>128216</v>
      </c>
      <c r="AO29" s="126">
        <f>ROUND(VLOOKUP(CONCATENATE("S ",T$6," V",$B29),Основа!$A$1:$P3645,15,FALSE),0)</f>
        <v>153253</v>
      </c>
      <c r="AP29" s="67"/>
      <c r="AQ29" s="67"/>
      <c r="AR29" s="67"/>
      <c r="AS29" s="67"/>
      <c r="AT29" s="67"/>
      <c r="AU29" s="67"/>
      <c r="AV29" s="67"/>
      <c r="AW29" s="67"/>
      <c r="AX29" s="67"/>
    </row>
    <row r="30" spans="2:50" ht="15" customHeight="1" thickBot="1" x14ac:dyDescent="0.35">
      <c r="B30" s="576"/>
      <c r="C30" s="577"/>
      <c r="D30" s="559" t="str">
        <f>RIGHT($M$5,21)</f>
        <v>ΔТ=70⁰С (95/85/20) Вт</v>
      </c>
      <c r="E30" s="560"/>
      <c r="F30" s="461">
        <f t="shared" ref="F30:T30" si="23">ROUND(IF($D30="ΔТ=70⁰С (95/85/20) Вт",AA30,(IF($D30="ΔТ=60⁰С (90/70/20) Вт",AA30*0.818,AA30*0.646))),0)</f>
        <v>445</v>
      </c>
      <c r="G30" s="461">
        <f t="shared" si="23"/>
        <v>692</v>
      </c>
      <c r="H30" s="461">
        <f t="shared" si="23"/>
        <v>824</v>
      </c>
      <c r="I30" s="461">
        <f t="shared" si="23"/>
        <v>907</v>
      </c>
      <c r="J30" s="461">
        <f t="shared" si="23"/>
        <v>939</v>
      </c>
      <c r="K30" s="461">
        <f t="shared" si="23"/>
        <v>1222</v>
      </c>
      <c r="L30" s="461">
        <f t="shared" si="23"/>
        <v>1649</v>
      </c>
      <c r="M30" s="461">
        <f t="shared" si="23"/>
        <v>2046</v>
      </c>
      <c r="N30" s="461">
        <f t="shared" si="23"/>
        <v>2459</v>
      </c>
      <c r="O30" s="461">
        <f t="shared" si="23"/>
        <v>2857</v>
      </c>
      <c r="P30" s="461">
        <f t="shared" si="23"/>
        <v>3296</v>
      </c>
      <c r="Q30" s="461">
        <f t="shared" si="23"/>
        <v>3626</v>
      </c>
      <c r="R30" s="461">
        <f t="shared" si="23"/>
        <v>3681</v>
      </c>
      <c r="S30" s="461">
        <f t="shared" si="23"/>
        <v>4120</v>
      </c>
      <c r="T30" s="461">
        <f t="shared" si="23"/>
        <v>4945</v>
      </c>
      <c r="AA30" s="126">
        <f>VLOOKUP(CONCATENATE("S ",F$6," V",$B29),Основа!$A$1:$P3645,8,FALSE)</f>
        <v>445.19849999999997</v>
      </c>
      <c r="AB30" s="126">
        <f>VLOOKUP(CONCATENATE("S ",G$6," V",$B29),Основа!$A$1:$P3645,8,FALSE)</f>
        <v>691.75199999999995</v>
      </c>
      <c r="AC30" s="126">
        <f>VLOOKUP(CONCATENATE("S ",H$6," V",$B29),Основа!$A$1:$P3645,8,FALSE)</f>
        <v>823.79250000000002</v>
      </c>
      <c r="AD30" s="126">
        <f>VLOOKUP(CONCATENATE("S ",I$6," V",$B29),Основа!$A$1:$P3645,8,FALSE)</f>
        <v>906.75599999999986</v>
      </c>
      <c r="AE30" s="126">
        <f>VLOOKUP(CONCATENATE("S ",J$6," V",$B29),Основа!$A$1:$P3645,8,FALSE)</f>
        <v>939.47399999999993</v>
      </c>
      <c r="AF30" s="126">
        <f>VLOOKUP(CONCATENATE("S ",K$6," V",$B29),Основа!$A$1:$P3645,8,FALSE)</f>
        <v>1222.2510000000002</v>
      </c>
      <c r="AG30" s="126">
        <f>VLOOKUP(CONCATENATE("S ",L$6," V",$B29),Основа!$A$1:$P3645,8,FALSE)</f>
        <v>1648.7535</v>
      </c>
      <c r="AH30" s="126">
        <f>VLOOKUP(CONCATENATE("S ",M$6," V",$B29),Основа!$A$1:$P3645,8,FALSE)</f>
        <v>2046.0435</v>
      </c>
      <c r="AI30" s="126">
        <f>VLOOKUP(CONCATENATE("S ",N$6," V",$B29),Основа!$A$1:$P3645,8,FALSE)</f>
        <v>2458.5239999999999</v>
      </c>
      <c r="AJ30" s="126">
        <f>VLOOKUP(CONCATENATE("S ",O$6," V",$B29),Основа!$A$1:$P3645,8,FALSE)</f>
        <v>2856.9825000000001</v>
      </c>
      <c r="AK30" s="126">
        <f>VLOOKUP(CONCATENATE("S ",P$6," V",$B29),Основа!$A$1:$P3645,8,FALSE)</f>
        <v>3296.3385000000003</v>
      </c>
      <c r="AL30" s="126">
        <f>VLOOKUP(CONCATENATE("S ",Q$6," V",$B29),Основа!$A$1:$P3645,8,FALSE)</f>
        <v>3625.8555000000001</v>
      </c>
      <c r="AM30" s="126">
        <f>VLOOKUP(CONCATENATE("S ",R$6," V",$B29),Основа!$A$1:$P3645,8,FALSE)</f>
        <v>3680.7750000000001</v>
      </c>
      <c r="AN30" s="126">
        <f>VLOOKUP(CONCATENATE("S ",S$6," V",$B29),Основа!$A$1:$P3645,8,FALSE)</f>
        <v>4120.1310000000003</v>
      </c>
      <c r="AO30" s="126">
        <f>VLOOKUP(CONCATENATE("S ",T$6," V",$B29),Основа!$A$1:$P3645,8,FALSE)</f>
        <v>4945.0919999999996</v>
      </c>
      <c r="AP30" s="67"/>
      <c r="AQ30" s="67"/>
      <c r="AR30" s="67"/>
      <c r="AS30" s="67"/>
      <c r="AT30" s="67"/>
      <c r="AU30" s="67"/>
      <c r="AV30" s="67"/>
      <c r="AW30" s="67"/>
      <c r="AX30" s="67"/>
    </row>
    <row r="31" spans="2:50" ht="15" customHeight="1" x14ac:dyDescent="0.3">
      <c r="B31" s="553">
        <v>14</v>
      </c>
      <c r="C31" s="555">
        <v>680</v>
      </c>
      <c r="D31" s="557" t="s">
        <v>36</v>
      </c>
      <c r="E31" s="558"/>
      <c r="F31" s="447">
        <f>ROUND(AA31-(AA31*$L$5),0)</f>
        <v>32397</v>
      </c>
      <c r="G31" s="447">
        <f t="shared" ref="G31:T31" si="24">ROUND(AB31-(AB31*$L$5),0)</f>
        <v>35660</v>
      </c>
      <c r="H31" s="447">
        <f t="shared" si="24"/>
        <v>39285</v>
      </c>
      <c r="I31" s="447">
        <f t="shared" si="24"/>
        <v>42910</v>
      </c>
      <c r="J31" s="447">
        <f t="shared" si="24"/>
        <v>42911</v>
      </c>
      <c r="K31" s="447">
        <f t="shared" si="24"/>
        <v>51010</v>
      </c>
      <c r="L31" s="447">
        <f t="shared" si="24"/>
        <v>57087</v>
      </c>
      <c r="M31" s="447">
        <f t="shared" si="24"/>
        <v>67480</v>
      </c>
      <c r="N31" s="447">
        <f t="shared" si="24"/>
        <v>70668</v>
      </c>
      <c r="O31" s="447">
        <f t="shared" si="24"/>
        <v>78167</v>
      </c>
      <c r="P31" s="447">
        <f t="shared" si="24"/>
        <v>88870</v>
      </c>
      <c r="Q31" s="447">
        <f t="shared" si="24"/>
        <v>107946</v>
      </c>
      <c r="R31" s="447">
        <f t="shared" si="24"/>
        <v>110330</v>
      </c>
      <c r="S31" s="447">
        <f t="shared" si="24"/>
        <v>137155</v>
      </c>
      <c r="T31" s="447">
        <f t="shared" si="24"/>
        <v>163980</v>
      </c>
      <c r="AA31" s="126">
        <f>ROUND(VLOOKUP(CONCATENATE("S ",F$6," V",$B31),Основа!$A$1:$P3647,15,FALSE),0)</f>
        <v>32397</v>
      </c>
      <c r="AB31" s="126">
        <f>ROUND(VLOOKUP(CONCATENATE("S ",G$6," V",$B31),Основа!$A$1:$P3647,15,FALSE),0)</f>
        <v>35660</v>
      </c>
      <c r="AC31" s="126">
        <f>ROUND(VLOOKUP(CONCATENATE("S ",H$6," V",$B31),Основа!$A$1:$P3647,15,FALSE),0)</f>
        <v>39285</v>
      </c>
      <c r="AD31" s="126">
        <f>ROUND(VLOOKUP(CONCATENATE("S ",I$6," V",$B31),Основа!$A$1:$P3647,15,FALSE),0)</f>
        <v>42910</v>
      </c>
      <c r="AE31" s="126">
        <f>ROUND(VLOOKUP(CONCATENATE("S ",J$6," V",$B31),Основа!$A$1:$P3647,15,FALSE),0)</f>
        <v>42911</v>
      </c>
      <c r="AF31" s="126">
        <f>ROUND(VLOOKUP(CONCATENATE("S ",K$6," V",$B31),Основа!$A$1:$P3647,15,FALSE),0)</f>
        <v>51010</v>
      </c>
      <c r="AG31" s="126">
        <f>ROUND(VLOOKUP(CONCATENATE("S ",L$6," V",$B31),Основа!$A$1:$P3647,15,FALSE),0)</f>
        <v>57087</v>
      </c>
      <c r="AH31" s="126">
        <f>ROUND(VLOOKUP(CONCATENATE("S ",M$6," V",$B31),Основа!$A$1:$P3647,15,FALSE),0)</f>
        <v>67480</v>
      </c>
      <c r="AI31" s="126">
        <f>ROUND(VLOOKUP(CONCATENATE("S ",N$6," V",$B31),Основа!$A$1:$P3647,15,FALSE),0)</f>
        <v>70668</v>
      </c>
      <c r="AJ31" s="126">
        <f>ROUND(VLOOKUP(CONCATENATE("S ",O$6," V",$B31),Основа!$A$1:$P3647,15,FALSE),0)</f>
        <v>78167</v>
      </c>
      <c r="AK31" s="126">
        <f>ROUND(VLOOKUP(CONCATENATE("S ",P$6," V",$B31),Основа!$A$1:$P3647,15,FALSE),0)</f>
        <v>88870</v>
      </c>
      <c r="AL31" s="126">
        <f>ROUND(VLOOKUP(CONCATENATE("S ",Q$6," V",$B31),Основа!$A$1:$P3647,15,FALSE),0)</f>
        <v>107946</v>
      </c>
      <c r="AM31" s="126">
        <f>ROUND(VLOOKUP(CONCATENATE("S ",R$6," V",$B31),Основа!$A$1:$P3647,15,FALSE),0)</f>
        <v>110330</v>
      </c>
      <c r="AN31" s="126">
        <f>ROUND(VLOOKUP(CONCATENATE("S ",S$6," V",$B31),Основа!$A$1:$P3647,15,FALSE),0)</f>
        <v>137155</v>
      </c>
      <c r="AO31" s="126">
        <f>ROUND(VLOOKUP(CONCATENATE("S ",T$6," V",$B31),Основа!$A$1:$P3647,15,FALSE),0)</f>
        <v>163980</v>
      </c>
      <c r="AP31" s="67"/>
      <c r="AQ31" s="67"/>
      <c r="AR31" s="67"/>
      <c r="AS31" s="67"/>
      <c r="AT31" s="67"/>
      <c r="AU31" s="67"/>
      <c r="AV31" s="67"/>
      <c r="AW31" s="67"/>
      <c r="AX31" s="67"/>
    </row>
    <row r="32" spans="2:50" ht="15" customHeight="1" thickBot="1" x14ac:dyDescent="0.35">
      <c r="B32" s="554"/>
      <c r="C32" s="556"/>
      <c r="D32" s="559" t="str">
        <f>RIGHT($M$5,21)</f>
        <v>ΔТ=70⁰С (95/85/20) Вт</v>
      </c>
      <c r="E32" s="560"/>
      <c r="F32" s="461">
        <f t="shared" ref="F32:T32" si="25">ROUND(IF($D32="ΔТ=70⁰С (95/85/20) Вт",AA32,(IF($D32="ΔТ=60⁰С (90/70/20) Вт",AA32*0.818,AA32*0.646))),0)</f>
        <v>480</v>
      </c>
      <c r="G32" s="461">
        <f t="shared" si="25"/>
        <v>746</v>
      </c>
      <c r="H32" s="461">
        <f t="shared" si="25"/>
        <v>888</v>
      </c>
      <c r="I32" s="461">
        <f t="shared" si="25"/>
        <v>976</v>
      </c>
      <c r="J32" s="461">
        <f t="shared" si="25"/>
        <v>1012</v>
      </c>
      <c r="K32" s="461">
        <f t="shared" si="25"/>
        <v>1317</v>
      </c>
      <c r="L32" s="461">
        <f t="shared" si="25"/>
        <v>1775</v>
      </c>
      <c r="M32" s="461">
        <f t="shared" si="25"/>
        <v>2204</v>
      </c>
      <c r="N32" s="461">
        <f t="shared" si="25"/>
        <v>2648</v>
      </c>
      <c r="O32" s="461">
        <f t="shared" si="25"/>
        <v>3077</v>
      </c>
      <c r="P32" s="461">
        <f t="shared" si="25"/>
        <v>3550</v>
      </c>
      <c r="Q32" s="461">
        <f t="shared" si="25"/>
        <v>3905</v>
      </c>
      <c r="R32" s="461">
        <f t="shared" si="25"/>
        <v>3965</v>
      </c>
      <c r="S32" s="461">
        <f t="shared" si="25"/>
        <v>4438</v>
      </c>
      <c r="T32" s="461">
        <f t="shared" si="25"/>
        <v>5325</v>
      </c>
      <c r="AA32" s="126">
        <f>VLOOKUP(CONCATENATE("S ",F$6," V",$B31),Основа!$A$1:$P3647,8,FALSE)</f>
        <v>480.25350000000009</v>
      </c>
      <c r="AB32" s="126">
        <f>VLOOKUP(CONCATENATE("S ",G$6," V",$B31),Основа!$A$1:$P3647,8,FALSE)</f>
        <v>745.50300000000004</v>
      </c>
      <c r="AC32" s="126">
        <f>VLOOKUP(CONCATENATE("S ",H$6," V",$B31),Основа!$A$1:$P3647,8,FALSE)</f>
        <v>888.06</v>
      </c>
      <c r="AD32" s="126">
        <f>VLOOKUP(CONCATENATE("S ",I$6," V",$B31),Основа!$A$1:$P3647,8,FALSE)</f>
        <v>975.69749999999999</v>
      </c>
      <c r="AE32" s="126">
        <f>VLOOKUP(CONCATENATE("S ",J$6," V",$B31),Основа!$A$1:$P3647,8,FALSE)</f>
        <v>1011.921</v>
      </c>
      <c r="AF32" s="126">
        <f>VLOOKUP(CONCATENATE("S ",K$6," V",$B31),Основа!$A$1:$P3647,8,FALSE)</f>
        <v>1316.8994999999998</v>
      </c>
      <c r="AG32" s="126">
        <f>VLOOKUP(CONCATENATE("S ",L$6," V",$B31),Основа!$A$1:$P3647,8,FALSE)</f>
        <v>1774.9515000000001</v>
      </c>
      <c r="AH32" s="126">
        <f>VLOOKUP(CONCATENATE("S ",M$6," V",$B31),Основа!$A$1:$P3647,8,FALSE)</f>
        <v>2203.7910000000002</v>
      </c>
      <c r="AI32" s="126">
        <f>VLOOKUP(CONCATENATE("S ",N$6," V",$B31),Основа!$A$1:$P3647,8,FALSE)</f>
        <v>2647.8209999999999</v>
      </c>
      <c r="AJ32" s="126">
        <f>VLOOKUP(CONCATENATE("S ",O$6," V",$B31),Основа!$A$1:$P3647,8,FALSE)</f>
        <v>3076.6605</v>
      </c>
      <c r="AK32" s="126">
        <f>VLOOKUP(CONCATENATE("S ",P$6," V",$B31),Основа!$A$1:$P3647,8,FALSE)</f>
        <v>3549.9030000000002</v>
      </c>
      <c r="AL32" s="126">
        <f>VLOOKUP(CONCATENATE("S ",Q$6," V",$B31),Основа!$A$1:$P3647,8,FALSE)</f>
        <v>3905.1270000000004</v>
      </c>
      <c r="AM32" s="126">
        <f>VLOOKUP(CONCATENATE("S ",R$6," V",$B31),Основа!$A$1:$P3647,8,FALSE)</f>
        <v>3964.7204999999999</v>
      </c>
      <c r="AN32" s="126">
        <f>VLOOKUP(CONCATENATE("S ",S$6," V",$B31),Основа!$A$1:$P3647,8,FALSE)</f>
        <v>4437.9629999999997</v>
      </c>
      <c r="AO32" s="126">
        <f>VLOOKUP(CONCATENATE("S ",T$6," V",$B31),Основа!$A$1:$P3647,8,FALSE)</f>
        <v>5324.8544999999995</v>
      </c>
      <c r="AP32" s="67"/>
      <c r="AQ32" s="67"/>
      <c r="AR32" s="67"/>
      <c r="AS32" s="67"/>
      <c r="AT32" s="67"/>
      <c r="AU32" s="67"/>
      <c r="AV32" s="67"/>
      <c r="AW32" s="67"/>
      <c r="AX32" s="67"/>
    </row>
    <row r="33" spans="2:50" ht="25.2" thickBot="1" x14ac:dyDescent="0.45">
      <c r="B33" s="80"/>
      <c r="C33" s="80"/>
      <c r="D33" s="80"/>
      <c r="E33" s="80"/>
      <c r="F33" s="80"/>
      <c r="G33" s="80"/>
      <c r="H33" s="80"/>
      <c r="I33" s="85" t="s">
        <v>51</v>
      </c>
      <c r="J33" s="80"/>
      <c r="K33" s="80"/>
      <c r="L33" s="80"/>
      <c r="M33" s="80"/>
      <c r="N33" s="80"/>
      <c r="O33" s="80"/>
      <c r="P33" s="80"/>
      <c r="Q33" s="80"/>
      <c r="R33" s="80"/>
      <c r="S33" s="80"/>
      <c r="T33" s="80"/>
      <c r="AA33" s="67"/>
      <c r="AB33" s="67"/>
      <c r="AC33" s="67"/>
      <c r="AD33" s="67"/>
      <c r="AE33" s="67"/>
      <c r="AF33" s="67"/>
      <c r="AG33" s="67"/>
      <c r="AH33" s="67"/>
      <c r="AI33" s="67"/>
      <c r="AJ33" s="67"/>
      <c r="AK33" s="67"/>
      <c r="AL33" s="67"/>
      <c r="AM33" s="67"/>
      <c r="AN33" s="67"/>
      <c r="AO33" s="67"/>
      <c r="AP33" s="67"/>
      <c r="AQ33" s="67"/>
      <c r="AR33" s="67"/>
      <c r="AS33" s="67"/>
      <c r="AT33" s="67"/>
      <c r="AU33" s="67"/>
      <c r="AV33" s="67"/>
      <c r="AW33" s="67"/>
      <c r="AX33" s="67"/>
    </row>
    <row r="34" spans="2:50" x14ac:dyDescent="0.3">
      <c r="B34" s="564" t="s">
        <v>0</v>
      </c>
      <c r="C34" s="565"/>
      <c r="D34" s="565"/>
      <c r="E34" s="566"/>
      <c r="F34" s="470">
        <v>270</v>
      </c>
      <c r="G34" s="465">
        <v>420</v>
      </c>
      <c r="H34" s="465">
        <v>500</v>
      </c>
      <c r="I34" s="465">
        <v>550</v>
      </c>
      <c r="J34" s="465">
        <v>570</v>
      </c>
      <c r="K34" s="465">
        <v>750</v>
      </c>
      <c r="L34" s="465">
        <v>1000</v>
      </c>
      <c r="M34" s="465">
        <v>1250</v>
      </c>
      <c r="N34" s="465">
        <v>1500</v>
      </c>
      <c r="O34" s="465">
        <v>1750</v>
      </c>
      <c r="P34" s="465">
        <v>2000</v>
      </c>
      <c r="Q34" s="465">
        <v>2200</v>
      </c>
      <c r="R34" s="465">
        <v>2250</v>
      </c>
      <c r="S34" s="465">
        <v>2500</v>
      </c>
      <c r="T34" s="485">
        <v>3000</v>
      </c>
      <c r="AA34" s="67"/>
      <c r="AB34" s="67"/>
      <c r="AC34" s="67"/>
      <c r="AD34" s="67"/>
      <c r="AE34" s="67"/>
      <c r="AF34" s="67"/>
      <c r="AG34" s="67"/>
      <c r="AH34" s="67"/>
      <c r="AI34" s="67"/>
      <c r="AJ34" s="67"/>
      <c r="AK34" s="67"/>
      <c r="AL34" s="67"/>
      <c r="AM34" s="67"/>
      <c r="AN34" s="67"/>
      <c r="AO34" s="67"/>
      <c r="AP34" s="67"/>
      <c r="AQ34" s="67"/>
      <c r="AR34" s="67"/>
      <c r="AS34" s="67"/>
      <c r="AT34" s="67"/>
      <c r="AU34" s="67"/>
      <c r="AV34" s="67"/>
      <c r="AW34" s="67"/>
      <c r="AX34" s="67"/>
    </row>
    <row r="35" spans="2:50" x14ac:dyDescent="0.3">
      <c r="B35" s="567" t="s">
        <v>7</v>
      </c>
      <c r="C35" s="568"/>
      <c r="D35" s="568"/>
      <c r="E35" s="569"/>
      <c r="F35" s="468">
        <v>200</v>
      </c>
      <c r="G35" s="468">
        <v>350</v>
      </c>
      <c r="H35" s="468">
        <v>430</v>
      </c>
      <c r="I35" s="468">
        <v>480</v>
      </c>
      <c r="J35" s="468">
        <v>500</v>
      </c>
      <c r="K35" s="468">
        <v>680</v>
      </c>
      <c r="L35" s="468">
        <v>930</v>
      </c>
      <c r="M35" s="468">
        <v>1180</v>
      </c>
      <c r="N35" s="468">
        <v>1430</v>
      </c>
      <c r="O35" s="468">
        <v>1680</v>
      </c>
      <c r="P35" s="468">
        <v>1930</v>
      </c>
      <c r="Q35" s="468">
        <v>2130</v>
      </c>
      <c r="R35" s="468">
        <v>2180</v>
      </c>
      <c r="S35" s="468">
        <v>2430</v>
      </c>
      <c r="T35" s="469">
        <v>2930</v>
      </c>
      <c r="AA35" s="67"/>
      <c r="AB35" s="67"/>
      <c r="AC35" s="67"/>
      <c r="AD35" s="67"/>
      <c r="AE35" s="67"/>
      <c r="AF35" s="67"/>
      <c r="AG35" s="67"/>
      <c r="AH35" s="67"/>
      <c r="AI35" s="67"/>
      <c r="AJ35" s="67"/>
      <c r="AK35" s="67"/>
      <c r="AL35" s="67"/>
      <c r="AM35" s="67"/>
      <c r="AN35" s="67"/>
      <c r="AO35" s="67"/>
      <c r="AP35" s="67"/>
      <c r="AQ35" s="67"/>
      <c r="AR35" s="67"/>
      <c r="AS35" s="67"/>
      <c r="AT35" s="67"/>
      <c r="AU35" s="67"/>
      <c r="AV35" s="67"/>
      <c r="AW35" s="67"/>
      <c r="AX35" s="67"/>
    </row>
    <row r="36" spans="2:50" ht="15" customHeight="1" x14ac:dyDescent="0.3">
      <c r="B36" s="567" t="s">
        <v>78</v>
      </c>
      <c r="C36" s="568"/>
      <c r="D36" s="568"/>
      <c r="E36" s="569"/>
      <c r="F36" s="573">
        <v>79</v>
      </c>
      <c r="G36" s="574"/>
      <c r="H36" s="574"/>
      <c r="I36" s="574"/>
      <c r="J36" s="574"/>
      <c r="K36" s="574"/>
      <c r="L36" s="574"/>
      <c r="M36" s="574"/>
      <c r="N36" s="574"/>
      <c r="O36" s="574"/>
      <c r="P36" s="574"/>
      <c r="Q36" s="574"/>
      <c r="R36" s="574"/>
      <c r="S36" s="574"/>
      <c r="T36" s="575"/>
      <c r="AA36" s="67"/>
      <c r="AB36" s="67"/>
      <c r="AC36" s="67"/>
      <c r="AD36" s="67"/>
      <c r="AE36" s="67"/>
      <c r="AF36" s="67"/>
      <c r="AG36" s="67"/>
      <c r="AH36" s="67"/>
      <c r="AI36" s="67"/>
      <c r="AJ36" s="67"/>
      <c r="AK36" s="67"/>
      <c r="AL36" s="67"/>
      <c r="AM36" s="67"/>
      <c r="AN36" s="67"/>
      <c r="AO36" s="67"/>
      <c r="AP36" s="67"/>
      <c r="AQ36" s="67"/>
      <c r="AR36" s="67"/>
      <c r="AS36" s="67"/>
      <c r="AT36" s="67"/>
      <c r="AU36" s="67"/>
      <c r="AV36" s="67"/>
      <c r="AW36" s="67"/>
      <c r="AX36" s="67"/>
    </row>
    <row r="37" spans="2:50" ht="45" customHeight="1" thickBot="1" x14ac:dyDescent="0.35">
      <c r="B37" s="82" t="s">
        <v>1</v>
      </c>
      <c r="C37" s="86" t="s">
        <v>2</v>
      </c>
      <c r="D37" s="86" t="s">
        <v>35</v>
      </c>
      <c r="E37" s="570" t="s">
        <v>5</v>
      </c>
      <c r="F37" s="571"/>
      <c r="G37" s="571"/>
      <c r="H37" s="571"/>
      <c r="I37" s="571"/>
      <c r="J37" s="571"/>
      <c r="K37" s="571"/>
      <c r="L37" s="571"/>
      <c r="M37" s="571"/>
      <c r="N37" s="571"/>
      <c r="O37" s="571"/>
      <c r="P37" s="571"/>
      <c r="Q37" s="571"/>
      <c r="R37" s="571"/>
      <c r="S37" s="571"/>
      <c r="T37" s="572"/>
      <c r="AA37" s="67"/>
      <c r="AB37" s="67"/>
      <c r="AC37" s="67"/>
      <c r="AD37" s="67"/>
      <c r="AE37" s="67"/>
      <c r="AF37" s="67"/>
      <c r="AG37" s="67"/>
      <c r="AH37" s="67"/>
      <c r="AI37" s="67"/>
      <c r="AJ37" s="67"/>
      <c r="AK37" s="67"/>
      <c r="AL37" s="67"/>
      <c r="AM37" s="67"/>
      <c r="AN37" s="67"/>
      <c r="AO37" s="67"/>
      <c r="AP37" s="67"/>
      <c r="AQ37" s="67"/>
      <c r="AR37" s="67"/>
      <c r="AS37" s="67"/>
      <c r="AT37" s="67"/>
      <c r="AU37" s="67"/>
      <c r="AV37" s="67"/>
      <c r="AW37" s="67"/>
      <c r="AX37" s="67"/>
    </row>
    <row r="38" spans="2:50" x14ac:dyDescent="0.3">
      <c r="B38" s="547">
        <v>2</v>
      </c>
      <c r="C38" s="551">
        <v>50</v>
      </c>
      <c r="D38" s="551">
        <v>15</v>
      </c>
      <c r="E38" s="87" t="s">
        <v>6</v>
      </c>
      <c r="F38" s="118">
        <v>2.2560000000000002</v>
      </c>
      <c r="G38" s="118">
        <v>2.976</v>
      </c>
      <c r="H38" s="118">
        <v>3.36</v>
      </c>
      <c r="I38" s="118">
        <v>3.6</v>
      </c>
      <c r="J38" s="118">
        <v>3.6960000000000002</v>
      </c>
      <c r="K38" s="118">
        <v>4.5600000000000005</v>
      </c>
      <c r="L38" s="118">
        <v>5.76</v>
      </c>
      <c r="M38" s="118">
        <v>6.96</v>
      </c>
      <c r="N38" s="118">
        <v>8.16</v>
      </c>
      <c r="O38" s="118">
        <v>9.36</v>
      </c>
      <c r="P38" s="118">
        <v>10.559999999999999</v>
      </c>
      <c r="Q38" s="118">
        <v>11.52</v>
      </c>
      <c r="R38" s="118">
        <v>11.760000000000002</v>
      </c>
      <c r="S38" s="118">
        <v>12.96</v>
      </c>
      <c r="T38" s="119">
        <v>15.36</v>
      </c>
      <c r="AA38" s="67"/>
      <c r="AB38" s="67"/>
      <c r="AC38" s="67"/>
      <c r="AD38" s="67"/>
      <c r="AE38" s="67"/>
      <c r="AF38" s="67"/>
      <c r="AG38" s="67"/>
      <c r="AH38" s="67"/>
      <c r="AI38" s="67"/>
      <c r="AJ38" s="67"/>
      <c r="AK38" s="67"/>
      <c r="AL38" s="67"/>
      <c r="AM38" s="67"/>
      <c r="AN38" s="67"/>
      <c r="AO38" s="67"/>
      <c r="AP38" s="67"/>
      <c r="AQ38" s="67"/>
      <c r="AR38" s="67"/>
      <c r="AS38" s="67"/>
      <c r="AT38" s="67"/>
      <c r="AU38" s="67"/>
      <c r="AV38" s="67"/>
      <c r="AW38" s="67"/>
      <c r="AX38" s="67"/>
    </row>
    <row r="39" spans="2:50" ht="15" thickBot="1" x14ac:dyDescent="0.35">
      <c r="B39" s="561"/>
      <c r="C39" s="563"/>
      <c r="D39" s="563"/>
      <c r="E39" s="97" t="s">
        <v>3</v>
      </c>
      <c r="F39" s="100">
        <v>0.7</v>
      </c>
      <c r="G39" s="100">
        <v>1.1000000000000001</v>
      </c>
      <c r="H39" s="100">
        <v>1.3</v>
      </c>
      <c r="I39" s="100">
        <v>1.4</v>
      </c>
      <c r="J39" s="100">
        <v>1.4</v>
      </c>
      <c r="K39" s="100">
        <v>1.8</v>
      </c>
      <c r="L39" s="100">
        <v>2.4</v>
      </c>
      <c r="M39" s="100">
        <v>3</v>
      </c>
      <c r="N39" s="100">
        <v>3.5</v>
      </c>
      <c r="O39" s="100">
        <v>4.0999999999999996</v>
      </c>
      <c r="P39" s="100">
        <v>4.5999999999999996</v>
      </c>
      <c r="Q39" s="100">
        <v>5.0999999999999996</v>
      </c>
      <c r="R39" s="100">
        <v>5.2</v>
      </c>
      <c r="S39" s="100">
        <v>5.8</v>
      </c>
      <c r="T39" s="101">
        <v>6.9</v>
      </c>
      <c r="AA39" s="67"/>
      <c r="AB39" s="67"/>
      <c r="AC39" s="67"/>
      <c r="AD39" s="67"/>
      <c r="AE39" s="67"/>
      <c r="AF39" s="67"/>
      <c r="AG39" s="67"/>
      <c r="AH39" s="67"/>
      <c r="AI39" s="67"/>
      <c r="AJ39" s="67"/>
      <c r="AK39" s="67"/>
      <c r="AL39" s="67"/>
      <c r="AM39" s="67"/>
      <c r="AN39" s="67"/>
      <c r="AO39" s="67"/>
      <c r="AP39" s="67"/>
      <c r="AQ39" s="67"/>
      <c r="AR39" s="67"/>
      <c r="AS39" s="67"/>
      <c r="AT39" s="67"/>
      <c r="AU39" s="67"/>
      <c r="AV39" s="67"/>
      <c r="AW39" s="67"/>
      <c r="AX39" s="67"/>
    </row>
    <row r="40" spans="2:50" x14ac:dyDescent="0.3">
      <c r="B40" s="547">
        <v>3</v>
      </c>
      <c r="C40" s="551">
        <v>100</v>
      </c>
      <c r="D40" s="551" t="s">
        <v>10</v>
      </c>
      <c r="E40" s="87" t="s">
        <v>6</v>
      </c>
      <c r="F40" s="118">
        <v>3.504</v>
      </c>
      <c r="G40" s="118">
        <v>4.5839999999999996</v>
      </c>
      <c r="H40" s="118">
        <v>5.16</v>
      </c>
      <c r="I40" s="118">
        <v>5.52</v>
      </c>
      <c r="J40" s="118">
        <v>5.6639999999999997</v>
      </c>
      <c r="K40" s="118">
        <v>6.9600000000000009</v>
      </c>
      <c r="L40" s="118">
        <v>8.76</v>
      </c>
      <c r="M40" s="118">
        <v>10.56</v>
      </c>
      <c r="N40" s="118">
        <v>12.360000000000001</v>
      </c>
      <c r="O40" s="118">
        <v>14.160000000000002</v>
      </c>
      <c r="P40" s="118">
        <v>15.959999999999999</v>
      </c>
      <c r="Q40" s="118">
        <v>17.399999999999999</v>
      </c>
      <c r="R40" s="118">
        <v>17.760000000000002</v>
      </c>
      <c r="S40" s="118">
        <v>19.559999999999999</v>
      </c>
      <c r="T40" s="119">
        <v>23.16</v>
      </c>
      <c r="AA40" s="67"/>
      <c r="AB40" s="67"/>
      <c r="AC40" s="67"/>
      <c r="AD40" s="67"/>
      <c r="AE40" s="67"/>
      <c r="AF40" s="67"/>
      <c r="AG40" s="67"/>
      <c r="AH40" s="67"/>
      <c r="AI40" s="67"/>
      <c r="AJ40" s="67"/>
      <c r="AK40" s="67"/>
      <c r="AL40" s="67"/>
      <c r="AM40" s="67"/>
      <c r="AN40" s="67"/>
      <c r="AO40" s="67"/>
      <c r="AP40" s="67"/>
      <c r="AQ40" s="67"/>
      <c r="AR40" s="67"/>
      <c r="AS40" s="67"/>
      <c r="AT40" s="67"/>
      <c r="AU40" s="67"/>
      <c r="AV40" s="67"/>
      <c r="AW40" s="67"/>
      <c r="AX40" s="67"/>
    </row>
    <row r="41" spans="2:50" ht="15" thickBot="1" x14ac:dyDescent="0.35">
      <c r="B41" s="548"/>
      <c r="C41" s="552"/>
      <c r="D41" s="552"/>
      <c r="E41" s="90" t="s">
        <v>3</v>
      </c>
      <c r="F41" s="92">
        <v>1.1000000000000001</v>
      </c>
      <c r="G41" s="92">
        <v>1.6</v>
      </c>
      <c r="H41" s="92">
        <v>1.9</v>
      </c>
      <c r="I41" s="92">
        <v>2.1</v>
      </c>
      <c r="J41" s="92">
        <v>2.2000000000000002</v>
      </c>
      <c r="K41" s="92">
        <v>2.8</v>
      </c>
      <c r="L41" s="92">
        <v>3.6</v>
      </c>
      <c r="M41" s="92">
        <v>4.4000000000000004</v>
      </c>
      <c r="N41" s="92">
        <v>5.3</v>
      </c>
      <c r="O41" s="92">
        <v>6.1</v>
      </c>
      <c r="P41" s="92">
        <v>7</v>
      </c>
      <c r="Q41" s="92">
        <v>7.7</v>
      </c>
      <c r="R41" s="92">
        <v>7.8</v>
      </c>
      <c r="S41" s="92">
        <v>8.6999999999999993</v>
      </c>
      <c r="T41" s="93">
        <v>10.4</v>
      </c>
      <c r="AA41" s="67"/>
      <c r="AB41" s="67"/>
      <c r="AC41" s="67"/>
      <c r="AD41" s="67"/>
      <c r="AE41" s="67"/>
      <c r="AF41" s="67"/>
      <c r="AG41" s="67"/>
      <c r="AH41" s="67"/>
      <c r="AI41" s="67"/>
      <c r="AJ41" s="67"/>
      <c r="AK41" s="67"/>
      <c r="AL41" s="67"/>
      <c r="AM41" s="67"/>
      <c r="AN41" s="67"/>
      <c r="AO41" s="67"/>
      <c r="AP41" s="67"/>
      <c r="AQ41" s="67"/>
      <c r="AR41" s="67"/>
      <c r="AS41" s="67"/>
      <c r="AT41" s="67"/>
      <c r="AU41" s="67"/>
      <c r="AV41" s="67"/>
      <c r="AW41" s="67"/>
      <c r="AX41" s="67"/>
    </row>
    <row r="42" spans="2:50" x14ac:dyDescent="0.3">
      <c r="B42" s="561">
        <v>4</v>
      </c>
      <c r="C42" s="563">
        <v>150</v>
      </c>
      <c r="D42" s="563">
        <v>65</v>
      </c>
      <c r="E42" s="94" t="s">
        <v>6</v>
      </c>
      <c r="F42" s="120">
        <v>4.7520000000000007</v>
      </c>
      <c r="G42" s="120">
        <v>6.1920000000000002</v>
      </c>
      <c r="H42" s="120">
        <v>6.96</v>
      </c>
      <c r="I42" s="120">
        <v>7.44</v>
      </c>
      <c r="J42" s="120">
        <v>7.6320000000000006</v>
      </c>
      <c r="K42" s="120">
        <v>9.36</v>
      </c>
      <c r="L42" s="120">
        <v>11.76</v>
      </c>
      <c r="M42" s="120">
        <v>14.16</v>
      </c>
      <c r="N42" s="120">
        <v>16.560000000000002</v>
      </c>
      <c r="O42" s="120">
        <v>18.96</v>
      </c>
      <c r="P42" s="120">
        <v>21.36</v>
      </c>
      <c r="Q42" s="120">
        <v>23.28</v>
      </c>
      <c r="R42" s="120">
        <v>23.76</v>
      </c>
      <c r="S42" s="120">
        <v>26.16</v>
      </c>
      <c r="T42" s="121">
        <v>30.96</v>
      </c>
      <c r="AA42" s="67"/>
      <c r="AB42" s="67"/>
      <c r="AC42" s="67"/>
      <c r="AD42" s="67"/>
      <c r="AE42" s="67"/>
      <c r="AF42" s="67"/>
      <c r="AG42" s="67"/>
      <c r="AH42" s="67"/>
      <c r="AI42" s="67"/>
      <c r="AJ42" s="67"/>
      <c r="AK42" s="67"/>
      <c r="AL42" s="67"/>
      <c r="AM42" s="67"/>
      <c r="AN42" s="67"/>
      <c r="AO42" s="67"/>
      <c r="AP42" s="67"/>
      <c r="AQ42" s="67"/>
      <c r="AR42" s="67"/>
      <c r="AS42" s="67"/>
      <c r="AT42" s="67"/>
      <c r="AU42" s="67"/>
      <c r="AV42" s="67"/>
      <c r="AW42" s="67"/>
      <c r="AX42" s="67"/>
    </row>
    <row r="43" spans="2:50" ht="15" thickBot="1" x14ac:dyDescent="0.35">
      <c r="B43" s="548"/>
      <c r="C43" s="552"/>
      <c r="D43" s="552"/>
      <c r="E43" s="90" t="s">
        <v>3</v>
      </c>
      <c r="F43" s="92">
        <v>1.5</v>
      </c>
      <c r="G43" s="92">
        <v>2.2000000000000002</v>
      </c>
      <c r="H43" s="92">
        <v>2.6</v>
      </c>
      <c r="I43" s="92">
        <v>2.8</v>
      </c>
      <c r="J43" s="92">
        <v>2.9</v>
      </c>
      <c r="K43" s="92">
        <v>3.7</v>
      </c>
      <c r="L43" s="92">
        <v>4.8</v>
      </c>
      <c r="M43" s="92">
        <v>5.9</v>
      </c>
      <c r="N43" s="92">
        <v>7.1</v>
      </c>
      <c r="O43" s="92">
        <v>8.1999999999999993</v>
      </c>
      <c r="P43" s="92">
        <v>9.3000000000000007</v>
      </c>
      <c r="Q43" s="92">
        <v>10.199999999999999</v>
      </c>
      <c r="R43" s="92">
        <v>10.4</v>
      </c>
      <c r="S43" s="92">
        <v>11.6</v>
      </c>
      <c r="T43" s="93">
        <v>13.8</v>
      </c>
      <c r="AA43" s="67"/>
      <c r="AB43" s="67"/>
      <c r="AC43" s="67"/>
      <c r="AD43" s="67"/>
      <c r="AE43" s="67"/>
      <c r="AF43" s="67"/>
      <c r="AG43" s="67"/>
      <c r="AH43" s="67"/>
      <c r="AI43" s="67"/>
      <c r="AJ43" s="67"/>
      <c r="AK43" s="67"/>
      <c r="AL43" s="67"/>
      <c r="AM43" s="67"/>
      <c r="AN43" s="67"/>
      <c r="AO43" s="67"/>
      <c r="AP43" s="67"/>
      <c r="AQ43" s="67"/>
      <c r="AR43" s="67"/>
      <c r="AS43" s="67"/>
      <c r="AT43" s="67"/>
      <c r="AU43" s="67"/>
      <c r="AV43" s="67"/>
      <c r="AW43" s="67"/>
      <c r="AX43" s="67"/>
    </row>
    <row r="44" spans="2:50" x14ac:dyDescent="0.3">
      <c r="B44" s="547">
        <v>5</v>
      </c>
      <c r="C44" s="551">
        <v>200</v>
      </c>
      <c r="D44" s="551" t="s">
        <v>11</v>
      </c>
      <c r="E44" s="87" t="s">
        <v>6</v>
      </c>
      <c r="F44" s="118">
        <v>6</v>
      </c>
      <c r="G44" s="118">
        <v>7.8000000000000007</v>
      </c>
      <c r="H44" s="118">
        <v>8.76</v>
      </c>
      <c r="I44" s="118">
        <v>9.3600000000000012</v>
      </c>
      <c r="J44" s="118">
        <v>9.6000000000000014</v>
      </c>
      <c r="K44" s="118">
        <v>11.76</v>
      </c>
      <c r="L44" s="118">
        <v>14.76</v>
      </c>
      <c r="M44" s="118">
        <v>17.760000000000002</v>
      </c>
      <c r="N44" s="118">
        <v>20.76</v>
      </c>
      <c r="O44" s="118">
        <v>23.76</v>
      </c>
      <c r="P44" s="118">
        <v>26.76</v>
      </c>
      <c r="Q44" s="118">
        <v>29.160000000000004</v>
      </c>
      <c r="R44" s="118">
        <v>29.76</v>
      </c>
      <c r="S44" s="118">
        <v>32.76</v>
      </c>
      <c r="T44" s="119">
        <v>38.76</v>
      </c>
      <c r="AA44" s="67"/>
      <c r="AB44" s="67"/>
      <c r="AC44" s="67"/>
      <c r="AD44" s="67"/>
      <c r="AE44" s="67"/>
      <c r="AF44" s="67"/>
      <c r="AG44" s="67"/>
      <c r="AH44" s="67"/>
      <c r="AI44" s="67"/>
      <c r="AJ44" s="67"/>
      <c r="AK44" s="67"/>
      <c r="AL44" s="67"/>
      <c r="AM44" s="67"/>
      <c r="AN44" s="67"/>
      <c r="AO44" s="67"/>
      <c r="AP44" s="67"/>
      <c r="AQ44" s="67"/>
      <c r="AR44" s="67"/>
      <c r="AS44" s="67"/>
      <c r="AT44" s="67"/>
      <c r="AU44" s="67"/>
      <c r="AV44" s="67"/>
      <c r="AW44" s="67"/>
      <c r="AX44" s="67"/>
    </row>
    <row r="45" spans="2:50" ht="15" thickBot="1" x14ac:dyDescent="0.35">
      <c r="B45" s="548"/>
      <c r="C45" s="552"/>
      <c r="D45" s="552"/>
      <c r="E45" s="90" t="s">
        <v>3</v>
      </c>
      <c r="F45" s="92">
        <v>1.9</v>
      </c>
      <c r="G45" s="92">
        <v>2.8</v>
      </c>
      <c r="H45" s="92">
        <v>3.2</v>
      </c>
      <c r="I45" s="92">
        <v>3.5</v>
      </c>
      <c r="J45" s="92">
        <v>3.6</v>
      </c>
      <c r="K45" s="92">
        <v>4.5999999999999996</v>
      </c>
      <c r="L45" s="92">
        <v>6</v>
      </c>
      <c r="M45" s="92">
        <v>7.4</v>
      </c>
      <c r="N45" s="92">
        <v>8.8000000000000007</v>
      </c>
      <c r="O45" s="92">
        <v>10.199999999999999</v>
      </c>
      <c r="P45" s="92">
        <v>11.7</v>
      </c>
      <c r="Q45" s="92">
        <v>12.8</v>
      </c>
      <c r="R45" s="92">
        <v>13.1</v>
      </c>
      <c r="S45" s="92">
        <v>14.5</v>
      </c>
      <c r="T45" s="93">
        <v>17.3</v>
      </c>
      <c r="AA45" s="67"/>
      <c r="AB45" s="67"/>
      <c r="AC45" s="67"/>
      <c r="AD45" s="67"/>
      <c r="AE45" s="67"/>
      <c r="AF45" s="67"/>
      <c r="AG45" s="67"/>
      <c r="AH45" s="67"/>
      <c r="AI45" s="67"/>
      <c r="AJ45" s="67"/>
      <c r="AK45" s="67"/>
      <c r="AL45" s="67"/>
      <c r="AM45" s="67"/>
      <c r="AN45" s="67"/>
      <c r="AO45" s="67"/>
      <c r="AP45" s="67"/>
      <c r="AQ45" s="67"/>
      <c r="AR45" s="67"/>
      <c r="AS45" s="67"/>
      <c r="AT45" s="67"/>
      <c r="AU45" s="67"/>
      <c r="AV45" s="67"/>
      <c r="AW45" s="67"/>
      <c r="AX45" s="67"/>
    </row>
    <row r="46" spans="2:50" x14ac:dyDescent="0.3">
      <c r="B46" s="561">
        <v>6</v>
      </c>
      <c r="C46" s="563">
        <v>250</v>
      </c>
      <c r="D46" s="563">
        <v>115</v>
      </c>
      <c r="E46" s="94" t="s">
        <v>6</v>
      </c>
      <c r="F46" s="120">
        <v>7.2479999999999993</v>
      </c>
      <c r="G46" s="120">
        <v>9.4079999999999995</v>
      </c>
      <c r="H46" s="120">
        <v>10.559999999999999</v>
      </c>
      <c r="I46" s="120">
        <v>11.28</v>
      </c>
      <c r="J46" s="120">
        <v>11.568</v>
      </c>
      <c r="K46" s="120">
        <v>14.16</v>
      </c>
      <c r="L46" s="120">
        <v>17.759999999999998</v>
      </c>
      <c r="M46" s="120">
        <v>21.36</v>
      </c>
      <c r="N46" s="120">
        <v>24.96</v>
      </c>
      <c r="O46" s="120">
        <v>28.560000000000002</v>
      </c>
      <c r="P46" s="120">
        <v>32.159999999999997</v>
      </c>
      <c r="Q46" s="120">
        <v>35.04</v>
      </c>
      <c r="R46" s="120">
        <v>35.760000000000005</v>
      </c>
      <c r="S46" s="120">
        <v>39.36</v>
      </c>
      <c r="T46" s="121">
        <v>46.56</v>
      </c>
      <c r="AA46" s="67"/>
      <c r="AB46" s="67"/>
      <c r="AC46" s="67"/>
      <c r="AD46" s="67"/>
      <c r="AE46" s="67"/>
      <c r="AF46" s="67"/>
      <c r="AG46" s="67"/>
      <c r="AH46" s="67"/>
      <c r="AI46" s="67"/>
      <c r="AJ46" s="67"/>
      <c r="AK46" s="67"/>
      <c r="AL46" s="67"/>
      <c r="AM46" s="67"/>
      <c r="AN46" s="67"/>
      <c r="AO46" s="67"/>
      <c r="AP46" s="67"/>
      <c r="AQ46" s="67"/>
      <c r="AR46" s="67"/>
      <c r="AS46" s="67"/>
      <c r="AT46" s="67"/>
      <c r="AU46" s="67"/>
      <c r="AV46" s="67"/>
      <c r="AW46" s="67"/>
      <c r="AX46" s="67"/>
    </row>
    <row r="47" spans="2:50" ht="15" thickBot="1" x14ac:dyDescent="0.35">
      <c r="B47" s="548"/>
      <c r="C47" s="552"/>
      <c r="D47" s="552"/>
      <c r="E47" s="90" t="s">
        <v>3</v>
      </c>
      <c r="F47" s="92">
        <v>2.2999999999999998</v>
      </c>
      <c r="G47" s="92">
        <v>3.3</v>
      </c>
      <c r="H47" s="92">
        <v>3.9</v>
      </c>
      <c r="I47" s="92">
        <v>4.2</v>
      </c>
      <c r="J47" s="92">
        <v>4.3</v>
      </c>
      <c r="K47" s="92">
        <v>5.6</v>
      </c>
      <c r="L47" s="92">
        <v>7.2</v>
      </c>
      <c r="M47" s="92">
        <v>8.9</v>
      </c>
      <c r="N47" s="92">
        <v>10.6</v>
      </c>
      <c r="O47" s="92">
        <v>12.3</v>
      </c>
      <c r="P47" s="92">
        <v>14</v>
      </c>
      <c r="Q47" s="92">
        <v>15.3</v>
      </c>
      <c r="R47" s="92">
        <v>15.7</v>
      </c>
      <c r="S47" s="92">
        <v>17.399999999999999</v>
      </c>
      <c r="T47" s="93">
        <v>20.7</v>
      </c>
      <c r="AA47" s="67"/>
      <c r="AB47" s="67"/>
      <c r="AC47" s="67"/>
      <c r="AD47" s="67"/>
      <c r="AE47" s="67"/>
      <c r="AF47" s="67"/>
      <c r="AG47" s="67"/>
      <c r="AH47" s="67"/>
      <c r="AI47" s="67"/>
      <c r="AJ47" s="67"/>
      <c r="AK47" s="67"/>
      <c r="AL47" s="67"/>
      <c r="AM47" s="67"/>
      <c r="AN47" s="67"/>
      <c r="AO47" s="67"/>
      <c r="AP47" s="67"/>
      <c r="AQ47" s="67"/>
      <c r="AR47" s="67"/>
      <c r="AS47" s="67"/>
      <c r="AT47" s="67"/>
      <c r="AU47" s="67"/>
      <c r="AV47" s="67"/>
      <c r="AW47" s="67"/>
      <c r="AX47" s="67"/>
    </row>
    <row r="48" spans="2:50" x14ac:dyDescent="0.3">
      <c r="B48" s="547">
        <v>7</v>
      </c>
      <c r="C48" s="551">
        <v>300</v>
      </c>
      <c r="D48" s="551" t="s">
        <v>12</v>
      </c>
      <c r="E48" s="87" t="s">
        <v>6</v>
      </c>
      <c r="F48" s="122">
        <v>8.4960000000000004</v>
      </c>
      <c r="G48" s="122">
        <v>11.016</v>
      </c>
      <c r="H48" s="122">
        <v>12.36</v>
      </c>
      <c r="I48" s="122">
        <v>13.2</v>
      </c>
      <c r="J48" s="122">
        <v>13.536000000000001</v>
      </c>
      <c r="K48" s="122">
        <v>16.559999999999999</v>
      </c>
      <c r="L48" s="122">
        <v>20.76</v>
      </c>
      <c r="M48" s="122">
        <v>24.96</v>
      </c>
      <c r="N48" s="122">
        <v>29.16</v>
      </c>
      <c r="O48" s="122">
        <v>33.36</v>
      </c>
      <c r="P48" s="122">
        <v>37.56</v>
      </c>
      <c r="Q48" s="122">
        <v>40.92</v>
      </c>
      <c r="R48" s="122">
        <v>41.760000000000005</v>
      </c>
      <c r="S48" s="122">
        <v>45.96</v>
      </c>
      <c r="T48" s="123">
        <v>54.36</v>
      </c>
      <c r="AA48" s="67"/>
      <c r="AB48" s="67"/>
      <c r="AC48" s="67"/>
      <c r="AD48" s="67"/>
      <c r="AE48" s="67"/>
      <c r="AF48" s="67"/>
      <c r="AG48" s="67"/>
      <c r="AH48" s="67"/>
      <c r="AI48" s="67"/>
      <c r="AJ48" s="67"/>
      <c r="AK48" s="67"/>
      <c r="AL48" s="67"/>
      <c r="AM48" s="67"/>
      <c r="AN48" s="67"/>
      <c r="AO48" s="67"/>
      <c r="AP48" s="67"/>
      <c r="AQ48" s="67"/>
      <c r="AR48" s="67"/>
      <c r="AS48" s="67"/>
      <c r="AT48" s="67"/>
      <c r="AU48" s="67"/>
      <c r="AV48" s="67"/>
      <c r="AW48" s="67"/>
      <c r="AX48" s="67"/>
    </row>
    <row r="49" spans="2:50" ht="15" thickBot="1" x14ac:dyDescent="0.35">
      <c r="B49" s="561"/>
      <c r="C49" s="563"/>
      <c r="D49" s="563"/>
      <c r="E49" s="97" t="s">
        <v>3</v>
      </c>
      <c r="F49" s="100">
        <v>2.7</v>
      </c>
      <c r="G49" s="100">
        <v>3.9</v>
      </c>
      <c r="H49" s="100">
        <v>4.5</v>
      </c>
      <c r="I49" s="100">
        <v>4.9000000000000004</v>
      </c>
      <c r="J49" s="100">
        <v>5.0999999999999996</v>
      </c>
      <c r="K49" s="100">
        <v>6.5</v>
      </c>
      <c r="L49" s="100">
        <v>8.5</v>
      </c>
      <c r="M49" s="100">
        <v>10.4</v>
      </c>
      <c r="N49" s="100">
        <v>12.4</v>
      </c>
      <c r="O49" s="100">
        <v>14.4</v>
      </c>
      <c r="P49" s="100">
        <v>16.3</v>
      </c>
      <c r="Q49" s="100">
        <v>17.899999999999999</v>
      </c>
      <c r="R49" s="100">
        <v>18.3</v>
      </c>
      <c r="S49" s="100">
        <v>20.3</v>
      </c>
      <c r="T49" s="101">
        <v>24.2</v>
      </c>
      <c r="AA49" s="67"/>
      <c r="AB49" s="67"/>
      <c r="AC49" s="67"/>
      <c r="AD49" s="67"/>
      <c r="AE49" s="67"/>
      <c r="AF49" s="67"/>
      <c r="AG49" s="67"/>
      <c r="AH49" s="67"/>
      <c r="AI49" s="67"/>
      <c r="AJ49" s="67"/>
      <c r="AK49" s="67"/>
      <c r="AL49" s="67"/>
      <c r="AM49" s="67"/>
      <c r="AN49" s="67"/>
      <c r="AO49" s="67"/>
      <c r="AP49" s="67"/>
      <c r="AQ49" s="67"/>
      <c r="AR49" s="67"/>
      <c r="AS49" s="67"/>
      <c r="AT49" s="67"/>
      <c r="AU49" s="67"/>
      <c r="AV49" s="67"/>
      <c r="AW49" s="67"/>
      <c r="AX49" s="67"/>
    </row>
    <row r="50" spans="2:50" x14ac:dyDescent="0.3">
      <c r="B50" s="547">
        <v>8</v>
      </c>
      <c r="C50" s="551">
        <v>350</v>
      </c>
      <c r="D50" s="551">
        <v>165</v>
      </c>
      <c r="E50" s="87" t="s">
        <v>6</v>
      </c>
      <c r="F50" s="118">
        <v>9.7439999999999998</v>
      </c>
      <c r="G50" s="118">
        <v>12.624000000000001</v>
      </c>
      <c r="H50" s="118">
        <v>14.16</v>
      </c>
      <c r="I50" s="118">
        <v>15.120000000000001</v>
      </c>
      <c r="J50" s="118">
        <v>15.504000000000001</v>
      </c>
      <c r="K50" s="118">
        <v>18.96</v>
      </c>
      <c r="L50" s="118">
        <v>23.759999999999998</v>
      </c>
      <c r="M50" s="118">
        <v>28.560000000000002</v>
      </c>
      <c r="N50" s="118">
        <v>33.36</v>
      </c>
      <c r="O50" s="118">
        <v>38.160000000000004</v>
      </c>
      <c r="P50" s="118">
        <v>42.96</v>
      </c>
      <c r="Q50" s="118">
        <v>46.800000000000004</v>
      </c>
      <c r="R50" s="118">
        <v>47.760000000000005</v>
      </c>
      <c r="S50" s="118">
        <v>52.56</v>
      </c>
      <c r="T50" s="119">
        <v>62.160000000000004</v>
      </c>
      <c r="AA50" s="67"/>
      <c r="AB50" s="67"/>
      <c r="AC50" s="67"/>
      <c r="AD50" s="67"/>
      <c r="AE50" s="67"/>
      <c r="AF50" s="67"/>
      <c r="AG50" s="67"/>
      <c r="AH50" s="67"/>
      <c r="AI50" s="67"/>
      <c r="AJ50" s="67"/>
      <c r="AK50" s="67"/>
      <c r="AL50" s="67"/>
      <c r="AM50" s="67"/>
      <c r="AN50" s="67"/>
      <c r="AO50" s="67"/>
      <c r="AP50" s="67"/>
      <c r="AQ50" s="67"/>
      <c r="AR50" s="67"/>
      <c r="AS50" s="67"/>
      <c r="AT50" s="67"/>
      <c r="AU50" s="67"/>
      <c r="AV50" s="67"/>
      <c r="AW50" s="67"/>
      <c r="AX50" s="67"/>
    </row>
    <row r="51" spans="2:50" ht="15" thickBot="1" x14ac:dyDescent="0.35">
      <c r="B51" s="548"/>
      <c r="C51" s="552"/>
      <c r="D51" s="552"/>
      <c r="E51" s="90" t="s">
        <v>3</v>
      </c>
      <c r="F51" s="92">
        <v>3.1</v>
      </c>
      <c r="G51" s="92">
        <v>4.4000000000000004</v>
      </c>
      <c r="H51" s="92">
        <v>5.2</v>
      </c>
      <c r="I51" s="92">
        <v>5.6</v>
      </c>
      <c r="J51" s="92">
        <v>5.8</v>
      </c>
      <c r="K51" s="92">
        <v>7.4</v>
      </c>
      <c r="L51" s="92">
        <v>9.6999999999999993</v>
      </c>
      <c r="M51" s="92">
        <v>11.9</v>
      </c>
      <c r="N51" s="92">
        <v>14.2</v>
      </c>
      <c r="O51" s="92">
        <v>16.399999999999999</v>
      </c>
      <c r="P51" s="92">
        <v>18.7</v>
      </c>
      <c r="Q51" s="92">
        <v>20.5</v>
      </c>
      <c r="R51" s="92">
        <v>20.9</v>
      </c>
      <c r="S51" s="92">
        <v>23.2</v>
      </c>
      <c r="T51" s="93">
        <v>27.7</v>
      </c>
      <c r="AA51" s="67"/>
      <c r="AB51" s="67"/>
      <c r="AC51" s="67"/>
      <c r="AD51" s="67"/>
      <c r="AE51" s="67"/>
      <c r="AF51" s="67"/>
      <c r="AG51" s="67"/>
      <c r="AH51" s="67"/>
      <c r="AI51" s="67"/>
      <c r="AJ51" s="67"/>
      <c r="AK51" s="67"/>
      <c r="AL51" s="67"/>
      <c r="AM51" s="67"/>
      <c r="AN51" s="67"/>
      <c r="AO51" s="67"/>
      <c r="AP51" s="67"/>
      <c r="AQ51" s="67"/>
      <c r="AR51" s="67"/>
      <c r="AS51" s="67"/>
      <c r="AT51" s="67"/>
      <c r="AU51" s="67"/>
      <c r="AV51" s="67"/>
      <c r="AW51" s="67"/>
      <c r="AX51" s="67"/>
    </row>
    <row r="52" spans="2:50" x14ac:dyDescent="0.3">
      <c r="B52" s="547">
        <v>9</v>
      </c>
      <c r="C52" s="551">
        <v>400</v>
      </c>
      <c r="D52" s="551" t="s">
        <v>13</v>
      </c>
      <c r="E52" s="87" t="s">
        <v>6</v>
      </c>
      <c r="F52" s="122">
        <v>10.992000000000001</v>
      </c>
      <c r="G52" s="122">
        <v>14.231999999999999</v>
      </c>
      <c r="H52" s="122">
        <v>15.959999999999999</v>
      </c>
      <c r="I52" s="122">
        <v>17.04</v>
      </c>
      <c r="J52" s="122">
        <v>17.472000000000001</v>
      </c>
      <c r="K52" s="122">
        <v>21.36</v>
      </c>
      <c r="L52" s="122">
        <v>26.759999999999998</v>
      </c>
      <c r="M52" s="122">
        <v>32.159999999999997</v>
      </c>
      <c r="N52" s="122">
        <v>37.56</v>
      </c>
      <c r="O52" s="122">
        <v>42.960000000000008</v>
      </c>
      <c r="P52" s="122">
        <v>48.36</v>
      </c>
      <c r="Q52" s="122">
        <v>52.680000000000007</v>
      </c>
      <c r="R52" s="122">
        <v>53.760000000000005</v>
      </c>
      <c r="S52" s="122">
        <v>59.16</v>
      </c>
      <c r="T52" s="123">
        <v>69.959999999999994</v>
      </c>
      <c r="AA52" s="67"/>
      <c r="AB52" s="67"/>
      <c r="AC52" s="67"/>
      <c r="AD52" s="67"/>
      <c r="AE52" s="67"/>
      <c r="AF52" s="67"/>
      <c r="AG52" s="67"/>
      <c r="AH52" s="67"/>
      <c r="AI52" s="67"/>
      <c r="AJ52" s="67"/>
      <c r="AK52" s="67"/>
      <c r="AL52" s="67"/>
      <c r="AM52" s="67"/>
      <c r="AN52" s="67"/>
      <c r="AO52" s="67"/>
      <c r="AP52" s="67"/>
      <c r="AQ52" s="67"/>
      <c r="AR52" s="67"/>
      <c r="AS52" s="67"/>
      <c r="AT52" s="67"/>
      <c r="AU52" s="67"/>
      <c r="AV52" s="67"/>
      <c r="AW52" s="67"/>
      <c r="AX52" s="67"/>
    </row>
    <row r="53" spans="2:50" ht="15" thickBot="1" x14ac:dyDescent="0.35">
      <c r="B53" s="561"/>
      <c r="C53" s="563"/>
      <c r="D53" s="563"/>
      <c r="E53" s="97" t="s">
        <v>3</v>
      </c>
      <c r="F53" s="100">
        <v>3.5</v>
      </c>
      <c r="G53" s="100">
        <v>5</v>
      </c>
      <c r="H53" s="100">
        <v>5.8</v>
      </c>
      <c r="I53" s="100">
        <v>6.3</v>
      </c>
      <c r="J53" s="100">
        <v>6.5</v>
      </c>
      <c r="K53" s="100">
        <v>8.4</v>
      </c>
      <c r="L53" s="100">
        <v>10.9</v>
      </c>
      <c r="M53" s="100">
        <v>13.4</v>
      </c>
      <c r="N53" s="100">
        <v>15.9</v>
      </c>
      <c r="O53" s="100">
        <v>18.5</v>
      </c>
      <c r="P53" s="100">
        <v>21</v>
      </c>
      <c r="Q53" s="100">
        <v>23</v>
      </c>
      <c r="R53" s="100">
        <v>23.5</v>
      </c>
      <c r="S53" s="100">
        <v>26.1</v>
      </c>
      <c r="T53" s="101">
        <v>31.1</v>
      </c>
      <c r="AA53" s="67"/>
      <c r="AB53" s="67"/>
      <c r="AC53" s="67"/>
      <c r="AD53" s="67"/>
      <c r="AE53" s="67"/>
      <c r="AF53" s="67"/>
      <c r="AG53" s="67"/>
      <c r="AH53" s="67"/>
      <c r="AI53" s="67"/>
      <c r="AJ53" s="67"/>
      <c r="AK53" s="67"/>
      <c r="AL53" s="67"/>
      <c r="AM53" s="67"/>
      <c r="AN53" s="67"/>
      <c r="AO53" s="67"/>
      <c r="AP53" s="67"/>
      <c r="AQ53" s="67"/>
      <c r="AR53" s="67"/>
      <c r="AS53" s="67"/>
      <c r="AT53" s="67"/>
      <c r="AU53" s="67"/>
      <c r="AV53" s="67"/>
      <c r="AW53" s="67"/>
      <c r="AX53" s="67"/>
    </row>
    <row r="54" spans="2:50" x14ac:dyDescent="0.3">
      <c r="B54" s="547">
        <v>10</v>
      </c>
      <c r="C54" s="549">
        <v>450</v>
      </c>
      <c r="D54" s="551">
        <v>215</v>
      </c>
      <c r="E54" s="87" t="s">
        <v>6</v>
      </c>
      <c r="F54" s="118">
        <v>12.24</v>
      </c>
      <c r="G54" s="118">
        <v>15.84</v>
      </c>
      <c r="H54" s="118">
        <v>17.759999999999998</v>
      </c>
      <c r="I54" s="118">
        <v>18.96</v>
      </c>
      <c r="J54" s="118">
        <v>19.440000000000001</v>
      </c>
      <c r="K54" s="118">
        <v>23.759999999999998</v>
      </c>
      <c r="L54" s="118">
        <v>29.759999999999998</v>
      </c>
      <c r="M54" s="118">
        <v>35.76</v>
      </c>
      <c r="N54" s="118">
        <v>41.76</v>
      </c>
      <c r="O54" s="118">
        <v>47.76</v>
      </c>
      <c r="P54" s="118">
        <v>53.76</v>
      </c>
      <c r="Q54" s="118">
        <v>58.56</v>
      </c>
      <c r="R54" s="118">
        <v>59.76</v>
      </c>
      <c r="S54" s="118">
        <v>65.760000000000005</v>
      </c>
      <c r="T54" s="119">
        <v>77.760000000000005</v>
      </c>
      <c r="AA54" s="67"/>
      <c r="AB54" s="67"/>
      <c r="AC54" s="67"/>
      <c r="AD54" s="67"/>
      <c r="AE54" s="67"/>
      <c r="AF54" s="67"/>
      <c r="AG54" s="67"/>
      <c r="AH54" s="67"/>
      <c r="AI54" s="67"/>
      <c r="AJ54" s="67"/>
      <c r="AK54" s="67"/>
      <c r="AL54" s="67"/>
      <c r="AM54" s="67"/>
      <c r="AN54" s="67"/>
      <c r="AO54" s="67"/>
      <c r="AP54" s="67"/>
      <c r="AQ54" s="67"/>
      <c r="AR54" s="67"/>
      <c r="AS54" s="67"/>
      <c r="AT54" s="67"/>
      <c r="AU54" s="67"/>
      <c r="AV54" s="67"/>
      <c r="AW54" s="67"/>
      <c r="AX54" s="67"/>
    </row>
    <row r="55" spans="2:50" ht="15" thickBot="1" x14ac:dyDescent="0.35">
      <c r="B55" s="548"/>
      <c r="C55" s="550"/>
      <c r="D55" s="552"/>
      <c r="E55" s="90" t="s">
        <v>3</v>
      </c>
      <c r="F55" s="92">
        <v>3.9</v>
      </c>
      <c r="G55" s="92">
        <v>5.6</v>
      </c>
      <c r="H55" s="92">
        <v>6.5</v>
      </c>
      <c r="I55" s="92">
        <v>7</v>
      </c>
      <c r="J55" s="92">
        <v>7.3</v>
      </c>
      <c r="K55" s="92">
        <v>9.3000000000000007</v>
      </c>
      <c r="L55" s="92">
        <v>12.1</v>
      </c>
      <c r="M55" s="92">
        <v>14.9</v>
      </c>
      <c r="N55" s="92">
        <v>17.7</v>
      </c>
      <c r="O55" s="92">
        <v>20.5</v>
      </c>
      <c r="P55" s="92">
        <v>23.3</v>
      </c>
      <c r="Q55" s="92">
        <v>25.6</v>
      </c>
      <c r="R55" s="92">
        <v>26.2</v>
      </c>
      <c r="S55" s="92">
        <v>29</v>
      </c>
      <c r="T55" s="93">
        <v>34.6</v>
      </c>
      <c r="AA55" s="67"/>
      <c r="AB55" s="67"/>
      <c r="AC55" s="67"/>
      <c r="AD55" s="67"/>
      <c r="AE55" s="67"/>
      <c r="AF55" s="67"/>
      <c r="AG55" s="67"/>
      <c r="AH55" s="67"/>
      <c r="AI55" s="67"/>
      <c r="AJ55" s="67"/>
      <c r="AK55" s="67"/>
      <c r="AL55" s="67"/>
      <c r="AM55" s="67"/>
      <c r="AN55" s="67"/>
      <c r="AO55" s="67"/>
      <c r="AP55" s="67"/>
      <c r="AQ55" s="67"/>
      <c r="AR55" s="67"/>
      <c r="AS55" s="67"/>
      <c r="AT55" s="67"/>
      <c r="AU55" s="67"/>
      <c r="AV55" s="67"/>
      <c r="AW55" s="67"/>
      <c r="AX55" s="67"/>
    </row>
    <row r="56" spans="2:50" x14ac:dyDescent="0.3">
      <c r="B56" s="561">
        <v>11</v>
      </c>
      <c r="C56" s="563">
        <v>500</v>
      </c>
      <c r="D56" s="563" t="s">
        <v>14</v>
      </c>
      <c r="E56" s="94" t="s">
        <v>6</v>
      </c>
      <c r="F56" s="120">
        <v>13.488</v>
      </c>
      <c r="G56" s="120">
        <v>17.448</v>
      </c>
      <c r="H56" s="120">
        <v>19.559999999999999</v>
      </c>
      <c r="I56" s="120">
        <v>20.880000000000003</v>
      </c>
      <c r="J56" s="120">
        <v>21.408000000000001</v>
      </c>
      <c r="K56" s="120">
        <v>26.16</v>
      </c>
      <c r="L56" s="120">
        <v>32.76</v>
      </c>
      <c r="M56" s="120">
        <v>39.36</v>
      </c>
      <c r="N56" s="120">
        <v>45.96</v>
      </c>
      <c r="O56" s="120">
        <v>52.56</v>
      </c>
      <c r="P56" s="120">
        <v>59.16</v>
      </c>
      <c r="Q56" s="120">
        <v>64.440000000000012</v>
      </c>
      <c r="R56" s="120">
        <v>65.760000000000005</v>
      </c>
      <c r="S56" s="120">
        <v>72.36</v>
      </c>
      <c r="T56" s="121">
        <v>85.56</v>
      </c>
      <c r="AA56" s="67"/>
      <c r="AB56" s="67"/>
      <c r="AC56" s="67"/>
      <c r="AD56" s="67"/>
      <c r="AE56" s="67"/>
      <c r="AF56" s="67"/>
      <c r="AG56" s="67"/>
      <c r="AH56" s="67"/>
      <c r="AI56" s="67"/>
      <c r="AJ56" s="67"/>
      <c r="AK56" s="67"/>
      <c r="AL56" s="67"/>
      <c r="AM56" s="67"/>
      <c r="AN56" s="67"/>
      <c r="AO56" s="67"/>
      <c r="AP56" s="67"/>
      <c r="AQ56" s="67"/>
      <c r="AR56" s="67"/>
      <c r="AS56" s="67"/>
      <c r="AT56" s="67"/>
      <c r="AU56" s="67"/>
      <c r="AV56" s="67"/>
      <c r="AW56" s="67"/>
      <c r="AX56" s="67"/>
    </row>
    <row r="57" spans="2:50" ht="15" thickBot="1" x14ac:dyDescent="0.35">
      <c r="B57" s="548"/>
      <c r="C57" s="552"/>
      <c r="D57" s="552"/>
      <c r="E57" s="90" t="s">
        <v>3</v>
      </c>
      <c r="F57" s="92">
        <v>4.3</v>
      </c>
      <c r="G57" s="92">
        <v>6.1</v>
      </c>
      <c r="H57" s="92">
        <v>7.1</v>
      </c>
      <c r="I57" s="92">
        <v>7.7</v>
      </c>
      <c r="J57" s="92">
        <v>8</v>
      </c>
      <c r="K57" s="92">
        <v>10.199999999999999</v>
      </c>
      <c r="L57" s="92">
        <v>13.3</v>
      </c>
      <c r="M57" s="92">
        <v>16.399999999999999</v>
      </c>
      <c r="N57" s="92">
        <v>19.5</v>
      </c>
      <c r="O57" s="92">
        <v>22.6</v>
      </c>
      <c r="P57" s="92">
        <v>25.7</v>
      </c>
      <c r="Q57" s="92">
        <v>28.2</v>
      </c>
      <c r="R57" s="92">
        <v>28.8</v>
      </c>
      <c r="S57" s="92">
        <v>31.9</v>
      </c>
      <c r="T57" s="93">
        <v>38.1</v>
      </c>
      <c r="AA57" s="67"/>
      <c r="AB57" s="67"/>
      <c r="AC57" s="67"/>
      <c r="AD57" s="67"/>
      <c r="AE57" s="67"/>
      <c r="AF57" s="67"/>
      <c r="AG57" s="67"/>
      <c r="AH57" s="67"/>
      <c r="AI57" s="67"/>
      <c r="AJ57" s="67"/>
      <c r="AK57" s="67"/>
      <c r="AL57" s="67"/>
      <c r="AM57" s="67"/>
      <c r="AN57" s="67"/>
      <c r="AO57" s="67"/>
      <c r="AP57" s="67"/>
      <c r="AQ57" s="67"/>
      <c r="AR57" s="67"/>
      <c r="AS57" s="67"/>
      <c r="AT57" s="67"/>
      <c r="AU57" s="67"/>
      <c r="AV57" s="67"/>
      <c r="AW57" s="67"/>
      <c r="AX57" s="67"/>
    </row>
    <row r="58" spans="2:50" x14ac:dyDescent="0.3">
      <c r="B58" s="547">
        <v>12</v>
      </c>
      <c r="C58" s="549">
        <v>550</v>
      </c>
      <c r="D58" s="551">
        <v>265</v>
      </c>
      <c r="E58" s="87" t="s">
        <v>6</v>
      </c>
      <c r="F58" s="122">
        <v>14.736000000000001</v>
      </c>
      <c r="G58" s="122">
        <v>19.056000000000001</v>
      </c>
      <c r="H58" s="122">
        <v>21.36</v>
      </c>
      <c r="I58" s="122">
        <v>22.8</v>
      </c>
      <c r="J58" s="122">
        <v>23.376000000000001</v>
      </c>
      <c r="K58" s="122">
        <v>28.560000000000002</v>
      </c>
      <c r="L58" s="122">
        <v>35.76</v>
      </c>
      <c r="M58" s="122">
        <v>42.96</v>
      </c>
      <c r="N58" s="122">
        <v>50.160000000000004</v>
      </c>
      <c r="O58" s="122">
        <v>57.360000000000007</v>
      </c>
      <c r="P58" s="122">
        <v>64.559999999999988</v>
      </c>
      <c r="Q58" s="122">
        <v>70.319999999999993</v>
      </c>
      <c r="R58" s="122">
        <v>71.760000000000005</v>
      </c>
      <c r="S58" s="122">
        <v>78.959999999999994</v>
      </c>
      <c r="T58" s="123">
        <v>93.36</v>
      </c>
      <c r="AA58" s="67"/>
      <c r="AB58" s="67"/>
      <c r="AC58" s="67"/>
      <c r="AD58" s="67"/>
      <c r="AE58" s="67"/>
      <c r="AF58" s="67"/>
      <c r="AG58" s="67"/>
      <c r="AH58" s="67"/>
      <c r="AI58" s="67"/>
      <c r="AJ58" s="67"/>
      <c r="AK58" s="67"/>
      <c r="AL58" s="67"/>
      <c r="AM58" s="67"/>
      <c r="AN58" s="67"/>
      <c r="AO58" s="67"/>
      <c r="AP58" s="67"/>
      <c r="AQ58" s="67"/>
      <c r="AR58" s="67"/>
      <c r="AS58" s="67"/>
      <c r="AT58" s="67"/>
      <c r="AU58" s="67"/>
      <c r="AV58" s="67"/>
      <c r="AW58" s="67"/>
      <c r="AX58" s="67"/>
    </row>
    <row r="59" spans="2:50" ht="15" thickBot="1" x14ac:dyDescent="0.35">
      <c r="B59" s="561"/>
      <c r="C59" s="562"/>
      <c r="D59" s="563"/>
      <c r="E59" s="97" t="s">
        <v>3</v>
      </c>
      <c r="F59" s="100">
        <v>4.7</v>
      </c>
      <c r="G59" s="100">
        <v>6.7</v>
      </c>
      <c r="H59" s="100">
        <v>7.8</v>
      </c>
      <c r="I59" s="100">
        <v>8.4</v>
      </c>
      <c r="J59" s="100">
        <v>8.6999999999999993</v>
      </c>
      <c r="K59" s="100">
        <v>11.1</v>
      </c>
      <c r="L59" s="100">
        <v>14.5</v>
      </c>
      <c r="M59" s="100">
        <v>17.899999999999999</v>
      </c>
      <c r="N59" s="100">
        <v>21.3</v>
      </c>
      <c r="O59" s="100">
        <v>24.6</v>
      </c>
      <c r="P59" s="100">
        <v>28</v>
      </c>
      <c r="Q59" s="100">
        <v>30.7</v>
      </c>
      <c r="R59" s="100">
        <v>31.4</v>
      </c>
      <c r="S59" s="100">
        <v>34.799999999999997</v>
      </c>
      <c r="T59" s="101">
        <v>41.5</v>
      </c>
      <c r="AA59" s="67"/>
      <c r="AB59" s="67"/>
      <c r="AC59" s="67"/>
      <c r="AD59" s="67"/>
      <c r="AE59" s="67"/>
      <c r="AF59" s="67"/>
      <c r="AG59" s="67"/>
      <c r="AH59" s="67"/>
      <c r="AI59" s="67"/>
      <c r="AJ59" s="67"/>
      <c r="AK59" s="67"/>
      <c r="AL59" s="67"/>
      <c r="AM59" s="67"/>
      <c r="AN59" s="67"/>
      <c r="AO59" s="67"/>
      <c r="AP59" s="67"/>
      <c r="AQ59" s="67"/>
      <c r="AR59" s="67"/>
      <c r="AS59" s="67"/>
      <c r="AT59" s="67"/>
      <c r="AU59" s="67"/>
      <c r="AV59" s="67"/>
      <c r="AW59" s="67"/>
      <c r="AX59" s="67"/>
    </row>
    <row r="60" spans="2:50" x14ac:dyDescent="0.3">
      <c r="B60" s="547">
        <v>13</v>
      </c>
      <c r="C60" s="549">
        <v>600</v>
      </c>
      <c r="D60" s="551" t="s">
        <v>15</v>
      </c>
      <c r="E60" s="87" t="s">
        <v>6</v>
      </c>
      <c r="F60" s="118">
        <v>15.984</v>
      </c>
      <c r="G60" s="118">
        <v>20.664000000000001</v>
      </c>
      <c r="H60" s="118">
        <v>23.16</v>
      </c>
      <c r="I60" s="118">
        <v>24.72</v>
      </c>
      <c r="J60" s="118">
        <v>25.344000000000001</v>
      </c>
      <c r="K60" s="118">
        <v>30.96</v>
      </c>
      <c r="L60" s="118">
        <v>38.76</v>
      </c>
      <c r="M60" s="118">
        <v>46.56</v>
      </c>
      <c r="N60" s="118">
        <v>54.360000000000007</v>
      </c>
      <c r="O60" s="118">
        <v>62.160000000000004</v>
      </c>
      <c r="P60" s="118">
        <v>69.959999999999994</v>
      </c>
      <c r="Q60" s="118">
        <v>76.2</v>
      </c>
      <c r="R60" s="118">
        <v>77.760000000000005</v>
      </c>
      <c r="S60" s="118">
        <v>85.56</v>
      </c>
      <c r="T60" s="119">
        <v>101.16000000000001</v>
      </c>
      <c r="AA60" s="67"/>
      <c r="AB60" s="67"/>
      <c r="AC60" s="67"/>
      <c r="AD60" s="67"/>
      <c r="AE60" s="67"/>
      <c r="AF60" s="67"/>
      <c r="AG60" s="67"/>
      <c r="AH60" s="67"/>
      <c r="AI60" s="67"/>
      <c r="AJ60" s="67"/>
      <c r="AK60" s="67"/>
      <c r="AL60" s="67"/>
      <c r="AM60" s="67"/>
      <c r="AN60" s="67"/>
      <c r="AO60" s="67"/>
      <c r="AP60" s="67"/>
      <c r="AQ60" s="67"/>
      <c r="AR60" s="67"/>
      <c r="AS60" s="67"/>
      <c r="AT60" s="67"/>
      <c r="AU60" s="67"/>
      <c r="AV60" s="67"/>
      <c r="AW60" s="67"/>
      <c r="AX60" s="67"/>
    </row>
    <row r="61" spans="2:50" ht="15" thickBot="1" x14ac:dyDescent="0.35">
      <c r="B61" s="548"/>
      <c r="C61" s="550"/>
      <c r="D61" s="552"/>
      <c r="E61" s="90" t="s">
        <v>3</v>
      </c>
      <c r="F61" s="92">
        <v>5.0999999999999996</v>
      </c>
      <c r="G61" s="92">
        <v>7.3</v>
      </c>
      <c r="H61" s="92">
        <v>8.4</v>
      </c>
      <c r="I61" s="92">
        <v>9.1999999999999993</v>
      </c>
      <c r="J61" s="92">
        <v>9.4</v>
      </c>
      <c r="K61" s="92">
        <v>12.1</v>
      </c>
      <c r="L61" s="92">
        <v>15.7</v>
      </c>
      <c r="M61" s="92">
        <v>19.399999999999999</v>
      </c>
      <c r="N61" s="92">
        <v>23</v>
      </c>
      <c r="O61" s="92">
        <v>26.7</v>
      </c>
      <c r="P61" s="92">
        <v>30.4</v>
      </c>
      <c r="Q61" s="92">
        <v>33.299999999999997</v>
      </c>
      <c r="R61" s="92">
        <v>34</v>
      </c>
      <c r="S61" s="92">
        <v>37.700000000000003</v>
      </c>
      <c r="T61" s="93">
        <v>45</v>
      </c>
    </row>
    <row r="62" spans="2:50" x14ac:dyDescent="0.3">
      <c r="B62" s="561">
        <v>14</v>
      </c>
      <c r="C62" s="562">
        <v>650</v>
      </c>
      <c r="D62" s="563">
        <v>315</v>
      </c>
      <c r="E62" s="94" t="s">
        <v>6</v>
      </c>
      <c r="F62" s="120">
        <v>17.231999999999999</v>
      </c>
      <c r="G62" s="120">
        <v>22.271999999999998</v>
      </c>
      <c r="H62" s="120">
        <v>24.96</v>
      </c>
      <c r="I62" s="120">
        <v>26.64</v>
      </c>
      <c r="J62" s="120">
        <v>27.312000000000001</v>
      </c>
      <c r="K62" s="120">
        <v>33.36</v>
      </c>
      <c r="L62" s="120">
        <v>41.760000000000005</v>
      </c>
      <c r="M62" s="120">
        <v>50.16</v>
      </c>
      <c r="N62" s="120">
        <v>58.56</v>
      </c>
      <c r="O62" s="120">
        <v>66.960000000000008</v>
      </c>
      <c r="P62" s="120">
        <v>75.36</v>
      </c>
      <c r="Q62" s="120">
        <v>82.08</v>
      </c>
      <c r="R62" s="120">
        <v>83.76</v>
      </c>
      <c r="S62" s="120">
        <v>92.16</v>
      </c>
      <c r="T62" s="121">
        <v>108.96</v>
      </c>
      <c r="AA62" s="30"/>
      <c r="AB62" s="30"/>
      <c r="AC62" s="30"/>
      <c r="AD62" s="30"/>
      <c r="AE62" s="30"/>
      <c r="AF62" s="30"/>
      <c r="AG62" s="30"/>
      <c r="AH62" s="30"/>
      <c r="AI62" s="30"/>
      <c r="AJ62" s="30"/>
      <c r="AK62" s="30"/>
      <c r="AL62" s="30"/>
      <c r="AM62" s="30"/>
      <c r="AN62" s="30"/>
      <c r="AO62" s="30"/>
    </row>
    <row r="63" spans="2:50" ht="15" thickBot="1" x14ac:dyDescent="0.35">
      <c r="B63" s="548"/>
      <c r="C63" s="550"/>
      <c r="D63" s="552"/>
      <c r="E63" s="90" t="s">
        <v>3</v>
      </c>
      <c r="F63" s="92">
        <v>5.5</v>
      </c>
      <c r="G63" s="92">
        <v>7.8</v>
      </c>
      <c r="H63" s="92">
        <v>9.1</v>
      </c>
      <c r="I63" s="92">
        <v>9.9</v>
      </c>
      <c r="J63" s="92">
        <v>10.199999999999999</v>
      </c>
      <c r="K63" s="92">
        <v>13</v>
      </c>
      <c r="L63" s="92">
        <v>16.899999999999999</v>
      </c>
      <c r="M63" s="92">
        <v>20.9</v>
      </c>
      <c r="N63" s="92">
        <v>24.8</v>
      </c>
      <c r="O63" s="92">
        <v>28.8</v>
      </c>
      <c r="P63" s="92">
        <v>32.700000000000003</v>
      </c>
      <c r="Q63" s="92">
        <v>35.799999999999997</v>
      </c>
      <c r="R63" s="92">
        <v>36.6</v>
      </c>
      <c r="S63" s="92">
        <v>40.6</v>
      </c>
      <c r="T63" s="93">
        <v>48.4</v>
      </c>
      <c r="AA63" s="30"/>
      <c r="AB63" s="30"/>
      <c r="AC63" s="30"/>
      <c r="AD63" s="30"/>
      <c r="AE63" s="30"/>
      <c r="AF63" s="30"/>
      <c r="AG63" s="30"/>
      <c r="AH63" s="30"/>
      <c r="AI63" s="30"/>
      <c r="AJ63" s="30"/>
      <c r="AK63" s="30"/>
      <c r="AL63" s="30"/>
      <c r="AM63" s="30"/>
      <c r="AN63" s="30"/>
      <c r="AO63" s="30"/>
    </row>
    <row r="64" spans="2:50" x14ac:dyDescent="0.3">
      <c r="AA64" s="30"/>
      <c r="AB64" s="30"/>
      <c r="AC64" s="30"/>
      <c r="AD64" s="30"/>
      <c r="AE64" s="30"/>
      <c r="AF64" s="30"/>
      <c r="AG64" s="30"/>
      <c r="AH64" s="30"/>
      <c r="AI64" s="30"/>
      <c r="AJ64" s="30"/>
      <c r="AK64" s="30"/>
      <c r="AL64" s="30"/>
      <c r="AM64" s="30"/>
      <c r="AN64" s="30"/>
      <c r="AO64" s="30"/>
    </row>
    <row r="65" spans="27:41" x14ac:dyDescent="0.3">
      <c r="AA65" s="30"/>
      <c r="AB65" s="30"/>
      <c r="AC65" s="30"/>
      <c r="AD65" s="30"/>
      <c r="AE65" s="30"/>
      <c r="AF65" s="30"/>
      <c r="AG65" s="30"/>
      <c r="AH65" s="30"/>
      <c r="AI65" s="30"/>
      <c r="AJ65" s="30"/>
      <c r="AK65" s="30"/>
      <c r="AL65" s="30"/>
      <c r="AM65" s="30"/>
      <c r="AN65" s="30"/>
      <c r="AO65" s="30"/>
    </row>
    <row r="66" spans="27:41" x14ac:dyDescent="0.3">
      <c r="AA66" s="30"/>
      <c r="AB66" s="30"/>
      <c r="AC66" s="30"/>
      <c r="AD66" s="30"/>
      <c r="AE66" s="30"/>
      <c r="AF66" s="30"/>
      <c r="AG66" s="30"/>
      <c r="AH66" s="30"/>
      <c r="AI66" s="30"/>
      <c r="AJ66" s="30"/>
      <c r="AK66" s="30"/>
      <c r="AL66" s="30"/>
      <c r="AM66" s="30"/>
      <c r="AN66" s="30"/>
      <c r="AO66" s="30"/>
    </row>
    <row r="67" spans="27:41" x14ac:dyDescent="0.3">
      <c r="AA67" s="30"/>
      <c r="AB67" s="30"/>
      <c r="AC67" s="30"/>
      <c r="AD67" s="30"/>
      <c r="AE67" s="30"/>
      <c r="AF67" s="30"/>
      <c r="AG67" s="30"/>
      <c r="AH67" s="30"/>
      <c r="AI67" s="30"/>
      <c r="AJ67" s="30"/>
      <c r="AK67" s="30"/>
      <c r="AL67" s="30"/>
      <c r="AM67" s="30"/>
      <c r="AN67" s="30"/>
      <c r="AO67" s="30"/>
    </row>
    <row r="68" spans="27:41" x14ac:dyDescent="0.3">
      <c r="AA68" s="30"/>
      <c r="AB68" s="30"/>
      <c r="AC68" s="30"/>
      <c r="AD68" s="30"/>
      <c r="AE68" s="30"/>
      <c r="AF68" s="30"/>
      <c r="AG68" s="30"/>
      <c r="AH68" s="30"/>
      <c r="AI68" s="30"/>
      <c r="AJ68" s="30"/>
      <c r="AK68" s="30"/>
      <c r="AL68" s="30"/>
      <c r="AM68" s="30"/>
      <c r="AN68" s="30"/>
      <c r="AO68" s="30"/>
    </row>
    <row r="69" spans="27:41" x14ac:dyDescent="0.3">
      <c r="AA69" s="30"/>
      <c r="AB69" s="30"/>
      <c r="AC69" s="30"/>
      <c r="AD69" s="30"/>
      <c r="AE69" s="30"/>
      <c r="AF69" s="30"/>
      <c r="AG69" s="30"/>
      <c r="AH69" s="30"/>
      <c r="AI69" s="30"/>
      <c r="AJ69" s="30"/>
      <c r="AK69" s="30"/>
      <c r="AL69" s="30"/>
      <c r="AM69" s="30"/>
      <c r="AN69" s="30"/>
      <c r="AO69" s="30"/>
    </row>
    <row r="70" spans="27:41" x14ac:dyDescent="0.3">
      <c r="AA70" s="30"/>
      <c r="AB70" s="30"/>
      <c r="AC70" s="30"/>
      <c r="AD70" s="30"/>
      <c r="AE70" s="30"/>
      <c r="AF70" s="30"/>
      <c r="AG70" s="30"/>
      <c r="AH70" s="30"/>
      <c r="AI70" s="30"/>
      <c r="AJ70" s="30"/>
      <c r="AK70" s="30"/>
      <c r="AL70" s="30"/>
      <c r="AM70" s="30"/>
      <c r="AN70" s="30"/>
      <c r="AO70" s="30"/>
    </row>
    <row r="71" spans="27:41" x14ac:dyDescent="0.3">
      <c r="AA71" s="30"/>
      <c r="AB71" s="30"/>
      <c r="AC71" s="30"/>
      <c r="AD71" s="30"/>
      <c r="AE71" s="30"/>
      <c r="AF71" s="30"/>
      <c r="AG71" s="30"/>
      <c r="AH71" s="30"/>
      <c r="AI71" s="30"/>
      <c r="AJ71" s="30"/>
      <c r="AK71" s="30"/>
      <c r="AL71" s="30"/>
      <c r="AM71" s="30"/>
      <c r="AN71" s="30"/>
      <c r="AO71" s="30"/>
    </row>
    <row r="72" spans="27:41" x14ac:dyDescent="0.3">
      <c r="AA72" s="30"/>
      <c r="AB72" s="30"/>
      <c r="AC72" s="30"/>
      <c r="AD72" s="30"/>
      <c r="AE72" s="30"/>
      <c r="AF72" s="30"/>
      <c r="AG72" s="30"/>
      <c r="AH72" s="30"/>
      <c r="AI72" s="30"/>
      <c r="AJ72" s="30"/>
      <c r="AK72" s="30"/>
      <c r="AL72" s="30"/>
      <c r="AM72" s="30"/>
      <c r="AN72" s="30"/>
      <c r="AO72" s="30"/>
    </row>
    <row r="73" spans="27:41" x14ac:dyDescent="0.3">
      <c r="AA73" s="30"/>
      <c r="AB73" s="30"/>
      <c r="AC73" s="30"/>
      <c r="AD73" s="30"/>
      <c r="AE73" s="30"/>
      <c r="AF73" s="30"/>
      <c r="AG73" s="30"/>
      <c r="AH73" s="30"/>
      <c r="AI73" s="30"/>
      <c r="AJ73" s="30"/>
      <c r="AK73" s="30"/>
      <c r="AL73" s="30"/>
      <c r="AM73" s="30"/>
      <c r="AN73" s="30"/>
      <c r="AO73" s="30"/>
    </row>
    <row r="74" spans="27:41" x14ac:dyDescent="0.3">
      <c r="AA74" s="30"/>
      <c r="AB74" s="30"/>
      <c r="AC74" s="30"/>
      <c r="AD74" s="30"/>
      <c r="AE74" s="30"/>
      <c r="AF74" s="30"/>
      <c r="AG74" s="30"/>
      <c r="AH74" s="30"/>
      <c r="AI74" s="30"/>
      <c r="AJ74" s="30"/>
      <c r="AK74" s="30"/>
      <c r="AL74" s="30"/>
      <c r="AM74" s="30"/>
      <c r="AN74" s="30"/>
      <c r="AO74" s="30"/>
    </row>
    <row r="75" spans="27:41" x14ac:dyDescent="0.3">
      <c r="AA75" s="30"/>
      <c r="AB75" s="30"/>
      <c r="AC75" s="30"/>
      <c r="AD75" s="30"/>
      <c r="AE75" s="30"/>
      <c r="AF75" s="30"/>
      <c r="AG75" s="30"/>
      <c r="AH75" s="30"/>
      <c r="AI75" s="30"/>
      <c r="AJ75" s="30"/>
      <c r="AK75" s="30"/>
      <c r="AL75" s="30"/>
      <c r="AM75" s="30"/>
      <c r="AN75" s="30"/>
      <c r="AO75" s="30"/>
    </row>
    <row r="76" spans="27:41" x14ac:dyDescent="0.3">
      <c r="AA76" s="30"/>
      <c r="AB76" s="30"/>
      <c r="AC76" s="30"/>
      <c r="AD76" s="30"/>
      <c r="AE76" s="30"/>
      <c r="AF76" s="30"/>
      <c r="AG76" s="30"/>
      <c r="AH76" s="30"/>
      <c r="AI76" s="30"/>
      <c r="AJ76" s="30"/>
      <c r="AK76" s="30"/>
      <c r="AL76" s="30"/>
      <c r="AM76" s="30"/>
      <c r="AN76" s="30"/>
      <c r="AO76" s="30"/>
    </row>
    <row r="77" spans="27:41" x14ac:dyDescent="0.3">
      <c r="AA77" s="30"/>
      <c r="AB77" s="30"/>
      <c r="AC77" s="30"/>
      <c r="AD77" s="30"/>
      <c r="AE77" s="30"/>
      <c r="AF77" s="30"/>
      <c r="AG77" s="30"/>
      <c r="AH77" s="30"/>
      <c r="AI77" s="30"/>
      <c r="AJ77" s="30"/>
      <c r="AK77" s="30"/>
      <c r="AL77" s="30"/>
      <c r="AM77" s="30"/>
      <c r="AN77" s="30"/>
      <c r="AO77" s="30"/>
    </row>
    <row r="78" spans="27:41" x14ac:dyDescent="0.3">
      <c r="AA78" s="30"/>
      <c r="AB78" s="30"/>
      <c r="AC78" s="30"/>
      <c r="AD78" s="30"/>
      <c r="AE78" s="30"/>
      <c r="AF78" s="30"/>
      <c r="AG78" s="30"/>
      <c r="AH78" s="30"/>
      <c r="AI78" s="30"/>
      <c r="AJ78" s="30"/>
      <c r="AK78" s="30"/>
      <c r="AL78" s="30"/>
      <c r="AM78" s="30"/>
      <c r="AN78" s="30"/>
      <c r="AO78" s="30"/>
    </row>
    <row r="79" spans="27:41" x14ac:dyDescent="0.3">
      <c r="AA79" s="30"/>
      <c r="AB79" s="30"/>
      <c r="AC79" s="30"/>
      <c r="AD79" s="30"/>
      <c r="AE79" s="30"/>
      <c r="AF79" s="30"/>
      <c r="AG79" s="30"/>
      <c r="AH79" s="30"/>
      <c r="AI79" s="30"/>
      <c r="AJ79" s="30"/>
      <c r="AK79" s="30"/>
      <c r="AL79" s="30"/>
      <c r="AM79" s="30"/>
      <c r="AN79" s="30"/>
      <c r="AO79" s="30"/>
    </row>
    <row r="80" spans="27:41" x14ac:dyDescent="0.3">
      <c r="AA80" s="30"/>
      <c r="AB80" s="30"/>
      <c r="AC80" s="30"/>
      <c r="AD80" s="30"/>
      <c r="AE80" s="30"/>
      <c r="AF80" s="30"/>
      <c r="AG80" s="30"/>
      <c r="AH80" s="30"/>
      <c r="AI80" s="30"/>
      <c r="AJ80" s="30"/>
      <c r="AK80" s="30"/>
      <c r="AL80" s="30"/>
      <c r="AM80" s="30"/>
      <c r="AN80" s="30"/>
      <c r="AO80" s="30"/>
    </row>
    <row r="81" spans="27:41" x14ac:dyDescent="0.3">
      <c r="AA81" s="30"/>
      <c r="AB81" s="30"/>
      <c r="AC81" s="30"/>
      <c r="AD81" s="30"/>
      <c r="AE81" s="30"/>
      <c r="AF81" s="30"/>
      <c r="AG81" s="30"/>
      <c r="AH81" s="30"/>
      <c r="AI81" s="30"/>
      <c r="AJ81" s="30"/>
      <c r="AK81" s="30"/>
      <c r="AL81" s="30"/>
      <c r="AM81" s="30"/>
      <c r="AN81" s="30"/>
      <c r="AO81" s="30"/>
    </row>
    <row r="82" spans="27:41" x14ac:dyDescent="0.3">
      <c r="AA82" s="30"/>
      <c r="AB82" s="30"/>
      <c r="AC82" s="30"/>
      <c r="AD82" s="30"/>
      <c r="AE82" s="30"/>
      <c r="AF82" s="30"/>
      <c r="AG82" s="30"/>
      <c r="AH82" s="30"/>
      <c r="AI82" s="30"/>
      <c r="AJ82" s="30"/>
      <c r="AK82" s="30"/>
      <c r="AL82" s="30"/>
      <c r="AM82" s="30"/>
      <c r="AN82" s="30"/>
      <c r="AO82" s="30"/>
    </row>
    <row r="83" spans="27:41" x14ac:dyDescent="0.3">
      <c r="AA83" s="30"/>
      <c r="AB83" s="30"/>
      <c r="AC83" s="30"/>
      <c r="AD83" s="30"/>
      <c r="AE83" s="30"/>
      <c r="AF83" s="30"/>
      <c r="AG83" s="30"/>
      <c r="AH83" s="30"/>
      <c r="AI83" s="30"/>
      <c r="AJ83" s="30"/>
      <c r="AK83" s="30"/>
      <c r="AL83" s="30"/>
      <c r="AM83" s="30"/>
      <c r="AN83" s="30"/>
      <c r="AO83" s="30"/>
    </row>
    <row r="84" spans="27:41" x14ac:dyDescent="0.3">
      <c r="AA84" s="30"/>
      <c r="AB84" s="30"/>
      <c r="AC84" s="30"/>
      <c r="AD84" s="30"/>
      <c r="AE84" s="30"/>
      <c r="AF84" s="30"/>
      <c r="AG84" s="30"/>
      <c r="AH84" s="30"/>
      <c r="AI84" s="30"/>
      <c r="AJ84" s="30"/>
      <c r="AK84" s="30"/>
      <c r="AL84" s="30"/>
      <c r="AM84" s="30"/>
      <c r="AN84" s="30"/>
      <c r="AO84" s="30"/>
    </row>
    <row r="85" spans="27:41" x14ac:dyDescent="0.3">
      <c r="AA85" s="30"/>
      <c r="AB85" s="30"/>
      <c r="AC85" s="30"/>
      <c r="AD85" s="30"/>
      <c r="AE85" s="30"/>
      <c r="AF85" s="30"/>
      <c r="AG85" s="30"/>
      <c r="AH85" s="30"/>
      <c r="AI85" s="30"/>
      <c r="AJ85" s="30"/>
      <c r="AK85" s="30"/>
      <c r="AL85" s="30"/>
      <c r="AM85" s="30"/>
      <c r="AN85" s="30"/>
      <c r="AO85" s="30"/>
    </row>
    <row r="86" spans="27:41" x14ac:dyDescent="0.3">
      <c r="AA86" s="30"/>
      <c r="AB86" s="30"/>
      <c r="AC86" s="30"/>
      <c r="AD86" s="30"/>
      <c r="AE86" s="30"/>
      <c r="AF86" s="30"/>
      <c r="AG86" s="30"/>
      <c r="AH86" s="30"/>
      <c r="AI86" s="30"/>
      <c r="AJ86" s="30"/>
      <c r="AK86" s="30"/>
      <c r="AL86" s="30"/>
      <c r="AM86" s="30"/>
      <c r="AN86" s="30"/>
      <c r="AO86" s="30"/>
    </row>
    <row r="87" spans="27:41" x14ac:dyDescent="0.3">
      <c r="AA87" s="30"/>
      <c r="AB87" s="30"/>
      <c r="AC87" s="30"/>
      <c r="AD87" s="30"/>
      <c r="AE87" s="30"/>
      <c r="AF87" s="30"/>
      <c r="AG87" s="30"/>
      <c r="AH87" s="30"/>
      <c r="AI87" s="30"/>
      <c r="AJ87" s="30"/>
      <c r="AK87" s="30"/>
      <c r="AL87" s="30"/>
      <c r="AM87" s="30"/>
      <c r="AN87" s="30"/>
      <c r="AO87" s="30"/>
    </row>
    <row r="88" spans="27:41" x14ac:dyDescent="0.3">
      <c r="AA88" s="30"/>
      <c r="AB88" s="30"/>
      <c r="AC88" s="30"/>
      <c r="AD88" s="30"/>
      <c r="AE88" s="30"/>
      <c r="AF88" s="30"/>
      <c r="AG88" s="30"/>
      <c r="AH88" s="30"/>
      <c r="AI88" s="30"/>
      <c r="AJ88" s="30"/>
      <c r="AK88" s="30"/>
      <c r="AL88" s="30"/>
      <c r="AM88" s="30"/>
      <c r="AN88" s="30"/>
      <c r="AO88" s="30"/>
    </row>
  </sheetData>
  <sheetProtection algorithmName="SHA-512" hashValue="z9PMfsjfvmWo2I5MkPT4JB+IqrIK+Y5XND7w6czsgcOi4O1nxisrkKvCN8wRRM/fQz5ve8hcmYLBLte2CCk2RA==" saltValue="ZrSdpvniEVhjjump+GUtLQ==" spinCount="100000" sheet="1" scenarios="1" selectLockedCells="1" selectUnlockedCells="1"/>
  <mergeCells count="104">
    <mergeCell ref="B1:E1"/>
    <mergeCell ref="B60:B61"/>
    <mergeCell ref="C60:C61"/>
    <mergeCell ref="D60:D61"/>
    <mergeCell ref="B62:B63"/>
    <mergeCell ref="C62:C63"/>
    <mergeCell ref="D62:D63"/>
    <mergeCell ref="B56:B57"/>
    <mergeCell ref="C56:C57"/>
    <mergeCell ref="D56:D57"/>
    <mergeCell ref="B58:B59"/>
    <mergeCell ref="C58:C59"/>
    <mergeCell ref="D58:D59"/>
    <mergeCell ref="B52:B53"/>
    <mergeCell ref="C52:C53"/>
    <mergeCell ref="D52:D53"/>
    <mergeCell ref="B54:B55"/>
    <mergeCell ref="C54:C55"/>
    <mergeCell ref="D54:D55"/>
    <mergeCell ref="B48:B49"/>
    <mergeCell ref="C48:C49"/>
    <mergeCell ref="D48:D49"/>
    <mergeCell ref="B50:B51"/>
    <mergeCell ref="C50:C51"/>
    <mergeCell ref="D50:D51"/>
    <mergeCell ref="B44:B45"/>
    <mergeCell ref="C44:C45"/>
    <mergeCell ref="D44:D45"/>
    <mergeCell ref="B46:B47"/>
    <mergeCell ref="C46:C47"/>
    <mergeCell ref="D46:D47"/>
    <mergeCell ref="B40:B41"/>
    <mergeCell ref="C40:C41"/>
    <mergeCell ref="D40:D41"/>
    <mergeCell ref="B42:B43"/>
    <mergeCell ref="C42:C43"/>
    <mergeCell ref="D42:D43"/>
    <mergeCell ref="B35:E35"/>
    <mergeCell ref="E37:T37"/>
    <mergeCell ref="B38:B39"/>
    <mergeCell ref="C38:C39"/>
    <mergeCell ref="D38:D39"/>
    <mergeCell ref="B31:B32"/>
    <mergeCell ref="C31:C32"/>
    <mergeCell ref="D31:E31"/>
    <mergeCell ref="D32:E32"/>
    <mergeCell ref="B36:E36"/>
    <mergeCell ref="F36:T36"/>
    <mergeCell ref="B29:B30"/>
    <mergeCell ref="C29:C30"/>
    <mergeCell ref="D29:E29"/>
    <mergeCell ref="D30:E30"/>
    <mergeCell ref="B27:B28"/>
    <mergeCell ref="C27:C28"/>
    <mergeCell ref="D27:E27"/>
    <mergeCell ref="D28:E28"/>
    <mergeCell ref="B34:E34"/>
    <mergeCell ref="B21:B22"/>
    <mergeCell ref="C21:C22"/>
    <mergeCell ref="D21:E21"/>
    <mergeCell ref="D22:E22"/>
    <mergeCell ref="B19:B20"/>
    <mergeCell ref="C19:C20"/>
    <mergeCell ref="D19:E19"/>
    <mergeCell ref="D20:E20"/>
    <mergeCell ref="B25:B26"/>
    <mergeCell ref="C25:C26"/>
    <mergeCell ref="D25:E25"/>
    <mergeCell ref="D26:E26"/>
    <mergeCell ref="B23:B24"/>
    <mergeCell ref="C23:C24"/>
    <mergeCell ref="D23:E23"/>
    <mergeCell ref="D24:E24"/>
    <mergeCell ref="B13:B14"/>
    <mergeCell ref="C13:C14"/>
    <mergeCell ref="D13:E13"/>
    <mergeCell ref="D14:E14"/>
    <mergeCell ref="B11:B12"/>
    <mergeCell ref="C11:C12"/>
    <mergeCell ref="D11:E11"/>
    <mergeCell ref="D12:E12"/>
    <mergeCell ref="B17:B18"/>
    <mergeCell ref="C17:C18"/>
    <mergeCell ref="D17:E17"/>
    <mergeCell ref="D18:E18"/>
    <mergeCell ref="B15:B16"/>
    <mergeCell ref="C15:C16"/>
    <mergeCell ref="D15:E15"/>
    <mergeCell ref="D16:E16"/>
    <mergeCell ref="B5:E5"/>
    <mergeCell ref="M2:N2"/>
    <mergeCell ref="O2:T2"/>
    <mergeCell ref="K3:L3"/>
    <mergeCell ref="B9:B10"/>
    <mergeCell ref="C9:C10"/>
    <mergeCell ref="D9:E9"/>
    <mergeCell ref="D10:E10"/>
    <mergeCell ref="B7:B8"/>
    <mergeCell ref="C7:C8"/>
    <mergeCell ref="D7:E7"/>
    <mergeCell ref="D8:E8"/>
    <mergeCell ref="M5:Q5"/>
    <mergeCell ref="D6:E6"/>
    <mergeCell ref="M3:Q3"/>
  </mergeCells>
  <dataValidations count="2">
    <dataValidation type="list" allowBlank="1" showInputMessage="1" showErrorMessage="1" sqref="M5" xr:uid="{00000000-0002-0000-0700-000000000000}">
      <formula1>$AA$4:$AA$6</formula1>
    </dataValidation>
    <dataValidation showInputMessage="1" showErrorMessage="1" sqref="L5" xr:uid="{00000000-0002-0000-0700-000001000000}"/>
  </dataValidations>
  <pageMargins left="0.7" right="0.7" top="0.75" bottom="0.75" header="0.3" footer="0.3"/>
  <pageSetup paperSize="9" orientation="portrait" verticalDpi="0" r:id="rId1"/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dimension ref="B1:AO87"/>
  <sheetViews>
    <sheetView showGridLines="0" showRowColHeaders="0" zoomScale="90" zoomScaleNormal="90" workbookViewId="0">
      <pane ySplit="6" topLeftCell="A7" activePane="bottomLeft" state="frozen"/>
      <selection pane="bottomLeft" activeCell="R13" sqref="R13"/>
    </sheetView>
  </sheetViews>
  <sheetFormatPr defaultRowHeight="14.4" x14ac:dyDescent="0.3"/>
  <cols>
    <col min="1" max="1" width="4.33203125" customWidth="1"/>
    <col min="2" max="2" width="7.109375" customWidth="1"/>
    <col min="3" max="3" width="12.109375" customWidth="1"/>
    <col min="4" max="4" width="20.33203125" customWidth="1"/>
    <col min="5" max="5" width="10.6640625" customWidth="1"/>
    <col min="6" max="16" width="8.33203125" customWidth="1"/>
    <col min="27" max="38" width="0" style="117" hidden="1" customWidth="1"/>
  </cols>
  <sheetData>
    <row r="1" spans="2:41" ht="49.5" customHeight="1" x14ac:dyDescent="0.3">
      <c r="B1" s="578"/>
      <c r="C1" s="578"/>
      <c r="D1" s="578"/>
      <c r="E1" s="578"/>
      <c r="G1" s="281" t="s">
        <v>167</v>
      </c>
    </row>
    <row r="2" spans="2:41" ht="15.6" x14ac:dyDescent="0.3">
      <c r="B2" s="110" t="s">
        <v>6459</v>
      </c>
      <c r="C2" s="80"/>
      <c r="D2" s="80"/>
      <c r="E2" s="80"/>
      <c r="F2" s="80"/>
      <c r="G2" s="80"/>
      <c r="H2" s="80"/>
      <c r="I2" s="80"/>
      <c r="J2" s="80"/>
      <c r="K2" s="80"/>
      <c r="L2" s="80"/>
      <c r="M2" s="597"/>
      <c r="N2" s="597"/>
      <c r="O2" s="111"/>
      <c r="P2" s="111"/>
    </row>
    <row r="3" spans="2:41" ht="27.75" customHeight="1" x14ac:dyDescent="0.3">
      <c r="B3" s="103" t="s">
        <v>6496</v>
      </c>
      <c r="C3" s="112"/>
      <c r="D3" s="113"/>
      <c r="E3" s="113"/>
      <c r="F3" s="80"/>
      <c r="G3" s="80"/>
      <c r="H3" s="80"/>
      <c r="I3" s="584" t="s">
        <v>118</v>
      </c>
      <c r="J3" s="585"/>
      <c r="K3" s="584" t="s">
        <v>148</v>
      </c>
      <c r="L3" s="593"/>
      <c r="M3" s="593"/>
      <c r="N3" s="593"/>
      <c r="O3" s="593"/>
      <c r="P3" s="585"/>
      <c r="AM3" s="67"/>
    </row>
    <row r="4" spans="2:41" ht="15" customHeight="1" thickBot="1" x14ac:dyDescent="0.35">
      <c r="B4" s="103"/>
      <c r="C4" s="112"/>
      <c r="D4" s="113"/>
      <c r="E4" s="113"/>
      <c r="F4" s="80"/>
      <c r="G4" s="80"/>
      <c r="H4" s="80"/>
      <c r="I4" s="111"/>
      <c r="J4" s="125"/>
      <c r="K4" s="125"/>
      <c r="L4" s="125"/>
      <c r="M4" s="125"/>
      <c r="N4" s="266"/>
      <c r="O4" s="111"/>
      <c r="P4" s="111"/>
      <c r="AA4" s="117" t="s">
        <v>115</v>
      </c>
    </row>
    <row r="5" spans="2:41" ht="23.25" customHeight="1" thickBot="1" x14ac:dyDescent="0.55000000000000004">
      <c r="B5" s="594" t="s">
        <v>6460</v>
      </c>
      <c r="C5" s="595"/>
      <c r="D5" s="596"/>
      <c r="E5" s="267"/>
      <c r="F5" s="268"/>
      <c r="G5" s="261"/>
      <c r="H5" s="272"/>
      <c r="I5" s="272" t="s">
        <v>114</v>
      </c>
      <c r="J5" s="487">
        <v>0</v>
      </c>
      <c r="K5" s="589" t="s">
        <v>115</v>
      </c>
      <c r="L5" s="589"/>
      <c r="M5" s="589"/>
      <c r="N5" s="589"/>
      <c r="O5" s="589"/>
      <c r="P5" s="84"/>
      <c r="AA5" s="102" t="s">
        <v>116</v>
      </c>
    </row>
    <row r="6" spans="2:41" ht="26.25" customHeight="1" thickBot="1" x14ac:dyDescent="0.35">
      <c r="B6" s="256" t="s">
        <v>1</v>
      </c>
      <c r="C6" s="255" t="s">
        <v>0</v>
      </c>
      <c r="D6" s="270" t="s">
        <v>8</v>
      </c>
      <c r="E6" s="451">
        <v>500</v>
      </c>
      <c r="F6" s="451">
        <v>550</v>
      </c>
      <c r="G6" s="451">
        <v>750</v>
      </c>
      <c r="H6" s="451">
        <v>1000</v>
      </c>
      <c r="I6" s="451">
        <v>1250</v>
      </c>
      <c r="J6" s="451">
        <v>1500</v>
      </c>
      <c r="K6" s="451">
        <v>1750</v>
      </c>
      <c r="L6" s="451">
        <v>2000</v>
      </c>
      <c r="M6" s="451">
        <v>2200</v>
      </c>
      <c r="N6" s="451">
        <v>2250</v>
      </c>
      <c r="O6" s="451">
        <v>2500</v>
      </c>
      <c r="P6" s="452">
        <v>3000</v>
      </c>
      <c r="Q6" s="105"/>
      <c r="R6" s="105"/>
      <c r="AA6" s="117" t="s">
        <v>117</v>
      </c>
    </row>
    <row r="7" spans="2:41" ht="14.1" customHeight="1" x14ac:dyDescent="0.3">
      <c r="B7" s="547">
        <v>2</v>
      </c>
      <c r="C7" s="555">
        <v>80</v>
      </c>
      <c r="D7" s="81" t="s">
        <v>36</v>
      </c>
      <c r="E7" s="447">
        <f>ROUND(AA7-(AA7*$J$5),0)</f>
        <v>12440</v>
      </c>
      <c r="F7" s="447">
        <f t="shared" ref="F7:P7" si="0">ROUND(AB7-(AB7*$J$5),0)</f>
        <v>13381</v>
      </c>
      <c r="G7" s="447">
        <f t="shared" si="0"/>
        <v>14690</v>
      </c>
      <c r="H7" s="447">
        <f t="shared" si="0"/>
        <v>15548</v>
      </c>
      <c r="I7" s="447">
        <f t="shared" si="0"/>
        <v>17022</v>
      </c>
      <c r="J7" s="447">
        <f t="shared" si="0"/>
        <v>17467</v>
      </c>
      <c r="K7" s="447">
        <f t="shared" si="0"/>
        <v>18527</v>
      </c>
      <c r="L7" s="447">
        <f t="shared" si="0"/>
        <v>20051</v>
      </c>
      <c r="M7" s="447">
        <f t="shared" si="0"/>
        <v>23833</v>
      </c>
      <c r="N7" s="447">
        <f t="shared" si="0"/>
        <v>24306</v>
      </c>
      <c r="O7" s="447">
        <f t="shared" si="0"/>
        <v>29625</v>
      </c>
      <c r="P7" s="448">
        <f t="shared" si="0"/>
        <v>34943</v>
      </c>
      <c r="AA7" s="117">
        <f>ROUND(VLOOKUP(CONCATENATE("S ",E$6," H",$B7),Основа!$A$1:$O3623,15,FALSE),0)</f>
        <v>12440</v>
      </c>
      <c r="AB7" s="117">
        <f>ROUND(VLOOKUP(CONCATENATE("S ",F$6," H",$B7),Основа!$A$1:$O3623,15,FALSE),0)</f>
        <v>13381</v>
      </c>
      <c r="AC7" s="117">
        <f>ROUND(VLOOKUP(CONCATENATE("S ",G$6," H",$B7),Основа!$A$1:$O3623,15,FALSE),0)</f>
        <v>14690</v>
      </c>
      <c r="AD7" s="117">
        <f>ROUND(VLOOKUP(CONCATENATE("S ",H$6," H",$B7),Основа!$A$1:$O3623,15,FALSE),0)</f>
        <v>15548</v>
      </c>
      <c r="AE7" s="117">
        <f>ROUND(VLOOKUP(CONCATENATE("S ",I$6," H",$B7),Основа!$A$1:$O3623,15,FALSE),0)</f>
        <v>17022</v>
      </c>
      <c r="AF7" s="117">
        <f>ROUND(VLOOKUP(CONCATENATE("S ",J$6," H",$B7),Основа!$A$1:$O3623,15,FALSE),0)</f>
        <v>17467</v>
      </c>
      <c r="AG7" s="117">
        <f>ROUND(VLOOKUP(CONCATENATE("S ",K$6," H",$B7),Основа!$A$1:$O3623,15,FALSE),0)</f>
        <v>18527</v>
      </c>
      <c r="AH7" s="117">
        <f>ROUND(VLOOKUP(CONCATENATE("S ",L$6," H",$B7),Основа!$A$1:$O3623,15,FALSE),0)</f>
        <v>20051</v>
      </c>
      <c r="AI7" s="117">
        <f>ROUND(VLOOKUP(CONCATENATE("S ",M$6," H",$B7),Основа!$A$1:$O3623,15,FALSE),0)</f>
        <v>23833</v>
      </c>
      <c r="AJ7" s="117">
        <f>ROUND(VLOOKUP(CONCATENATE("S ",N$6," H",$B7),Основа!$A$1:$O3623,15,FALSE),0)</f>
        <v>24306</v>
      </c>
      <c r="AK7" s="117">
        <f>ROUND(VLOOKUP(CONCATENATE("S ",O$6," H",$B7),Основа!$A$1:$O3623,15,FALSE),0)</f>
        <v>29625</v>
      </c>
      <c r="AL7" s="117">
        <f>ROUND(VLOOKUP(CONCATENATE("S ",P$6," H",$B7),Основа!$A$1:$O3623,15,FALSE),0)</f>
        <v>34943</v>
      </c>
      <c r="AM7" s="67"/>
      <c r="AN7" s="67"/>
      <c r="AO7" s="67"/>
    </row>
    <row r="8" spans="2:41" ht="14.1" customHeight="1" thickBot="1" x14ac:dyDescent="0.35">
      <c r="B8" s="561"/>
      <c r="C8" s="577"/>
      <c r="D8" s="106" t="str">
        <f>RIGHT($K$5,21)</f>
        <v>ΔТ=70⁰С (95/85/20) Вт</v>
      </c>
      <c r="E8" s="449">
        <f t="shared" ref="E8:P8" si="1">ROUND(IF($D8="ΔТ=70⁰С (95/85/20) Вт",AA8,(IF($D8="ΔТ=60⁰С (90/70/20) Вт",AA8*0.818,AA8*0.646))),0)</f>
        <v>128</v>
      </c>
      <c r="F8" s="449">
        <f t="shared" si="1"/>
        <v>139</v>
      </c>
      <c r="G8" s="449">
        <f t="shared" si="1"/>
        <v>188</v>
      </c>
      <c r="H8" s="449">
        <f t="shared" si="1"/>
        <v>254</v>
      </c>
      <c r="I8" s="449">
        <f t="shared" si="1"/>
        <v>314</v>
      </c>
      <c r="J8" s="449">
        <f t="shared" si="1"/>
        <v>379</v>
      </c>
      <c r="K8" s="449">
        <f t="shared" si="1"/>
        <v>439</v>
      </c>
      <c r="L8" s="449">
        <f t="shared" si="1"/>
        <v>507</v>
      </c>
      <c r="M8" s="449">
        <f t="shared" si="1"/>
        <v>557</v>
      </c>
      <c r="N8" s="449">
        <f t="shared" si="1"/>
        <v>567</v>
      </c>
      <c r="O8" s="449">
        <f t="shared" si="1"/>
        <v>634</v>
      </c>
      <c r="P8" s="450">
        <f t="shared" si="1"/>
        <v>761</v>
      </c>
      <c r="AA8" s="117">
        <f>VLOOKUP(CONCATENATE("S ",E$6," H",$B7),Основа!$A$1:$O3623,8,FALSE)</f>
        <v>127.92</v>
      </c>
      <c r="AB8" s="117">
        <f>VLOOKUP(CONCATENATE("S ",F$6," H",$B7),Основа!$A$1:$O3623,8,FALSE)</f>
        <v>138.98999999999998</v>
      </c>
      <c r="AC8" s="117">
        <f>VLOOKUP(CONCATENATE("S ",G$6," H",$B7),Основа!$A$1:$O3623,8,FALSE)</f>
        <v>188.19</v>
      </c>
      <c r="AD8" s="117">
        <f>VLOOKUP(CONCATENATE("S ",H$6," H",$B7),Основа!$A$1:$O3623,8,FALSE)</f>
        <v>253.56450000000001</v>
      </c>
      <c r="AE8" s="117">
        <f>VLOOKUP(CONCATENATE("S ",I$6," H",$B7),Основа!$A$1:$O3623,8,FALSE)</f>
        <v>314.32650000000001</v>
      </c>
      <c r="AF8" s="117">
        <f>VLOOKUP(CONCATENATE("S ",J$6," H",$B7),Основа!$A$1:$O3623,8,FALSE)</f>
        <v>378.59400000000005</v>
      </c>
      <c r="AG8" s="117">
        <f>VLOOKUP(CONCATENATE("S ",K$6," H",$B7),Основа!$A$1:$O3623,8,FALSE)</f>
        <v>439.35599999999999</v>
      </c>
      <c r="AH8" s="117">
        <f>VLOOKUP(CONCATENATE("S ",L$6," H",$B7),Основа!$A$1:$O3623,8,FALSE)</f>
        <v>507.12900000000002</v>
      </c>
      <c r="AI8" s="117">
        <f>VLOOKUP(CONCATENATE("S ",M$6," H",$B7),Основа!$A$1:$O3623,8,FALSE)</f>
        <v>557.3744999999999</v>
      </c>
      <c r="AJ8" s="117">
        <f>VLOOKUP(CONCATENATE("S ",N$6," H",$B7),Основа!$A$1:$O3623,8,FALSE)</f>
        <v>566.72249999999985</v>
      </c>
      <c r="AK8" s="117">
        <f>VLOOKUP(CONCATENATE("S ",O$6," H",$B7),Основа!$A$1:$O3623,8,FALSE)</f>
        <v>634.49549999999999</v>
      </c>
      <c r="AL8" s="117">
        <f>VLOOKUP(CONCATENATE("S ",P$6," H",$B7),Основа!$A$1:$O3623,8,FALSE)</f>
        <v>760.69349999999986</v>
      </c>
      <c r="AM8" s="67"/>
      <c r="AN8" s="67"/>
      <c r="AO8" s="67"/>
    </row>
    <row r="9" spans="2:41" ht="14.1" customHeight="1" x14ac:dyDescent="0.3">
      <c r="B9" s="547">
        <v>3</v>
      </c>
      <c r="C9" s="555">
        <v>130</v>
      </c>
      <c r="D9" s="81" t="s">
        <v>36</v>
      </c>
      <c r="E9" s="447">
        <f>ROUND(AA9-(AA9*$J$5),0)</f>
        <v>14643</v>
      </c>
      <c r="F9" s="447">
        <f t="shared" ref="F9:P9" si="2">ROUND(AB9-(AB9*$J$5),0)</f>
        <v>15802</v>
      </c>
      <c r="G9" s="447">
        <f t="shared" si="2"/>
        <v>17694</v>
      </c>
      <c r="H9" s="447">
        <f t="shared" si="2"/>
        <v>18984</v>
      </c>
      <c r="I9" s="447">
        <f t="shared" si="2"/>
        <v>21194</v>
      </c>
      <c r="J9" s="447">
        <f t="shared" si="2"/>
        <v>21868</v>
      </c>
      <c r="K9" s="447">
        <f t="shared" si="2"/>
        <v>23460</v>
      </c>
      <c r="L9" s="447">
        <f t="shared" si="2"/>
        <v>25742</v>
      </c>
      <c r="M9" s="447">
        <f t="shared" si="2"/>
        <v>30789</v>
      </c>
      <c r="N9" s="447">
        <f t="shared" si="2"/>
        <v>31420</v>
      </c>
      <c r="O9" s="447">
        <f t="shared" si="2"/>
        <v>38517</v>
      </c>
      <c r="P9" s="448">
        <f t="shared" si="2"/>
        <v>45614</v>
      </c>
      <c r="AA9" s="117">
        <f>ROUND(VLOOKUP(CONCATENATE("S ",E$6," H",$B9),Основа!$A$1:$O3625,15,FALSE),0)</f>
        <v>14643</v>
      </c>
      <c r="AB9" s="117">
        <f>ROUND(VLOOKUP(CONCATENATE("S ",F$6," H",$B9),Основа!$A$1:$O3625,15,FALSE),0)</f>
        <v>15802</v>
      </c>
      <c r="AC9" s="117">
        <f>ROUND(VLOOKUP(CONCATENATE("S ",G$6," H",$B9),Основа!$A$1:$O3625,15,FALSE),0)</f>
        <v>17694</v>
      </c>
      <c r="AD9" s="117">
        <f>ROUND(VLOOKUP(CONCATENATE("S ",H$6," H",$B9),Основа!$A$1:$O3625,15,FALSE),0)</f>
        <v>18984</v>
      </c>
      <c r="AE9" s="117">
        <f>ROUND(VLOOKUP(CONCATENATE("S ",I$6," H",$B9),Основа!$A$1:$O3625,15,FALSE),0)</f>
        <v>21194</v>
      </c>
      <c r="AF9" s="117">
        <f>ROUND(VLOOKUP(CONCATENATE("S ",J$6," H",$B9),Основа!$A$1:$O3625,15,FALSE),0)</f>
        <v>21868</v>
      </c>
      <c r="AG9" s="117">
        <f>ROUND(VLOOKUP(CONCATENATE("S ",K$6," H",$B9),Основа!$A$1:$O3625,15,FALSE),0)</f>
        <v>23460</v>
      </c>
      <c r="AH9" s="117">
        <f>ROUND(VLOOKUP(CONCATENATE("S ",L$6," H",$B9),Основа!$A$1:$O3625,15,FALSE),0)</f>
        <v>25742</v>
      </c>
      <c r="AI9" s="117">
        <f>ROUND(VLOOKUP(CONCATENATE("S ",M$6," H",$B9),Основа!$A$1:$O3625,15,FALSE),0)</f>
        <v>30789</v>
      </c>
      <c r="AJ9" s="117">
        <f>ROUND(VLOOKUP(CONCATENATE("S ",N$6," H",$B9),Основа!$A$1:$O3625,15,FALSE),0)</f>
        <v>31420</v>
      </c>
      <c r="AK9" s="117">
        <f>ROUND(VLOOKUP(CONCATENATE("S ",O$6," H",$B9),Основа!$A$1:$O3625,15,FALSE),0)</f>
        <v>38517</v>
      </c>
      <c r="AL9" s="117">
        <f>ROUND(VLOOKUP(CONCATENATE("S ",P$6," H",$B9),Основа!$A$1:$O3625,15,FALSE),0)</f>
        <v>45614</v>
      </c>
      <c r="AM9" s="67"/>
      <c r="AN9" s="67"/>
      <c r="AO9" s="67"/>
    </row>
    <row r="10" spans="2:41" ht="14.1" customHeight="1" thickBot="1" x14ac:dyDescent="0.35">
      <c r="B10" s="548"/>
      <c r="C10" s="556"/>
      <c r="D10" s="106" t="str">
        <f>RIGHT($K$5,21)</f>
        <v>ΔТ=70⁰С (95/85/20) Вт</v>
      </c>
      <c r="E10" s="449">
        <f t="shared" ref="E10:P10" si="3">ROUND(IF($D10="ΔТ=70⁰С (95/85/20) Вт",AA10,(IF($D10="ΔТ=60⁰С (90/70/20) Вт",AA10*0.818,AA10*0.646))),0)</f>
        <v>191</v>
      </c>
      <c r="F10" s="449">
        <f t="shared" si="3"/>
        <v>209</v>
      </c>
      <c r="G10" s="449">
        <f t="shared" si="3"/>
        <v>282</v>
      </c>
      <c r="H10" s="449">
        <f t="shared" si="3"/>
        <v>381</v>
      </c>
      <c r="I10" s="449">
        <f t="shared" si="3"/>
        <v>472</v>
      </c>
      <c r="J10" s="449">
        <f t="shared" si="3"/>
        <v>568</v>
      </c>
      <c r="K10" s="449">
        <f t="shared" si="3"/>
        <v>659</v>
      </c>
      <c r="L10" s="449">
        <f t="shared" si="3"/>
        <v>761</v>
      </c>
      <c r="M10" s="449">
        <f t="shared" si="3"/>
        <v>837</v>
      </c>
      <c r="N10" s="449">
        <f t="shared" si="3"/>
        <v>849</v>
      </c>
      <c r="O10" s="449">
        <f t="shared" si="3"/>
        <v>951</v>
      </c>
      <c r="P10" s="450">
        <f t="shared" si="3"/>
        <v>1142</v>
      </c>
      <c r="AA10" s="117">
        <f>VLOOKUP(CONCATENATE("S ",E$6," H",$B9),Основа!$A$1:$O3625,8,FALSE)</f>
        <v>190.65</v>
      </c>
      <c r="AB10" s="117">
        <f>VLOOKUP(CONCATENATE("S ",F$6," H",$B9),Основа!$A$1:$O3625,8,FALSE)</f>
        <v>209.1</v>
      </c>
      <c r="AC10" s="117">
        <f>VLOOKUP(CONCATENATE("S ",G$6," H",$B9),Основа!$A$1:$O3625,8,FALSE)</f>
        <v>281.67</v>
      </c>
      <c r="AD10" s="117">
        <f>VLOOKUP(CONCATENATE("S ",H$6," H",$B9),Основа!$A$1:$O3625,8,FALSE)</f>
        <v>380.93099999999998</v>
      </c>
      <c r="AE10" s="117">
        <f>VLOOKUP(CONCATENATE("S ",I$6," H",$B9),Основа!$A$1:$O3625,8,FALSE)</f>
        <v>472.07400000000001</v>
      </c>
      <c r="AF10" s="117">
        <f>VLOOKUP(CONCATENATE("S ",J$6," H",$B9),Основа!$A$1:$O3625,8,FALSE)</f>
        <v>567.89100000000008</v>
      </c>
      <c r="AG10" s="117">
        <f>VLOOKUP(CONCATENATE("S ",K$6," H",$B9),Основа!$A$1:$O3625,8,FALSE)</f>
        <v>659.03399999999999</v>
      </c>
      <c r="AH10" s="117">
        <f>VLOOKUP(CONCATENATE("S ",L$6," H",$B9),Основа!$A$1:$O3625,8,FALSE)</f>
        <v>760.69349999999986</v>
      </c>
      <c r="AI10" s="117">
        <f>VLOOKUP(CONCATENATE("S ",M$6," H",$B9),Основа!$A$1:$O3625,8,FALSE)</f>
        <v>836.64600000000007</v>
      </c>
      <c r="AJ10" s="117">
        <f>VLOOKUP(CONCATENATE("S ",N$6," H",$B9),Основа!$A$1:$O3625,8,FALSE)</f>
        <v>849.4994999999999</v>
      </c>
      <c r="AK10" s="117">
        <f>VLOOKUP(CONCATENATE("S ",O$6," H",$B9),Основа!$A$1:$O3625,8,FALSE)</f>
        <v>951.15900000000011</v>
      </c>
      <c r="AL10" s="117">
        <f>VLOOKUP(CONCATENATE("S ",P$6," H",$B9),Основа!$A$1:$O3625,8,FALSE)</f>
        <v>1141.6244999999999</v>
      </c>
      <c r="AM10" s="67"/>
      <c r="AN10" s="67"/>
      <c r="AO10" s="67"/>
    </row>
    <row r="11" spans="2:41" ht="14.1" customHeight="1" x14ac:dyDescent="0.3">
      <c r="B11" s="561">
        <v>4</v>
      </c>
      <c r="C11" s="577">
        <v>180</v>
      </c>
      <c r="D11" s="81" t="s">
        <v>36</v>
      </c>
      <c r="E11" s="447">
        <f>ROUND(AA11-(AA11*$J$5),0)</f>
        <v>16850</v>
      </c>
      <c r="F11" s="447">
        <f t="shared" ref="F11:P11" si="4">ROUND(AB11-(AB11*$J$5),0)</f>
        <v>18231</v>
      </c>
      <c r="G11" s="447">
        <f t="shared" si="4"/>
        <v>20705</v>
      </c>
      <c r="H11" s="447">
        <f t="shared" si="4"/>
        <v>22427</v>
      </c>
      <c r="I11" s="447">
        <f t="shared" si="4"/>
        <v>25376</v>
      </c>
      <c r="J11" s="447">
        <f t="shared" si="4"/>
        <v>26279</v>
      </c>
      <c r="K11" s="447">
        <f t="shared" si="4"/>
        <v>28404</v>
      </c>
      <c r="L11" s="447">
        <f t="shared" si="4"/>
        <v>31445</v>
      </c>
      <c r="M11" s="447">
        <f t="shared" si="4"/>
        <v>37759</v>
      </c>
      <c r="N11" s="447">
        <f t="shared" si="4"/>
        <v>38549</v>
      </c>
      <c r="O11" s="447">
        <f t="shared" si="4"/>
        <v>47428</v>
      </c>
      <c r="P11" s="448">
        <f t="shared" si="4"/>
        <v>56308</v>
      </c>
      <c r="AA11" s="117">
        <f>ROUND(VLOOKUP(CONCATENATE("S ",E$6," H",$B11),Основа!$A$1:$O3627,15,FALSE),0)</f>
        <v>16850</v>
      </c>
      <c r="AB11" s="117">
        <f>ROUND(VLOOKUP(CONCATENATE("S ",F$6," H",$B11),Основа!$A$1:$O3627,15,FALSE),0)</f>
        <v>18231</v>
      </c>
      <c r="AC11" s="117">
        <f>ROUND(VLOOKUP(CONCATENATE("S ",G$6," H",$B11),Основа!$A$1:$O3627,15,FALSE),0)</f>
        <v>20705</v>
      </c>
      <c r="AD11" s="117">
        <f>ROUND(VLOOKUP(CONCATENATE("S ",H$6," H",$B11),Основа!$A$1:$O3627,15,FALSE),0)</f>
        <v>22427</v>
      </c>
      <c r="AE11" s="117">
        <f>ROUND(VLOOKUP(CONCATENATE("S ",I$6," H",$B11),Основа!$A$1:$O3627,15,FALSE),0)</f>
        <v>25376</v>
      </c>
      <c r="AF11" s="117">
        <f>ROUND(VLOOKUP(CONCATENATE("S ",J$6," H",$B11),Основа!$A$1:$O3627,15,FALSE),0)</f>
        <v>26279</v>
      </c>
      <c r="AG11" s="117">
        <f>ROUND(VLOOKUP(CONCATENATE("S ",K$6," H",$B11),Основа!$A$1:$O3627,15,FALSE),0)</f>
        <v>28404</v>
      </c>
      <c r="AH11" s="117">
        <f>ROUND(VLOOKUP(CONCATENATE("S ",L$6," H",$B11),Основа!$A$1:$O3627,15,FALSE),0)</f>
        <v>31445</v>
      </c>
      <c r="AI11" s="117">
        <f>ROUND(VLOOKUP(CONCATENATE("S ",M$6," H",$B11),Основа!$A$1:$O3627,15,FALSE),0)</f>
        <v>37759</v>
      </c>
      <c r="AJ11" s="117">
        <f>ROUND(VLOOKUP(CONCATENATE("S ",N$6," H",$B11),Основа!$A$1:$O3627,15,FALSE),0)</f>
        <v>38549</v>
      </c>
      <c r="AK11" s="117">
        <f>ROUND(VLOOKUP(CONCATENATE("S ",O$6," H",$B11),Основа!$A$1:$O3627,15,FALSE),0)</f>
        <v>47428</v>
      </c>
      <c r="AL11" s="117">
        <f>ROUND(VLOOKUP(CONCATENATE("S ",P$6," H",$B11),Основа!$A$1:$O3627,15,FALSE),0)</f>
        <v>56308</v>
      </c>
      <c r="AM11" s="67"/>
      <c r="AN11" s="67"/>
      <c r="AO11" s="67"/>
    </row>
    <row r="12" spans="2:41" ht="14.1" customHeight="1" thickBot="1" x14ac:dyDescent="0.35">
      <c r="B12" s="561"/>
      <c r="C12" s="577"/>
      <c r="D12" s="106" t="str">
        <f>RIGHT($K$5,21)</f>
        <v>ΔТ=70⁰С (95/85/20) Вт</v>
      </c>
      <c r="E12" s="449">
        <f t="shared" ref="E12:P12" si="5">ROUND(IF($D12="ΔТ=70⁰С (95/85/20) Вт",AA12,(IF($D12="ΔТ=60⁰С (90/70/20) Вт",AA12*0.818,AA12*0.646))),0)</f>
        <v>253</v>
      </c>
      <c r="F12" s="449">
        <f t="shared" si="5"/>
        <v>279</v>
      </c>
      <c r="G12" s="449">
        <f t="shared" si="5"/>
        <v>376</v>
      </c>
      <c r="H12" s="449">
        <f t="shared" si="5"/>
        <v>507</v>
      </c>
      <c r="I12" s="449">
        <f t="shared" si="5"/>
        <v>630</v>
      </c>
      <c r="J12" s="449">
        <f t="shared" si="5"/>
        <v>756</v>
      </c>
      <c r="K12" s="449">
        <f t="shared" si="5"/>
        <v>879</v>
      </c>
      <c r="L12" s="449">
        <f t="shared" si="5"/>
        <v>1014</v>
      </c>
      <c r="M12" s="449">
        <f t="shared" si="5"/>
        <v>1116</v>
      </c>
      <c r="N12" s="449">
        <f t="shared" si="5"/>
        <v>1132</v>
      </c>
      <c r="O12" s="449">
        <f t="shared" si="5"/>
        <v>1268</v>
      </c>
      <c r="P12" s="450">
        <f t="shared" si="5"/>
        <v>1521</v>
      </c>
      <c r="AA12" s="117">
        <f>VLOOKUP(CONCATENATE("S ",E$6," H",$B11),Основа!$A$1:$O3627,8,FALSE)</f>
        <v>253.38</v>
      </c>
      <c r="AB12" s="117">
        <f>VLOOKUP(CONCATENATE("S ",F$6," H",$B11),Основа!$A$1:$O3627,8,FALSE)</f>
        <v>279.20999999999998</v>
      </c>
      <c r="AC12" s="117">
        <f>VLOOKUP(CONCATENATE("S ",G$6," H",$B11),Основа!$A$1:$O3627,8,FALSE)</f>
        <v>376.38</v>
      </c>
      <c r="AD12" s="117">
        <f>VLOOKUP(CONCATENATE("S ",H$6," H",$B11),Основа!$A$1:$O3627,8,FALSE)</f>
        <v>507.12900000000002</v>
      </c>
      <c r="AE12" s="117">
        <f>VLOOKUP(CONCATENATE("S ",I$6," H",$B11),Основа!$A$1:$O3627,8,FALSE)</f>
        <v>629.82150000000001</v>
      </c>
      <c r="AF12" s="117">
        <f>VLOOKUP(CONCATENATE("S ",J$6," H",$B11),Основа!$A$1:$O3627,8,FALSE)</f>
        <v>756.01949999999999</v>
      </c>
      <c r="AG12" s="117">
        <f>VLOOKUP(CONCATENATE("S ",K$6," H",$B11),Основа!$A$1:$O3627,8,FALSE)</f>
        <v>878.71199999999999</v>
      </c>
      <c r="AH12" s="117">
        <f>VLOOKUP(CONCATENATE("S ",L$6," H",$B11),Основа!$A$1:$O3627,8,FALSE)</f>
        <v>1014.258</v>
      </c>
      <c r="AI12" s="117">
        <f>VLOOKUP(CONCATENATE("S ",M$6," H",$B11),Основа!$A$1:$O3627,8,FALSE)</f>
        <v>1115.9175000000002</v>
      </c>
      <c r="AJ12" s="117">
        <f>VLOOKUP(CONCATENATE("S ",N$6," H",$B11),Основа!$A$1:$O3627,8,FALSE)</f>
        <v>1132.2764999999999</v>
      </c>
      <c r="AK12" s="117">
        <f>VLOOKUP(CONCATENATE("S ",O$6," H",$B11),Основа!$A$1:$O3627,8,FALSE)</f>
        <v>1267.8225</v>
      </c>
      <c r="AL12" s="117">
        <f>VLOOKUP(CONCATENATE("S ",P$6," H",$B11),Основа!$A$1:$O3627,8,FALSE)</f>
        <v>1521.3869999999997</v>
      </c>
      <c r="AM12" s="67"/>
    </row>
    <row r="13" spans="2:41" ht="14.1" customHeight="1" x14ac:dyDescent="0.3">
      <c r="B13" s="547">
        <v>5</v>
      </c>
      <c r="C13" s="555">
        <v>230</v>
      </c>
      <c r="D13" s="81" t="s">
        <v>36</v>
      </c>
      <c r="E13" s="447">
        <f>ROUND(AA13-(AA13*$J$5),0)</f>
        <v>19061</v>
      </c>
      <c r="F13" s="447">
        <f t="shared" ref="F13:P13" si="6">ROUND(AB13-(AB13*$J$5),0)</f>
        <v>20664</v>
      </c>
      <c r="G13" s="447">
        <f t="shared" si="6"/>
        <v>23721</v>
      </c>
      <c r="H13" s="447">
        <f t="shared" si="6"/>
        <v>25878</v>
      </c>
      <c r="I13" s="447">
        <f t="shared" si="6"/>
        <v>29566</v>
      </c>
      <c r="J13" s="447">
        <f t="shared" si="6"/>
        <v>30699</v>
      </c>
      <c r="K13" s="447">
        <f t="shared" si="6"/>
        <v>33357</v>
      </c>
      <c r="L13" s="447">
        <f t="shared" si="6"/>
        <v>37160</v>
      </c>
      <c r="M13" s="447">
        <f t="shared" si="6"/>
        <v>44745</v>
      </c>
      <c r="N13" s="447">
        <f t="shared" si="6"/>
        <v>45693</v>
      </c>
      <c r="O13" s="447">
        <f t="shared" si="6"/>
        <v>56358</v>
      </c>
      <c r="P13" s="448">
        <f t="shared" si="6"/>
        <v>67024</v>
      </c>
      <c r="AA13" s="117">
        <f>ROUND(VLOOKUP(CONCATENATE("S ",E$6," H",$B13),Основа!$A$1:$O3629,15,FALSE),0)</f>
        <v>19061</v>
      </c>
      <c r="AB13" s="117">
        <f>ROUND(VLOOKUP(CONCATENATE("S ",F$6," H",$B13),Основа!$A$1:$O3629,15,FALSE),0)</f>
        <v>20664</v>
      </c>
      <c r="AC13" s="117">
        <f>ROUND(VLOOKUP(CONCATENATE("S ",G$6," H",$B13),Основа!$A$1:$O3629,15,FALSE),0)</f>
        <v>23721</v>
      </c>
      <c r="AD13" s="117">
        <f>ROUND(VLOOKUP(CONCATENATE("S ",H$6," H",$B13),Основа!$A$1:$O3629,15,FALSE),0)</f>
        <v>25878</v>
      </c>
      <c r="AE13" s="117">
        <f>ROUND(VLOOKUP(CONCATENATE("S ",I$6," H",$B13),Основа!$A$1:$O3629,15,FALSE),0)</f>
        <v>29566</v>
      </c>
      <c r="AF13" s="117">
        <f>ROUND(VLOOKUP(CONCATENATE("S ",J$6," H",$B13),Основа!$A$1:$O3629,15,FALSE),0)</f>
        <v>30699</v>
      </c>
      <c r="AG13" s="117">
        <f>ROUND(VLOOKUP(CONCATENATE("S ",K$6," H",$B13),Основа!$A$1:$O3629,15,FALSE),0)</f>
        <v>33357</v>
      </c>
      <c r="AH13" s="117">
        <f>ROUND(VLOOKUP(CONCATENATE("S ",L$6," H",$B13),Основа!$A$1:$O3629,15,FALSE),0)</f>
        <v>37160</v>
      </c>
      <c r="AI13" s="117">
        <f>ROUND(VLOOKUP(CONCATENATE("S ",M$6," H",$B13),Основа!$A$1:$O3629,15,FALSE),0)</f>
        <v>44745</v>
      </c>
      <c r="AJ13" s="117">
        <f>ROUND(VLOOKUP(CONCATENATE("S ",N$6," H",$B13),Основа!$A$1:$O3629,15,FALSE),0)</f>
        <v>45693</v>
      </c>
      <c r="AK13" s="117">
        <f>ROUND(VLOOKUP(CONCATENATE("S ",O$6," H",$B13),Основа!$A$1:$O3629,15,FALSE),0)</f>
        <v>56358</v>
      </c>
      <c r="AL13" s="117">
        <f>ROUND(VLOOKUP(CONCATENATE("S ",P$6," H",$B13),Основа!$A$1:$O3629,15,FALSE),0)</f>
        <v>67024</v>
      </c>
      <c r="AM13" s="67"/>
    </row>
    <row r="14" spans="2:41" ht="14.1" customHeight="1" thickBot="1" x14ac:dyDescent="0.35">
      <c r="B14" s="561"/>
      <c r="C14" s="577"/>
      <c r="D14" s="106" t="str">
        <f>RIGHT($K$5,21)</f>
        <v>ΔТ=70⁰С (95/85/20) Вт</v>
      </c>
      <c r="E14" s="449">
        <f t="shared" ref="E14:P14" si="7">ROUND(IF($D14="ΔТ=70⁰С (95/85/20) Вт",AA14,(IF($D14="ΔТ=60⁰С (90/70/20) Вт",AA14*0.818,AA14*0.646))),0)</f>
        <v>317</v>
      </c>
      <c r="F14" s="449">
        <f t="shared" si="7"/>
        <v>348</v>
      </c>
      <c r="G14" s="449">
        <f t="shared" si="7"/>
        <v>470</v>
      </c>
      <c r="H14" s="449">
        <f t="shared" si="7"/>
        <v>634</v>
      </c>
      <c r="I14" s="449">
        <f t="shared" si="7"/>
        <v>788</v>
      </c>
      <c r="J14" s="449">
        <f t="shared" si="7"/>
        <v>945</v>
      </c>
      <c r="K14" s="449">
        <f t="shared" si="7"/>
        <v>1098</v>
      </c>
      <c r="L14" s="449">
        <f t="shared" si="7"/>
        <v>1268</v>
      </c>
      <c r="M14" s="449">
        <f t="shared" si="7"/>
        <v>1395</v>
      </c>
      <c r="N14" s="449">
        <f t="shared" si="7"/>
        <v>1416</v>
      </c>
      <c r="O14" s="449">
        <f t="shared" si="7"/>
        <v>1584</v>
      </c>
      <c r="P14" s="450">
        <f t="shared" si="7"/>
        <v>1902</v>
      </c>
      <c r="AA14" s="117">
        <f>VLOOKUP(CONCATENATE("S ",E$6," H",$B13),Основа!$A$1:$O3629,8,FALSE)</f>
        <v>317.34000000000003</v>
      </c>
      <c r="AB14" s="117">
        <f>VLOOKUP(CONCATENATE("S ",F$6," H",$B13),Основа!$A$1:$O3629,8,FALSE)</f>
        <v>348.09000000000003</v>
      </c>
      <c r="AC14" s="117">
        <f>VLOOKUP(CONCATENATE("S ",G$6," H",$B13),Основа!$A$1:$O3629,8,FALSE)</f>
        <v>469.85999999999996</v>
      </c>
      <c r="AD14" s="117">
        <f>VLOOKUP(CONCATENATE("S ",H$6," H",$B13),Основа!$A$1:$O3629,8,FALSE)</f>
        <v>634.49549999999999</v>
      </c>
      <c r="AE14" s="117">
        <f>VLOOKUP(CONCATENATE("S ",I$6," H",$B13),Основа!$A$1:$O3629,8,FALSE)</f>
        <v>787.56900000000007</v>
      </c>
      <c r="AF14" s="117">
        <f>VLOOKUP(CONCATENATE("S ",J$6," H",$B13),Основа!$A$1:$O3629,8,FALSE)</f>
        <v>945.31649999999991</v>
      </c>
      <c r="AG14" s="117">
        <f>VLOOKUP(CONCATENATE("S ",K$6," H",$B13),Основа!$A$1:$O3629,8,FALSE)</f>
        <v>1098.3899999999999</v>
      </c>
      <c r="AH14" s="117">
        <f>VLOOKUP(CONCATENATE("S ",L$6," H",$B13),Основа!$A$1:$O3629,8,FALSE)</f>
        <v>1267.8225</v>
      </c>
      <c r="AI14" s="117">
        <f>VLOOKUP(CONCATENATE("S ",M$6," H",$B13),Основа!$A$1:$O3629,8,FALSE)</f>
        <v>1395.1890000000001</v>
      </c>
      <c r="AJ14" s="117">
        <f>VLOOKUP(CONCATENATE("S ",N$6," H",$B13),Основа!$A$1:$O3629,8,FALSE)</f>
        <v>1416.222</v>
      </c>
      <c r="AK14" s="117">
        <f>VLOOKUP(CONCATENATE("S ",O$6," H",$B13),Основа!$A$1:$O3629,8,FALSE)</f>
        <v>1584.4859999999999</v>
      </c>
      <c r="AL14" s="117">
        <f>VLOOKUP(CONCATENATE("S ",P$6," H",$B13),Основа!$A$1:$O3629,8,FALSE)</f>
        <v>1902.3180000000002</v>
      </c>
      <c r="AM14" s="67"/>
    </row>
    <row r="15" spans="2:41" ht="14.1" customHeight="1" x14ac:dyDescent="0.3">
      <c r="B15" s="547">
        <v>6</v>
      </c>
      <c r="C15" s="555">
        <v>280</v>
      </c>
      <c r="D15" s="81" t="s">
        <v>36</v>
      </c>
      <c r="E15" s="447">
        <f>ROUND(AA15-(AA15*$J$5),0)</f>
        <v>21278</v>
      </c>
      <c r="F15" s="447">
        <f t="shared" ref="F15:P15" si="8">ROUND(AB15-(AB15*$J$5),0)</f>
        <v>23102</v>
      </c>
      <c r="G15" s="447">
        <f t="shared" si="8"/>
        <v>26745</v>
      </c>
      <c r="H15" s="447">
        <f t="shared" si="8"/>
        <v>29335</v>
      </c>
      <c r="I15" s="447">
        <f t="shared" si="8"/>
        <v>33766</v>
      </c>
      <c r="J15" s="447">
        <f t="shared" si="8"/>
        <v>35126</v>
      </c>
      <c r="K15" s="447">
        <f t="shared" si="8"/>
        <v>38323</v>
      </c>
      <c r="L15" s="447">
        <f t="shared" si="8"/>
        <v>42887</v>
      </c>
      <c r="M15" s="447">
        <f t="shared" si="8"/>
        <v>51744</v>
      </c>
      <c r="N15" s="447">
        <f t="shared" si="8"/>
        <v>52851</v>
      </c>
      <c r="O15" s="447">
        <f t="shared" si="8"/>
        <v>65307</v>
      </c>
      <c r="P15" s="448">
        <f t="shared" si="8"/>
        <v>77762</v>
      </c>
      <c r="AA15" s="117">
        <f>ROUND(VLOOKUP(CONCATENATE("S ",E$6," H",$B15),Основа!$A$1:$O3631,15,FALSE),0)</f>
        <v>21278</v>
      </c>
      <c r="AB15" s="117">
        <f>ROUND(VLOOKUP(CONCATENATE("S ",F$6," H",$B15),Основа!$A$1:$O3631,15,FALSE),0)</f>
        <v>23102</v>
      </c>
      <c r="AC15" s="117">
        <f>ROUND(VLOOKUP(CONCATENATE("S ",G$6," H",$B15),Основа!$A$1:$O3631,15,FALSE),0)</f>
        <v>26745</v>
      </c>
      <c r="AD15" s="117">
        <f>ROUND(VLOOKUP(CONCATENATE("S ",H$6," H",$B15),Основа!$A$1:$O3631,15,FALSE),0)</f>
        <v>29335</v>
      </c>
      <c r="AE15" s="117">
        <f>ROUND(VLOOKUP(CONCATENATE("S ",I$6," H",$B15),Основа!$A$1:$O3631,15,FALSE),0)</f>
        <v>33766</v>
      </c>
      <c r="AF15" s="117">
        <f>ROUND(VLOOKUP(CONCATENATE("S ",J$6," H",$B15),Основа!$A$1:$O3631,15,FALSE),0)</f>
        <v>35126</v>
      </c>
      <c r="AG15" s="117">
        <f>ROUND(VLOOKUP(CONCATENATE("S ",K$6," H",$B15),Основа!$A$1:$O3631,15,FALSE),0)</f>
        <v>38323</v>
      </c>
      <c r="AH15" s="117">
        <f>ROUND(VLOOKUP(CONCATENATE("S ",L$6," H",$B15),Основа!$A$1:$O3631,15,FALSE),0)</f>
        <v>42887</v>
      </c>
      <c r="AI15" s="117">
        <f>ROUND(VLOOKUP(CONCATENATE("S ",M$6," H",$B15),Основа!$A$1:$O3631,15,FALSE),0)</f>
        <v>51744</v>
      </c>
      <c r="AJ15" s="117">
        <f>ROUND(VLOOKUP(CONCATENATE("S ",N$6," H",$B15),Основа!$A$1:$O3631,15,FALSE),0)</f>
        <v>52851</v>
      </c>
      <c r="AK15" s="117">
        <f>ROUND(VLOOKUP(CONCATENATE("S ",O$6," H",$B15),Основа!$A$1:$O3631,15,FALSE),0)</f>
        <v>65307</v>
      </c>
      <c r="AL15" s="117">
        <f>ROUND(VLOOKUP(CONCATENATE("S ",P$6," H",$B15),Основа!$A$1:$O3631,15,FALSE),0)</f>
        <v>77762</v>
      </c>
      <c r="AM15" s="67"/>
    </row>
    <row r="16" spans="2:41" ht="14.1" customHeight="1" thickBot="1" x14ac:dyDescent="0.35">
      <c r="B16" s="548"/>
      <c r="C16" s="556"/>
      <c r="D16" s="106" t="str">
        <f>RIGHT($K$5,21)</f>
        <v>ΔТ=70⁰С (95/85/20) Вт</v>
      </c>
      <c r="E16" s="449">
        <f t="shared" ref="E16:P16" si="9">ROUND(IF($D16="ΔТ=70⁰С (95/85/20) Вт",AA16,(IF($D16="ΔТ=60⁰С (90/70/20) Вт",AA16*0.818,AA16*0.646))),0)</f>
        <v>381</v>
      </c>
      <c r="F16" s="449">
        <f t="shared" si="9"/>
        <v>418</v>
      </c>
      <c r="G16" s="449">
        <f t="shared" si="9"/>
        <v>565</v>
      </c>
      <c r="H16" s="449">
        <f t="shared" si="9"/>
        <v>761</v>
      </c>
      <c r="I16" s="449">
        <f t="shared" si="9"/>
        <v>944</v>
      </c>
      <c r="J16" s="449">
        <f t="shared" si="9"/>
        <v>1135</v>
      </c>
      <c r="K16" s="449">
        <f t="shared" si="9"/>
        <v>1318</v>
      </c>
      <c r="L16" s="449">
        <f t="shared" si="9"/>
        <v>1521</v>
      </c>
      <c r="M16" s="449">
        <f t="shared" si="9"/>
        <v>1673</v>
      </c>
      <c r="N16" s="449">
        <f t="shared" si="9"/>
        <v>1699</v>
      </c>
      <c r="O16" s="449">
        <f t="shared" si="9"/>
        <v>1901</v>
      </c>
      <c r="P16" s="450">
        <f t="shared" si="9"/>
        <v>2282</v>
      </c>
      <c r="AA16" s="117">
        <f>VLOOKUP(CONCATENATE("S ",E$6," H",$B15),Основа!$A$1:$O3631,8,FALSE)</f>
        <v>381.3</v>
      </c>
      <c r="AB16" s="117">
        <f>VLOOKUP(CONCATENATE("S ",F$6," H",$B15),Основа!$A$1:$O3631,8,FALSE)</f>
        <v>418.2</v>
      </c>
      <c r="AC16" s="117">
        <f>VLOOKUP(CONCATENATE("S ",G$6," H",$B15),Основа!$A$1:$O3631,8,FALSE)</f>
        <v>564.56999999999994</v>
      </c>
      <c r="AD16" s="117">
        <f>VLOOKUP(CONCATENATE("S ",H$6," H",$B15),Основа!$A$1:$O3631,8,FALSE)</f>
        <v>760.69349999999986</v>
      </c>
      <c r="AE16" s="117">
        <f>VLOOKUP(CONCATENATE("S ",I$6," H",$B15),Основа!$A$1:$O3631,8,FALSE)</f>
        <v>944.14800000000002</v>
      </c>
      <c r="AF16" s="117">
        <f>VLOOKUP(CONCATENATE("S ",J$6," H",$B15),Основа!$A$1:$O3631,8,FALSE)</f>
        <v>1134.6135000000002</v>
      </c>
      <c r="AG16" s="117">
        <f>VLOOKUP(CONCATENATE("S ",K$6," H",$B15),Основа!$A$1:$O3631,8,FALSE)</f>
        <v>1318.068</v>
      </c>
      <c r="AH16" s="117">
        <f>VLOOKUP(CONCATENATE("S ",L$6," H",$B15),Основа!$A$1:$O3631,8,FALSE)</f>
        <v>1521.3869999999997</v>
      </c>
      <c r="AI16" s="117">
        <f>VLOOKUP(CONCATENATE("S ",M$6," H",$B15),Основа!$A$1:$O3631,8,FALSE)</f>
        <v>1673.2920000000001</v>
      </c>
      <c r="AJ16" s="117">
        <f>VLOOKUP(CONCATENATE("S ",N$6," H",$B15),Основа!$A$1:$O3631,8,FALSE)</f>
        <v>1698.9989999999998</v>
      </c>
      <c r="AK16" s="117">
        <f>VLOOKUP(CONCATENATE("S ",O$6," H",$B15),Основа!$A$1:$O3631,8,FALSE)</f>
        <v>1901.1494999999998</v>
      </c>
      <c r="AL16" s="117">
        <f>VLOOKUP(CONCATENATE("S ",P$6," H",$B15),Основа!$A$1:$O3631,8,FALSE)</f>
        <v>2282.0805</v>
      </c>
      <c r="AM16" s="67"/>
    </row>
    <row r="17" spans="2:39" ht="14.1" customHeight="1" x14ac:dyDescent="0.3">
      <c r="B17" s="547">
        <v>7</v>
      </c>
      <c r="C17" s="555">
        <v>330</v>
      </c>
      <c r="D17" s="81" t="s">
        <v>36</v>
      </c>
      <c r="E17" s="447">
        <f>ROUND(AA17-(AA17*$J$5),0)</f>
        <v>23498</v>
      </c>
      <c r="F17" s="447">
        <f t="shared" ref="F17:P17" si="10">ROUND(AB17-(AB17*$J$5),0)</f>
        <v>25546</v>
      </c>
      <c r="G17" s="447">
        <f t="shared" si="10"/>
        <v>29774</v>
      </c>
      <c r="H17" s="447">
        <f t="shared" si="10"/>
        <v>32800</v>
      </c>
      <c r="I17" s="447">
        <f t="shared" si="10"/>
        <v>37973</v>
      </c>
      <c r="J17" s="447">
        <f t="shared" si="10"/>
        <v>39564</v>
      </c>
      <c r="K17" s="447">
        <f t="shared" si="10"/>
        <v>43298</v>
      </c>
      <c r="L17" s="447">
        <f t="shared" si="10"/>
        <v>48626</v>
      </c>
      <c r="M17" s="447">
        <f t="shared" si="10"/>
        <v>58758</v>
      </c>
      <c r="N17" s="447">
        <f t="shared" si="10"/>
        <v>60025</v>
      </c>
      <c r="O17" s="447">
        <f t="shared" si="10"/>
        <v>74274</v>
      </c>
      <c r="P17" s="448">
        <f t="shared" si="10"/>
        <v>88522</v>
      </c>
      <c r="AA17" s="117">
        <f>ROUND(VLOOKUP(CONCATENATE("S ",E$6," H",$B17),Основа!$A$1:$O3633,15,FALSE),0)</f>
        <v>23498</v>
      </c>
      <c r="AB17" s="117">
        <f>ROUND(VLOOKUP(CONCATENATE("S ",F$6," H",$B17),Основа!$A$1:$O3633,15,FALSE),0)</f>
        <v>25546</v>
      </c>
      <c r="AC17" s="117">
        <f>ROUND(VLOOKUP(CONCATENATE("S ",G$6," H",$B17),Основа!$A$1:$O3633,15,FALSE),0)</f>
        <v>29774</v>
      </c>
      <c r="AD17" s="117">
        <f>ROUND(VLOOKUP(CONCATENATE("S ",H$6," H",$B17),Основа!$A$1:$O3633,15,FALSE),0)</f>
        <v>32800</v>
      </c>
      <c r="AE17" s="117">
        <f>ROUND(VLOOKUP(CONCATENATE("S ",I$6," H",$B17),Основа!$A$1:$O3633,15,FALSE),0)</f>
        <v>37973</v>
      </c>
      <c r="AF17" s="117">
        <f>ROUND(VLOOKUP(CONCATENATE("S ",J$6," H",$B17),Основа!$A$1:$O3633,15,FALSE),0)</f>
        <v>39564</v>
      </c>
      <c r="AG17" s="117">
        <f>ROUND(VLOOKUP(CONCATENATE("S ",K$6," H",$B17),Основа!$A$1:$O3633,15,FALSE),0)</f>
        <v>43298</v>
      </c>
      <c r="AH17" s="117">
        <f>ROUND(VLOOKUP(CONCATENATE("S ",L$6," H",$B17),Основа!$A$1:$O3633,15,FALSE),0)</f>
        <v>48626</v>
      </c>
      <c r="AI17" s="117">
        <f>ROUND(VLOOKUP(CONCATENATE("S ",M$6," H",$B17),Основа!$A$1:$O3633,15,FALSE),0)</f>
        <v>58758</v>
      </c>
      <c r="AJ17" s="117">
        <f>ROUND(VLOOKUP(CONCATENATE("S ",N$6," H",$B17),Основа!$A$1:$O3633,15,FALSE),0)</f>
        <v>60025</v>
      </c>
      <c r="AK17" s="117">
        <f>ROUND(VLOOKUP(CONCATENATE("S ",O$6," H",$B17),Основа!$A$1:$O3633,15,FALSE),0)</f>
        <v>74274</v>
      </c>
      <c r="AL17" s="117">
        <f>ROUND(VLOOKUP(CONCATENATE("S ",P$6," H",$B17),Основа!$A$1:$O3633,15,FALSE),0)</f>
        <v>88522</v>
      </c>
      <c r="AM17" s="67"/>
    </row>
    <row r="18" spans="2:39" ht="14.1" customHeight="1" thickBot="1" x14ac:dyDescent="0.35">
      <c r="B18" s="561"/>
      <c r="C18" s="577"/>
      <c r="D18" s="106" t="str">
        <f>RIGHT($K$5,21)</f>
        <v>ΔТ=70⁰С (95/85/20) Вт</v>
      </c>
      <c r="E18" s="449">
        <f t="shared" ref="E18:P18" si="11">ROUND(IF($D18="ΔТ=70⁰С (95/85/20) Вт",AA18,(IF($D18="ΔТ=60⁰С (90/70/20) Вт",AA18*0.818,AA18*0.646))),0)</f>
        <v>444</v>
      </c>
      <c r="F18" s="449">
        <f t="shared" si="11"/>
        <v>488</v>
      </c>
      <c r="G18" s="449">
        <f t="shared" si="11"/>
        <v>658</v>
      </c>
      <c r="H18" s="449">
        <f t="shared" si="11"/>
        <v>888</v>
      </c>
      <c r="I18" s="449">
        <f t="shared" si="11"/>
        <v>1102</v>
      </c>
      <c r="J18" s="449">
        <f t="shared" si="11"/>
        <v>1324</v>
      </c>
      <c r="K18" s="449">
        <f t="shared" si="11"/>
        <v>1538</v>
      </c>
      <c r="L18" s="449">
        <f t="shared" si="11"/>
        <v>1775</v>
      </c>
      <c r="M18" s="449">
        <f t="shared" si="11"/>
        <v>1951</v>
      </c>
      <c r="N18" s="449">
        <f t="shared" si="11"/>
        <v>1982</v>
      </c>
      <c r="O18" s="449">
        <f t="shared" si="11"/>
        <v>2218</v>
      </c>
      <c r="P18" s="450">
        <f t="shared" si="11"/>
        <v>2663</v>
      </c>
      <c r="AA18" s="117">
        <f>VLOOKUP(CONCATENATE("S ",E$6," H",$B17),Основа!$A$1:$O3633,8,FALSE)</f>
        <v>444.03</v>
      </c>
      <c r="AB18" s="117">
        <f>VLOOKUP(CONCATENATE("S ",F$6," H",$B17),Основа!$A$1:$O3633,8,FALSE)</f>
        <v>488.31</v>
      </c>
      <c r="AC18" s="117">
        <f>VLOOKUP(CONCATENATE("S ",G$6," H",$B17),Основа!$A$1:$O3633,8,FALSE)</f>
        <v>658.05</v>
      </c>
      <c r="AD18" s="117">
        <f>VLOOKUP(CONCATENATE("S ",H$6," H",$B17),Основа!$A$1:$O3633,8,FALSE)</f>
        <v>888.06</v>
      </c>
      <c r="AE18" s="117">
        <f>VLOOKUP(CONCATENATE("S ",I$6," H",$B17),Основа!$A$1:$O3633,8,FALSE)</f>
        <v>1101.8955000000001</v>
      </c>
      <c r="AF18" s="117">
        <f>VLOOKUP(CONCATENATE("S ",J$6," H",$B17),Основа!$A$1:$O3633,8,FALSE)</f>
        <v>1323.9105</v>
      </c>
      <c r="AG18" s="117">
        <f>VLOOKUP(CONCATENATE("S ",K$6," H",$B17),Основа!$A$1:$O3633,8,FALSE)</f>
        <v>1537.7460000000001</v>
      </c>
      <c r="AH18" s="117">
        <f>VLOOKUP(CONCATENATE("S ",L$6," H",$B17),Основа!$A$1:$O3633,8,FALSE)</f>
        <v>1774.9515000000001</v>
      </c>
      <c r="AI18" s="117">
        <f>VLOOKUP(CONCATENATE("S ",M$6," H",$B17),Основа!$A$1:$O3633,8,FALSE)</f>
        <v>1951.395</v>
      </c>
      <c r="AJ18" s="117">
        <f>VLOOKUP(CONCATENATE("S ",N$6," H",$B17),Основа!$A$1:$O3633,8,FALSE)</f>
        <v>1981.7760000000003</v>
      </c>
      <c r="AK18" s="117">
        <f>VLOOKUP(CONCATENATE("S ",O$6," H",$B17),Основа!$A$1:$O3633,8,FALSE)</f>
        <v>2217.8130000000001</v>
      </c>
      <c r="AL18" s="117">
        <f>VLOOKUP(CONCATENATE("S ",P$6," H",$B17),Основа!$A$1:$O3633,8,FALSE)</f>
        <v>2663.0114999999996</v>
      </c>
      <c r="AM18" s="67"/>
    </row>
    <row r="19" spans="2:39" ht="14.1" customHeight="1" x14ac:dyDescent="0.3">
      <c r="B19" s="547">
        <v>8</v>
      </c>
      <c r="C19" s="555">
        <v>380</v>
      </c>
      <c r="D19" s="81" t="s">
        <v>36</v>
      </c>
      <c r="E19" s="447">
        <f>ROUND(AA19-(AA19*$J$5),0)</f>
        <v>25725</v>
      </c>
      <c r="F19" s="447">
        <f t="shared" ref="F19:P19" si="12">ROUND(AB19-(AB19*$J$5),0)</f>
        <v>27994</v>
      </c>
      <c r="G19" s="447">
        <f t="shared" si="12"/>
        <v>32810</v>
      </c>
      <c r="H19" s="447">
        <f t="shared" si="12"/>
        <v>36272</v>
      </c>
      <c r="I19" s="447">
        <f t="shared" si="12"/>
        <v>42192</v>
      </c>
      <c r="J19" s="447">
        <f t="shared" si="12"/>
        <v>44009</v>
      </c>
      <c r="K19" s="447">
        <f t="shared" si="12"/>
        <v>48278</v>
      </c>
      <c r="L19" s="447">
        <f t="shared" si="12"/>
        <v>54379</v>
      </c>
      <c r="M19" s="447">
        <f t="shared" si="12"/>
        <v>65790</v>
      </c>
      <c r="N19" s="447">
        <f t="shared" si="12"/>
        <v>67216</v>
      </c>
      <c r="O19" s="447">
        <f t="shared" si="12"/>
        <v>83262</v>
      </c>
      <c r="P19" s="448">
        <f t="shared" si="12"/>
        <v>99309</v>
      </c>
      <c r="AA19" s="117">
        <f>ROUND(VLOOKUP(CONCATENATE("S ",E$6," H",$B19),Основа!$A$1:$O3635,15,FALSE),0)</f>
        <v>25725</v>
      </c>
      <c r="AB19" s="117">
        <f>ROUND(VLOOKUP(CONCATENATE("S ",F$6," H",$B19),Основа!$A$1:$O3635,15,FALSE),0)</f>
        <v>27994</v>
      </c>
      <c r="AC19" s="117">
        <f>ROUND(VLOOKUP(CONCATENATE("S ",G$6," H",$B19),Основа!$A$1:$O3635,15,FALSE),0)</f>
        <v>32810</v>
      </c>
      <c r="AD19" s="117">
        <f>ROUND(VLOOKUP(CONCATENATE("S ",H$6," H",$B19),Основа!$A$1:$O3635,15,FALSE),0)</f>
        <v>36272</v>
      </c>
      <c r="AE19" s="117">
        <f>ROUND(VLOOKUP(CONCATENATE("S ",I$6," H",$B19),Основа!$A$1:$O3635,15,FALSE),0)</f>
        <v>42192</v>
      </c>
      <c r="AF19" s="117">
        <f>ROUND(VLOOKUP(CONCATENATE("S ",J$6," H",$B19),Основа!$A$1:$O3635,15,FALSE),0)</f>
        <v>44009</v>
      </c>
      <c r="AG19" s="117">
        <f>ROUND(VLOOKUP(CONCATENATE("S ",K$6," H",$B19),Основа!$A$1:$O3635,15,FALSE),0)</f>
        <v>48278</v>
      </c>
      <c r="AH19" s="117">
        <f>ROUND(VLOOKUP(CONCATENATE("S ",L$6," H",$B19),Основа!$A$1:$O3635,15,FALSE),0)</f>
        <v>54379</v>
      </c>
      <c r="AI19" s="117">
        <f>ROUND(VLOOKUP(CONCATENATE("S ",M$6," H",$B19),Основа!$A$1:$O3635,15,FALSE),0)</f>
        <v>65790</v>
      </c>
      <c r="AJ19" s="117">
        <f>ROUND(VLOOKUP(CONCATENATE("S ",N$6," H",$B19),Основа!$A$1:$O3635,15,FALSE),0)</f>
        <v>67216</v>
      </c>
      <c r="AK19" s="117">
        <f>ROUND(VLOOKUP(CONCATENATE("S ",O$6," H",$B19),Основа!$A$1:$O3635,15,FALSE),0)</f>
        <v>83262</v>
      </c>
      <c r="AL19" s="117">
        <f>ROUND(VLOOKUP(CONCATENATE("S ",P$6," H",$B19),Основа!$A$1:$O3635,15,FALSE),0)</f>
        <v>99309</v>
      </c>
      <c r="AM19" s="67"/>
    </row>
    <row r="20" spans="2:39" ht="14.1" customHeight="1" thickBot="1" x14ac:dyDescent="0.35">
      <c r="B20" s="548"/>
      <c r="C20" s="556"/>
      <c r="D20" s="106" t="str">
        <f>RIGHT($K$5,21)</f>
        <v>ΔТ=70⁰С (95/85/20) Вт</v>
      </c>
      <c r="E20" s="449">
        <f t="shared" ref="E20:P20" si="13">ROUND(IF($D20="ΔТ=70⁰С (95/85/20) Вт",AA20,(IF($D20="ΔТ=60⁰С (90/70/20) Вт",AA20*0.818,AA20*0.646))),0)</f>
        <v>507</v>
      </c>
      <c r="F20" s="449">
        <f t="shared" si="13"/>
        <v>557</v>
      </c>
      <c r="G20" s="449">
        <f t="shared" si="13"/>
        <v>752</v>
      </c>
      <c r="H20" s="449">
        <f t="shared" si="13"/>
        <v>1014</v>
      </c>
      <c r="I20" s="449">
        <f t="shared" si="13"/>
        <v>1260</v>
      </c>
      <c r="J20" s="449">
        <f t="shared" si="13"/>
        <v>1513</v>
      </c>
      <c r="K20" s="449">
        <f t="shared" si="13"/>
        <v>1759</v>
      </c>
      <c r="L20" s="449">
        <f t="shared" si="13"/>
        <v>2029</v>
      </c>
      <c r="M20" s="449">
        <f t="shared" si="13"/>
        <v>2232</v>
      </c>
      <c r="N20" s="449">
        <f t="shared" si="13"/>
        <v>2266</v>
      </c>
      <c r="O20" s="449">
        <f t="shared" si="13"/>
        <v>2536</v>
      </c>
      <c r="P20" s="450">
        <f t="shared" si="13"/>
        <v>3043</v>
      </c>
      <c r="AA20" s="117">
        <f>VLOOKUP(CONCATENATE("S ",E$6," H",$B19),Основа!$A$1:$O3635,8,FALSE)</f>
        <v>506.76</v>
      </c>
      <c r="AB20" s="117">
        <f>VLOOKUP(CONCATENATE("S ",F$6," H",$B19),Основа!$A$1:$O3635,8,FALSE)</f>
        <v>557.19000000000005</v>
      </c>
      <c r="AC20" s="117">
        <f>VLOOKUP(CONCATENATE("S ",G$6," H",$B19),Основа!$A$1:$O3635,8,FALSE)</f>
        <v>751.53000000000009</v>
      </c>
      <c r="AD20" s="117">
        <f>VLOOKUP(CONCATENATE("S ",H$6," H",$B19),Основа!$A$1:$O3635,8,FALSE)</f>
        <v>1014.258</v>
      </c>
      <c r="AE20" s="117">
        <f>VLOOKUP(CONCATENATE("S ",I$6," H",$B19),Основа!$A$1:$O3635,8,FALSE)</f>
        <v>1259.643</v>
      </c>
      <c r="AF20" s="117">
        <f>VLOOKUP(CONCATENATE("S ",J$6," H",$B19),Основа!$A$1:$O3635,8,FALSE)</f>
        <v>1513.2075</v>
      </c>
      <c r="AG20" s="117">
        <f>VLOOKUP(CONCATENATE("S ",K$6," H",$B19),Основа!$A$1:$O3635,8,FALSE)</f>
        <v>1758.5925</v>
      </c>
      <c r="AH20" s="117">
        <f>VLOOKUP(CONCATENATE("S ",L$6," H",$B19),Основа!$A$1:$O3635,8,FALSE)</f>
        <v>2028.5160000000001</v>
      </c>
      <c r="AI20" s="117">
        <f>VLOOKUP(CONCATENATE("S ",M$6," H",$B19),Основа!$A$1:$O3635,8,FALSE)</f>
        <v>2231.8350000000005</v>
      </c>
      <c r="AJ20" s="117">
        <f>VLOOKUP(CONCATENATE("S ",N$6," H",$B19),Основа!$A$1:$O3635,8,FALSE)</f>
        <v>2265.7215000000001</v>
      </c>
      <c r="AK20" s="117">
        <f>VLOOKUP(CONCATENATE("S ",O$6," H",$B19),Основа!$A$1:$O3635,8,FALSE)</f>
        <v>2535.645</v>
      </c>
      <c r="AL20" s="117">
        <f>VLOOKUP(CONCATENATE("S ",P$6," H",$B19),Основа!$A$1:$O3635,8,FALSE)</f>
        <v>3042.7739999999994</v>
      </c>
      <c r="AM20" s="67"/>
    </row>
    <row r="21" spans="2:39" ht="14.1" customHeight="1" x14ac:dyDescent="0.3">
      <c r="B21" s="547">
        <v>9</v>
      </c>
      <c r="C21" s="555">
        <v>430</v>
      </c>
      <c r="D21" s="81" t="s">
        <v>36</v>
      </c>
      <c r="E21" s="447">
        <f>ROUND(AA21-(AA21*$J$5),0)</f>
        <v>27954</v>
      </c>
      <c r="F21" s="447">
        <f t="shared" ref="F21:P21" si="14">ROUND(AB21-(AB21*$J$5),0)</f>
        <v>30447</v>
      </c>
      <c r="G21" s="447">
        <f t="shared" si="14"/>
        <v>35852</v>
      </c>
      <c r="H21" s="447">
        <f t="shared" si="14"/>
        <v>39751</v>
      </c>
      <c r="I21" s="447">
        <f t="shared" si="14"/>
        <v>46417</v>
      </c>
      <c r="J21" s="447">
        <f t="shared" si="14"/>
        <v>48466</v>
      </c>
      <c r="K21" s="447">
        <f t="shared" si="14"/>
        <v>53273</v>
      </c>
      <c r="L21" s="447">
        <f t="shared" si="14"/>
        <v>60142</v>
      </c>
      <c r="M21" s="447">
        <f t="shared" si="14"/>
        <v>72833</v>
      </c>
      <c r="N21" s="447">
        <f t="shared" si="14"/>
        <v>74420</v>
      </c>
      <c r="O21" s="447">
        <f t="shared" si="14"/>
        <v>92267</v>
      </c>
      <c r="P21" s="448">
        <f t="shared" si="14"/>
        <v>110114</v>
      </c>
      <c r="AA21" s="117">
        <f>ROUND(VLOOKUP(CONCATENATE("S ",E$6," H",$B21),Основа!$A$1:$O3637,15,FALSE),0)</f>
        <v>27954</v>
      </c>
      <c r="AB21" s="117">
        <f>ROUND(VLOOKUP(CONCATENATE("S ",F$6," H",$B21),Основа!$A$1:$O3637,15,FALSE),0)</f>
        <v>30447</v>
      </c>
      <c r="AC21" s="117">
        <f>ROUND(VLOOKUP(CONCATENATE("S ",G$6," H",$B21),Основа!$A$1:$O3637,15,FALSE),0)</f>
        <v>35852</v>
      </c>
      <c r="AD21" s="117">
        <f>ROUND(VLOOKUP(CONCATENATE("S ",H$6," H",$B21),Основа!$A$1:$O3637,15,FALSE),0)</f>
        <v>39751</v>
      </c>
      <c r="AE21" s="117">
        <f>ROUND(VLOOKUP(CONCATENATE("S ",I$6," H",$B21),Основа!$A$1:$O3637,15,FALSE),0)</f>
        <v>46417</v>
      </c>
      <c r="AF21" s="117">
        <f>ROUND(VLOOKUP(CONCATENATE("S ",J$6," H",$B21),Основа!$A$1:$O3637,15,FALSE),0)</f>
        <v>48466</v>
      </c>
      <c r="AG21" s="117">
        <f>ROUND(VLOOKUP(CONCATENATE("S ",K$6," H",$B21),Основа!$A$1:$O3637,15,FALSE),0)</f>
        <v>53273</v>
      </c>
      <c r="AH21" s="117">
        <f>ROUND(VLOOKUP(CONCATENATE("S ",L$6," H",$B21),Основа!$A$1:$O3637,15,FALSE),0)</f>
        <v>60142</v>
      </c>
      <c r="AI21" s="117">
        <f>ROUND(VLOOKUP(CONCATENATE("S ",M$6," H",$B21),Основа!$A$1:$O3637,15,FALSE),0)</f>
        <v>72833</v>
      </c>
      <c r="AJ21" s="117">
        <f>ROUND(VLOOKUP(CONCATENATE("S ",N$6," H",$B21),Основа!$A$1:$O3637,15,FALSE),0)</f>
        <v>74420</v>
      </c>
      <c r="AK21" s="117">
        <f>ROUND(VLOOKUP(CONCATENATE("S ",O$6," H",$B21),Основа!$A$1:$O3637,15,FALSE),0)</f>
        <v>92267</v>
      </c>
      <c r="AL21" s="117">
        <f>ROUND(VLOOKUP(CONCATENATE("S ",P$6," H",$B21),Основа!$A$1:$O3637,15,FALSE),0)</f>
        <v>110114</v>
      </c>
      <c r="AM21" s="67"/>
    </row>
    <row r="22" spans="2:39" ht="14.1" customHeight="1" thickBot="1" x14ac:dyDescent="0.35">
      <c r="B22" s="561"/>
      <c r="C22" s="577"/>
      <c r="D22" s="106" t="str">
        <f>RIGHT($K$5,21)</f>
        <v>ΔТ=70⁰С (95/85/20) Вт</v>
      </c>
      <c r="E22" s="449">
        <f t="shared" ref="E22:P22" si="15">ROUND(IF($D22="ΔТ=70⁰С (95/85/20) Вт",AA22,(IF($D22="ΔТ=60⁰С (90/70/20) Вт",AA22*0.818,AA22*0.646))),0)</f>
        <v>571</v>
      </c>
      <c r="F22" s="449">
        <f t="shared" si="15"/>
        <v>627</v>
      </c>
      <c r="G22" s="449">
        <f t="shared" si="15"/>
        <v>847</v>
      </c>
      <c r="H22" s="449">
        <f t="shared" si="15"/>
        <v>1142</v>
      </c>
      <c r="I22" s="449">
        <f t="shared" si="15"/>
        <v>1417</v>
      </c>
      <c r="J22" s="449">
        <f t="shared" si="15"/>
        <v>1703</v>
      </c>
      <c r="K22" s="449">
        <f t="shared" si="15"/>
        <v>1978</v>
      </c>
      <c r="L22" s="449">
        <f t="shared" si="15"/>
        <v>2282</v>
      </c>
      <c r="M22" s="449">
        <f t="shared" si="15"/>
        <v>2510</v>
      </c>
      <c r="N22" s="449">
        <f t="shared" si="15"/>
        <v>2548</v>
      </c>
      <c r="O22" s="449">
        <f t="shared" si="15"/>
        <v>2852</v>
      </c>
      <c r="P22" s="450">
        <f t="shared" si="15"/>
        <v>3424</v>
      </c>
      <c r="AA22" s="117">
        <f>VLOOKUP(CONCATENATE("S ",E$6," H",$B21),Основа!$A$1:$O3637,8,FALSE)</f>
        <v>570.71999999999991</v>
      </c>
      <c r="AB22" s="117">
        <f>VLOOKUP(CONCATENATE("S ",F$6," H",$B21),Основа!$A$1:$O3637,8,FALSE)</f>
        <v>627.29999999999995</v>
      </c>
      <c r="AC22" s="117">
        <f>VLOOKUP(CONCATENATE("S ",G$6," H",$B21),Основа!$A$1:$O3637,8,FALSE)</f>
        <v>847.46999999999991</v>
      </c>
      <c r="AD22" s="117">
        <f>VLOOKUP(CONCATENATE("S ",H$6," H",$B21),Основа!$A$1:$O3637,8,FALSE)</f>
        <v>1141.6244999999999</v>
      </c>
      <c r="AE22" s="117">
        <f>VLOOKUP(CONCATENATE("S ",I$6," H",$B21),Основа!$A$1:$O3637,8,FALSE)</f>
        <v>1417.3905000000002</v>
      </c>
      <c r="AF22" s="117">
        <f>VLOOKUP(CONCATENATE("S ",J$6," H",$B21),Основа!$A$1:$O3637,8,FALSE)</f>
        <v>1702.5045000000002</v>
      </c>
      <c r="AG22" s="117">
        <f>VLOOKUP(CONCATENATE("S ",K$6," H",$B21),Основа!$A$1:$O3637,8,FALSE)</f>
        <v>1978.2705000000001</v>
      </c>
      <c r="AH22" s="117">
        <f>VLOOKUP(CONCATENATE("S ",L$6," H",$B21),Основа!$A$1:$O3637,8,FALSE)</f>
        <v>2282.0805</v>
      </c>
      <c r="AI22" s="117">
        <f>VLOOKUP(CONCATENATE("S ",M$6," H",$B21),Основа!$A$1:$O3637,8,FALSE)</f>
        <v>2509.9380000000001</v>
      </c>
      <c r="AJ22" s="117">
        <f>VLOOKUP(CONCATENATE("S ",N$6," H",$B21),Основа!$A$1:$O3637,8,FALSE)</f>
        <v>2548.4984999999997</v>
      </c>
      <c r="AK22" s="117">
        <f>VLOOKUP(CONCATENATE("S ",O$6," H",$B21),Основа!$A$1:$O3637,8,FALSE)</f>
        <v>2852.3084999999996</v>
      </c>
      <c r="AL22" s="117">
        <f>VLOOKUP(CONCATENATE("S ",P$6," H",$B21),Основа!$A$1:$O3637,8,FALSE)</f>
        <v>3423.7049999999999</v>
      </c>
      <c r="AM22" s="67"/>
    </row>
    <row r="23" spans="2:39" ht="14.1" customHeight="1" x14ac:dyDescent="0.3">
      <c r="B23" s="547">
        <v>10</v>
      </c>
      <c r="C23" s="555">
        <v>480</v>
      </c>
      <c r="D23" s="81" t="s">
        <v>36</v>
      </c>
      <c r="E23" s="447">
        <f>ROUND(AA23-(AA23*$J$5),0)</f>
        <v>30189</v>
      </c>
      <c r="F23" s="447">
        <f t="shared" ref="F23:P23" si="16">ROUND(AB23-(AB23*$J$5),0)</f>
        <v>32905</v>
      </c>
      <c r="G23" s="447">
        <f t="shared" si="16"/>
        <v>38900</v>
      </c>
      <c r="H23" s="447">
        <f t="shared" si="16"/>
        <v>43239</v>
      </c>
      <c r="I23" s="447">
        <f t="shared" si="16"/>
        <v>50655</v>
      </c>
      <c r="J23" s="447">
        <f t="shared" si="16"/>
        <v>52930</v>
      </c>
      <c r="K23" s="447">
        <f t="shared" si="16"/>
        <v>58279</v>
      </c>
      <c r="L23" s="447">
        <f t="shared" si="16"/>
        <v>65921</v>
      </c>
      <c r="M23" s="447">
        <f t="shared" si="16"/>
        <v>79896</v>
      </c>
      <c r="N23" s="447">
        <f t="shared" si="16"/>
        <v>81643</v>
      </c>
      <c r="O23" s="447">
        <f t="shared" si="16"/>
        <v>101296</v>
      </c>
      <c r="P23" s="448">
        <f t="shared" si="16"/>
        <v>120949</v>
      </c>
      <c r="AA23" s="117">
        <f>ROUND(VLOOKUP(CONCATENATE("S ",E$6," H",$B23),Основа!$A$1:$O3639,15,FALSE),0)</f>
        <v>30189</v>
      </c>
      <c r="AB23" s="117">
        <f>ROUND(VLOOKUP(CONCATENATE("S ",F$6," H",$B23),Основа!$A$1:$O3639,15,FALSE),0)</f>
        <v>32905</v>
      </c>
      <c r="AC23" s="117">
        <f>ROUND(VLOOKUP(CONCATENATE("S ",G$6," H",$B23),Основа!$A$1:$O3639,15,FALSE),0)</f>
        <v>38900</v>
      </c>
      <c r="AD23" s="117">
        <f>ROUND(VLOOKUP(CONCATENATE("S ",H$6," H",$B23),Основа!$A$1:$O3639,15,FALSE),0)</f>
        <v>43239</v>
      </c>
      <c r="AE23" s="117">
        <f>ROUND(VLOOKUP(CONCATENATE("S ",I$6," H",$B23),Основа!$A$1:$O3639,15,FALSE),0)</f>
        <v>50655</v>
      </c>
      <c r="AF23" s="117">
        <f>ROUND(VLOOKUP(CONCATENATE("S ",J$6," H",$B23),Основа!$A$1:$O3639,15,FALSE),0)</f>
        <v>52930</v>
      </c>
      <c r="AG23" s="117">
        <f>ROUND(VLOOKUP(CONCATENATE("S ",K$6," H",$B23),Основа!$A$1:$O3639,15,FALSE),0)</f>
        <v>58279</v>
      </c>
      <c r="AH23" s="117">
        <f>ROUND(VLOOKUP(CONCATENATE("S ",L$6," H",$B23),Основа!$A$1:$O3639,15,FALSE),0)</f>
        <v>65921</v>
      </c>
      <c r="AI23" s="117">
        <f>ROUND(VLOOKUP(CONCATENATE("S ",M$6," H",$B23),Основа!$A$1:$O3639,15,FALSE),0)</f>
        <v>79896</v>
      </c>
      <c r="AJ23" s="117">
        <f>ROUND(VLOOKUP(CONCATENATE("S ",N$6," H",$B23),Основа!$A$1:$O3639,15,FALSE),0)</f>
        <v>81643</v>
      </c>
      <c r="AK23" s="117">
        <f>ROUND(VLOOKUP(CONCATENATE("S ",O$6," H",$B23),Основа!$A$1:$O3639,15,FALSE),0)</f>
        <v>101296</v>
      </c>
      <c r="AL23" s="117">
        <f>ROUND(VLOOKUP(CONCATENATE("S ",P$6," H",$B23),Основа!$A$1:$O3639,15,FALSE),0)</f>
        <v>120949</v>
      </c>
      <c r="AM23" s="67"/>
    </row>
    <row r="24" spans="2:39" ht="14.1" customHeight="1" thickBot="1" x14ac:dyDescent="0.35">
      <c r="B24" s="548"/>
      <c r="C24" s="556"/>
      <c r="D24" s="106" t="str">
        <f>RIGHT($K$5,21)</f>
        <v>ΔТ=70⁰С (95/85/20) Вт</v>
      </c>
      <c r="E24" s="449">
        <f t="shared" ref="E24:P24" si="17">ROUND(IF($D24="ΔТ=70⁰С (95/85/20) Вт",AA24,(IF($D24="ΔТ=60⁰С (90/70/20) Вт",AA24*0.818,AA24*0.646))),0)</f>
        <v>635</v>
      </c>
      <c r="F24" s="449">
        <f t="shared" si="17"/>
        <v>697</v>
      </c>
      <c r="G24" s="449">
        <f t="shared" si="17"/>
        <v>941</v>
      </c>
      <c r="H24" s="449">
        <f t="shared" si="17"/>
        <v>1268</v>
      </c>
      <c r="I24" s="449">
        <f t="shared" si="17"/>
        <v>1574</v>
      </c>
      <c r="J24" s="449">
        <f t="shared" si="17"/>
        <v>1892</v>
      </c>
      <c r="K24" s="449">
        <f t="shared" si="17"/>
        <v>2198</v>
      </c>
      <c r="L24" s="449">
        <f t="shared" si="17"/>
        <v>2536</v>
      </c>
      <c r="M24" s="449">
        <f t="shared" si="17"/>
        <v>2789</v>
      </c>
      <c r="N24" s="449">
        <f t="shared" si="17"/>
        <v>2831</v>
      </c>
      <c r="O24" s="449">
        <f t="shared" si="17"/>
        <v>3170</v>
      </c>
      <c r="P24" s="450">
        <f t="shared" si="17"/>
        <v>3803</v>
      </c>
      <c r="AA24" s="117">
        <f>VLOOKUP(CONCATENATE("S ",E$6," H",$B23),Основа!$A$1:$O3639,8,FALSE)</f>
        <v>634.68000000000006</v>
      </c>
      <c r="AB24" s="117">
        <f>VLOOKUP(CONCATENATE("S ",F$6," H",$B23),Основа!$A$1:$O3639,8,FALSE)</f>
        <v>697.41</v>
      </c>
      <c r="AC24" s="117">
        <f>VLOOKUP(CONCATENATE("S ",G$6," H",$B23),Основа!$A$1:$O3639,8,FALSE)</f>
        <v>940.95</v>
      </c>
      <c r="AD24" s="117">
        <f>VLOOKUP(CONCATENATE("S ",H$6," H",$B23),Основа!$A$1:$O3639,8,FALSE)</f>
        <v>1267.8225</v>
      </c>
      <c r="AE24" s="117">
        <f>VLOOKUP(CONCATENATE("S ",I$6," H",$B23),Основа!$A$1:$O3639,8,FALSE)</f>
        <v>1573.9695000000002</v>
      </c>
      <c r="AF24" s="117">
        <f>VLOOKUP(CONCATENATE("S ",J$6," H",$B23),Основа!$A$1:$O3639,8,FALSE)</f>
        <v>1891.8015000000003</v>
      </c>
      <c r="AG24" s="117">
        <f>VLOOKUP(CONCATENATE("S ",K$6," H",$B23),Основа!$A$1:$O3639,8,FALSE)</f>
        <v>2197.9485</v>
      </c>
      <c r="AH24" s="117">
        <f>VLOOKUP(CONCATENATE("S ",L$6," H",$B23),Основа!$A$1:$O3639,8,FALSE)</f>
        <v>2535.645</v>
      </c>
      <c r="AI24" s="117">
        <f>VLOOKUP(CONCATENATE("S ",M$6," H",$B23),Основа!$A$1:$O3639,8,FALSE)</f>
        <v>2789.2094999999999</v>
      </c>
      <c r="AJ24" s="117">
        <f>VLOOKUP(CONCATENATE("S ",N$6," H",$B23),Основа!$A$1:$O3639,8,FALSE)</f>
        <v>2831.2754999999997</v>
      </c>
      <c r="AK24" s="117">
        <f>VLOOKUP(CONCATENATE("S ",O$6," H",$B23),Основа!$A$1:$O3639,8,FALSE)</f>
        <v>3170.1405</v>
      </c>
      <c r="AL24" s="117">
        <f>VLOOKUP(CONCATENATE("S ",P$6," H",$B23),Основа!$A$1:$O3639,8,FALSE)</f>
        <v>3803.4674999999993</v>
      </c>
      <c r="AM24" s="67"/>
    </row>
    <row r="25" spans="2:39" ht="14.1" customHeight="1" x14ac:dyDescent="0.3">
      <c r="B25" s="547">
        <v>11</v>
      </c>
      <c r="C25" s="555">
        <v>530</v>
      </c>
      <c r="D25" s="81" t="s">
        <v>36</v>
      </c>
      <c r="E25" s="447">
        <f>ROUND(AA25-(AA25*$J$5),0)</f>
        <v>32426</v>
      </c>
      <c r="F25" s="447">
        <f t="shared" ref="F25:P25" si="18">ROUND(AB25-(AB25*$J$5),0)</f>
        <v>35366</v>
      </c>
      <c r="G25" s="447">
        <f t="shared" si="18"/>
        <v>41955</v>
      </c>
      <c r="H25" s="447">
        <f t="shared" si="18"/>
        <v>46733</v>
      </c>
      <c r="I25" s="447">
        <f t="shared" si="18"/>
        <v>54898</v>
      </c>
      <c r="J25" s="447">
        <f t="shared" si="18"/>
        <v>57405</v>
      </c>
      <c r="K25" s="447">
        <f t="shared" si="18"/>
        <v>63295</v>
      </c>
      <c r="L25" s="447">
        <f t="shared" si="18"/>
        <v>71707</v>
      </c>
      <c r="M25" s="447">
        <f t="shared" si="18"/>
        <v>86969</v>
      </c>
      <c r="N25" s="447">
        <f t="shared" si="18"/>
        <v>88876</v>
      </c>
      <c r="O25" s="447">
        <f t="shared" si="18"/>
        <v>110338</v>
      </c>
      <c r="P25" s="448">
        <f t="shared" si="18"/>
        <v>131799</v>
      </c>
      <c r="AA25" s="117">
        <f>ROUND(VLOOKUP(CONCATENATE("S ",E$6," H",$B25),Основа!$A$1:$O3641,15,FALSE),0)</f>
        <v>32426</v>
      </c>
      <c r="AB25" s="117">
        <f>ROUND(VLOOKUP(CONCATENATE("S ",F$6," H",$B25),Основа!$A$1:$O3641,15,FALSE),0)</f>
        <v>35366</v>
      </c>
      <c r="AC25" s="117">
        <f>ROUND(VLOOKUP(CONCATENATE("S ",G$6," H",$B25),Основа!$A$1:$O3641,15,FALSE),0)</f>
        <v>41955</v>
      </c>
      <c r="AD25" s="117">
        <f>ROUND(VLOOKUP(CONCATENATE("S ",H$6," H",$B25),Основа!$A$1:$O3641,15,FALSE),0)</f>
        <v>46733</v>
      </c>
      <c r="AE25" s="117">
        <f>ROUND(VLOOKUP(CONCATENATE("S ",I$6," H",$B25),Основа!$A$1:$O3641,15,FALSE),0)</f>
        <v>54898</v>
      </c>
      <c r="AF25" s="117">
        <f>ROUND(VLOOKUP(CONCATENATE("S ",J$6," H",$B25),Основа!$A$1:$O3641,15,FALSE),0)</f>
        <v>57405</v>
      </c>
      <c r="AG25" s="117">
        <f>ROUND(VLOOKUP(CONCATENATE("S ",K$6," H",$B25),Основа!$A$1:$O3641,15,FALSE),0)</f>
        <v>63295</v>
      </c>
      <c r="AH25" s="117">
        <f>ROUND(VLOOKUP(CONCATENATE("S ",L$6," H",$B25),Основа!$A$1:$O3641,15,FALSE),0)</f>
        <v>71707</v>
      </c>
      <c r="AI25" s="117">
        <f>ROUND(VLOOKUP(CONCATENATE("S ",M$6," H",$B25),Основа!$A$1:$O3641,15,FALSE),0)</f>
        <v>86969</v>
      </c>
      <c r="AJ25" s="117">
        <f>ROUND(VLOOKUP(CONCATENATE("S ",N$6," H",$B25),Основа!$A$1:$O3641,15,FALSE),0)</f>
        <v>88876</v>
      </c>
      <c r="AK25" s="117">
        <f>ROUND(VLOOKUP(CONCATENATE("S ",O$6," H",$B25),Основа!$A$1:$O3641,15,FALSE),0)</f>
        <v>110338</v>
      </c>
      <c r="AL25" s="117">
        <f>ROUND(VLOOKUP(CONCATENATE("S ",P$6," H",$B25),Основа!$A$1:$O3641,15,FALSE),0)</f>
        <v>131799</v>
      </c>
      <c r="AM25" s="67"/>
    </row>
    <row r="26" spans="2:39" ht="14.1" customHeight="1" thickBot="1" x14ac:dyDescent="0.35">
      <c r="B26" s="561"/>
      <c r="C26" s="577"/>
      <c r="D26" s="106" t="str">
        <f>RIGHT($K$5,21)</f>
        <v>ΔТ=70⁰С (95/85/20) Вт</v>
      </c>
      <c r="E26" s="449">
        <f t="shared" ref="E26:P26" si="19">ROUND(IF($D26="ΔТ=70⁰С (95/85/20) Вт",AA26,(IF($D26="ΔТ=60⁰С (90/70/20) Вт",AA26*0.818,AA26*0.646))),0)</f>
        <v>699</v>
      </c>
      <c r="F26" s="449">
        <f t="shared" si="19"/>
        <v>766</v>
      </c>
      <c r="G26" s="449">
        <f t="shared" si="19"/>
        <v>1034</v>
      </c>
      <c r="H26" s="449">
        <f t="shared" si="19"/>
        <v>1395</v>
      </c>
      <c r="I26" s="449">
        <f t="shared" si="19"/>
        <v>1732</v>
      </c>
      <c r="J26" s="449">
        <f t="shared" si="19"/>
        <v>2080</v>
      </c>
      <c r="K26" s="449">
        <f t="shared" si="19"/>
        <v>2418</v>
      </c>
      <c r="L26" s="449">
        <f t="shared" si="19"/>
        <v>2789</v>
      </c>
      <c r="M26" s="449">
        <f t="shared" si="19"/>
        <v>3068</v>
      </c>
      <c r="N26" s="449">
        <f t="shared" si="19"/>
        <v>3115</v>
      </c>
      <c r="O26" s="449">
        <f t="shared" si="19"/>
        <v>3487</v>
      </c>
      <c r="P26" s="450">
        <f t="shared" si="19"/>
        <v>4184</v>
      </c>
      <c r="AA26" s="117">
        <f>VLOOKUP(CONCATENATE("S ",E$6," H",$B25),Основа!$A$1:$O3641,8,FALSE)</f>
        <v>698.64</v>
      </c>
      <c r="AB26" s="117">
        <f>VLOOKUP(CONCATENATE("S ",F$6," H",$B25),Основа!$A$1:$O3641,8,FALSE)</f>
        <v>766.29000000000008</v>
      </c>
      <c r="AC26" s="117">
        <f>VLOOKUP(CONCATENATE("S ",G$6," H",$B25),Основа!$A$1:$O3641,8,FALSE)</f>
        <v>1034.43</v>
      </c>
      <c r="AD26" s="117">
        <f>VLOOKUP(CONCATENATE("S ",H$6," H",$B25),Основа!$A$1:$O3641,8,FALSE)</f>
        <v>1395.1890000000001</v>
      </c>
      <c r="AE26" s="117">
        <f>VLOOKUP(CONCATENATE("S ",I$6," H",$B25),Основа!$A$1:$O3641,8,FALSE)</f>
        <v>1731.7170000000001</v>
      </c>
      <c r="AF26" s="117">
        <f>VLOOKUP(CONCATENATE("S ",J$6," H",$B25),Основа!$A$1:$O3641,8,FALSE)</f>
        <v>2079.9299999999998</v>
      </c>
      <c r="AG26" s="117">
        <f>VLOOKUP(CONCATENATE("S ",K$6," H",$B25),Основа!$A$1:$O3641,8,FALSE)</f>
        <v>2417.6265000000003</v>
      </c>
      <c r="AH26" s="117">
        <f>VLOOKUP(CONCATENATE("S ",L$6," H",$B25),Основа!$A$1:$O3641,8,FALSE)</f>
        <v>2789.2094999999999</v>
      </c>
      <c r="AI26" s="117">
        <f>VLOOKUP(CONCATENATE("S ",M$6," H",$B25),Основа!$A$1:$O3641,8,FALSE)</f>
        <v>3068.4810000000002</v>
      </c>
      <c r="AJ26" s="117">
        <f>VLOOKUP(CONCATENATE("S ",N$6," H",$B25),Основа!$A$1:$O3641,8,FALSE)</f>
        <v>3115.2209999999995</v>
      </c>
      <c r="AK26" s="117">
        <f>VLOOKUP(CONCATENATE("S ",O$6," H",$B25),Основа!$A$1:$O3641,8,FALSE)</f>
        <v>3486.8040000000001</v>
      </c>
      <c r="AL26" s="117">
        <f>VLOOKUP(CONCATENATE("S ",P$6," H",$B25),Основа!$A$1:$O3641,8,FALSE)</f>
        <v>4184.3985000000002</v>
      </c>
      <c r="AM26" s="67"/>
    </row>
    <row r="27" spans="2:39" ht="14.1" customHeight="1" x14ac:dyDescent="0.3">
      <c r="B27" s="547">
        <v>12</v>
      </c>
      <c r="C27" s="555">
        <v>580</v>
      </c>
      <c r="D27" s="81" t="s">
        <v>36</v>
      </c>
      <c r="E27" s="447">
        <f>ROUND(AA27-(AA27*$J$5),0)</f>
        <v>34638</v>
      </c>
      <c r="F27" s="447">
        <f t="shared" ref="F27:P27" si="20">ROUND(AB27-(AB27*$J$5),0)</f>
        <v>37800</v>
      </c>
      <c r="G27" s="447">
        <f t="shared" si="20"/>
        <v>44976</v>
      </c>
      <c r="H27" s="447">
        <f t="shared" si="20"/>
        <v>50184</v>
      </c>
      <c r="I27" s="447">
        <f t="shared" si="20"/>
        <v>59093</v>
      </c>
      <c r="J27" s="447">
        <f t="shared" si="20"/>
        <v>61822</v>
      </c>
      <c r="K27" s="447">
        <f t="shared" si="20"/>
        <v>68251</v>
      </c>
      <c r="L27" s="447">
        <f t="shared" si="20"/>
        <v>77428</v>
      </c>
      <c r="M27" s="447">
        <f t="shared" si="20"/>
        <v>93961</v>
      </c>
      <c r="N27" s="447">
        <f t="shared" si="20"/>
        <v>96028</v>
      </c>
      <c r="O27" s="447">
        <f t="shared" si="20"/>
        <v>119277</v>
      </c>
      <c r="P27" s="448">
        <f t="shared" si="20"/>
        <v>142526</v>
      </c>
      <c r="AA27" s="117">
        <f>ROUND(VLOOKUP(CONCATENATE("S ",E$6," H",$B27),Основа!$A$1:$O3643,15,FALSE),0)</f>
        <v>34638</v>
      </c>
      <c r="AB27" s="117">
        <f>ROUND(VLOOKUP(CONCATENATE("S ",F$6," H",$B27),Основа!$A$1:$O3643,15,FALSE),0)</f>
        <v>37800</v>
      </c>
      <c r="AC27" s="117">
        <f>ROUND(VLOOKUP(CONCATENATE("S ",G$6," H",$B27),Основа!$A$1:$O3643,15,FALSE),0)</f>
        <v>44976</v>
      </c>
      <c r="AD27" s="117">
        <f>ROUND(VLOOKUP(CONCATENATE("S ",H$6," H",$B27),Основа!$A$1:$O3643,15,FALSE),0)</f>
        <v>50184</v>
      </c>
      <c r="AE27" s="117">
        <f>ROUND(VLOOKUP(CONCATENATE("S ",I$6," H",$B27),Основа!$A$1:$O3643,15,FALSE),0)</f>
        <v>59093</v>
      </c>
      <c r="AF27" s="117">
        <f>ROUND(VLOOKUP(CONCATENATE("S ",J$6," H",$B27),Основа!$A$1:$O3643,15,FALSE),0)</f>
        <v>61822</v>
      </c>
      <c r="AG27" s="117">
        <f>ROUND(VLOOKUP(CONCATENATE("S ",K$6," H",$B27),Основа!$A$1:$O3643,15,FALSE),0)</f>
        <v>68251</v>
      </c>
      <c r="AH27" s="117">
        <f>ROUND(VLOOKUP(CONCATENATE("S ",L$6," H",$B27),Основа!$A$1:$O3643,15,FALSE),0)</f>
        <v>77428</v>
      </c>
      <c r="AI27" s="117">
        <f>ROUND(VLOOKUP(CONCATENATE("S ",M$6," H",$B27),Основа!$A$1:$O3643,15,FALSE),0)</f>
        <v>93961</v>
      </c>
      <c r="AJ27" s="117">
        <f>ROUND(VLOOKUP(CONCATENATE("S ",N$6," H",$B27),Основа!$A$1:$O3643,15,FALSE),0)</f>
        <v>96028</v>
      </c>
      <c r="AK27" s="117">
        <f>ROUND(VLOOKUP(CONCATENATE("S ",O$6," H",$B27),Основа!$A$1:$O3643,15,FALSE),0)</f>
        <v>119277</v>
      </c>
      <c r="AL27" s="117">
        <f>ROUND(VLOOKUP(CONCATENATE("S ",P$6," H",$B27),Основа!$A$1:$O3643,15,FALSE),0)</f>
        <v>142526</v>
      </c>
      <c r="AM27" s="67"/>
    </row>
    <row r="28" spans="2:39" ht="14.1" customHeight="1" thickBot="1" x14ac:dyDescent="0.35">
      <c r="B28" s="548"/>
      <c r="C28" s="556"/>
      <c r="D28" s="106" t="str">
        <f>RIGHT($K$5,21)</f>
        <v>ΔТ=70⁰С (95/85/20) Вт</v>
      </c>
      <c r="E28" s="449">
        <f t="shared" ref="E28:P28" si="21">ROUND(IF($D28="ΔТ=70⁰С (95/85/20) Вт",AA28,(IF($D28="ΔТ=60⁰С (90/70/20) Вт",AA28*0.818,AA28*0.646))),0)</f>
        <v>761</v>
      </c>
      <c r="F28" s="449">
        <f t="shared" si="21"/>
        <v>836</v>
      </c>
      <c r="G28" s="449">
        <f t="shared" si="21"/>
        <v>1129</v>
      </c>
      <c r="H28" s="449">
        <f t="shared" si="21"/>
        <v>1521</v>
      </c>
      <c r="I28" s="449">
        <f t="shared" si="21"/>
        <v>1889</v>
      </c>
      <c r="J28" s="449">
        <f t="shared" si="21"/>
        <v>2269</v>
      </c>
      <c r="K28" s="449">
        <f t="shared" si="21"/>
        <v>2637</v>
      </c>
      <c r="L28" s="449">
        <f t="shared" si="21"/>
        <v>3043</v>
      </c>
      <c r="M28" s="449">
        <f t="shared" si="21"/>
        <v>3348</v>
      </c>
      <c r="N28" s="449">
        <f t="shared" si="21"/>
        <v>3398</v>
      </c>
      <c r="O28" s="449">
        <f t="shared" si="21"/>
        <v>3803</v>
      </c>
      <c r="P28" s="450">
        <f t="shared" si="21"/>
        <v>4564</v>
      </c>
      <c r="AA28" s="117">
        <f>VLOOKUP(CONCATENATE("S ",E$6," H",$B27),Основа!$A$1:$O3643,8,FALSE)</f>
        <v>761.37</v>
      </c>
      <c r="AB28" s="117">
        <f>VLOOKUP(CONCATENATE("S ",F$6," H",$B27),Основа!$A$1:$O3643,8,FALSE)</f>
        <v>836.4</v>
      </c>
      <c r="AC28" s="117">
        <f>VLOOKUP(CONCATENATE("S ",G$6," H",$B27),Основа!$A$1:$O3643,8,FALSE)</f>
        <v>1129.1399999999999</v>
      </c>
      <c r="AD28" s="117">
        <f>VLOOKUP(CONCATENATE("S ",H$6," H",$B27),Основа!$A$1:$O3643,8,FALSE)</f>
        <v>1521.3869999999997</v>
      </c>
      <c r="AE28" s="117">
        <f>VLOOKUP(CONCATENATE("S ",I$6," H",$B27),Основа!$A$1:$O3643,8,FALSE)</f>
        <v>1889.4645</v>
      </c>
      <c r="AF28" s="117">
        <f>VLOOKUP(CONCATENATE("S ",J$6," H",$B27),Основа!$A$1:$O3643,8,FALSE)</f>
        <v>2269.2270000000003</v>
      </c>
      <c r="AG28" s="117">
        <f>VLOOKUP(CONCATENATE("S ",K$6," H",$B27),Основа!$A$1:$O3643,8,FALSE)</f>
        <v>2637.3045000000002</v>
      </c>
      <c r="AH28" s="117">
        <f>VLOOKUP(CONCATENATE("S ",L$6," H",$B27),Основа!$A$1:$O3643,8,FALSE)</f>
        <v>3042.7739999999994</v>
      </c>
      <c r="AI28" s="117">
        <f>VLOOKUP(CONCATENATE("S ",M$6," H",$B27),Основа!$A$1:$O3643,8,FALSE)</f>
        <v>3347.7525000000001</v>
      </c>
      <c r="AJ28" s="117">
        <f>VLOOKUP(CONCATENATE("S ",N$6," H",$B27),Основа!$A$1:$O3643,8,FALSE)</f>
        <v>3397.9979999999996</v>
      </c>
      <c r="AK28" s="117">
        <f>VLOOKUP(CONCATENATE("S ",O$6," H",$B27),Основа!$A$1:$O3643,8,FALSE)</f>
        <v>3803.4674999999993</v>
      </c>
      <c r="AL28" s="117">
        <f>VLOOKUP(CONCATENATE("S ",P$6," H",$B27),Основа!$A$1:$O3643,8,FALSE)</f>
        <v>4564.1610000000001</v>
      </c>
      <c r="AM28" s="67"/>
    </row>
    <row r="29" spans="2:39" ht="14.1" customHeight="1" x14ac:dyDescent="0.3">
      <c r="B29" s="547">
        <v>13</v>
      </c>
      <c r="C29" s="555">
        <v>630</v>
      </c>
      <c r="D29" s="81" t="s">
        <v>36</v>
      </c>
      <c r="E29" s="447">
        <f>ROUND(AA29-(AA29*$J$5),0)</f>
        <v>36849</v>
      </c>
      <c r="F29" s="447">
        <f t="shared" ref="F29:P29" si="22">ROUND(AB29-(AB29*$J$5),0)</f>
        <v>40231</v>
      </c>
      <c r="G29" s="447">
        <f t="shared" si="22"/>
        <v>47993</v>
      </c>
      <c r="H29" s="447">
        <f t="shared" si="22"/>
        <v>53636</v>
      </c>
      <c r="I29" s="447">
        <f t="shared" si="22"/>
        <v>63286</v>
      </c>
      <c r="J29" s="447">
        <f t="shared" si="22"/>
        <v>66245</v>
      </c>
      <c r="K29" s="447">
        <f t="shared" si="22"/>
        <v>73209</v>
      </c>
      <c r="L29" s="447">
        <f t="shared" si="22"/>
        <v>83149</v>
      </c>
      <c r="M29" s="447">
        <f t="shared" si="22"/>
        <v>100953</v>
      </c>
      <c r="N29" s="447">
        <f t="shared" si="22"/>
        <v>103179</v>
      </c>
      <c r="O29" s="447">
        <f t="shared" si="22"/>
        <v>128216</v>
      </c>
      <c r="P29" s="448">
        <f t="shared" si="22"/>
        <v>153253</v>
      </c>
      <c r="AA29" s="117">
        <f>ROUND(VLOOKUP(CONCATENATE("S ",E$6," H",$B29),Основа!$A$1:$O3645,15,FALSE),0)</f>
        <v>36849</v>
      </c>
      <c r="AB29" s="117">
        <f>ROUND(VLOOKUP(CONCATENATE("S ",F$6," H",$B29),Основа!$A$1:$O3645,15,FALSE),0)</f>
        <v>40231</v>
      </c>
      <c r="AC29" s="117">
        <f>ROUND(VLOOKUP(CONCATENATE("S ",G$6," H",$B29),Основа!$A$1:$O3645,15,FALSE),0)</f>
        <v>47993</v>
      </c>
      <c r="AD29" s="117">
        <f>ROUND(VLOOKUP(CONCATENATE("S ",H$6," H",$B29),Основа!$A$1:$O3645,15,FALSE),0)</f>
        <v>53636</v>
      </c>
      <c r="AE29" s="117">
        <f>ROUND(VLOOKUP(CONCATENATE("S ",I$6," H",$B29),Основа!$A$1:$O3645,15,FALSE),0)</f>
        <v>63286</v>
      </c>
      <c r="AF29" s="117">
        <f>ROUND(VLOOKUP(CONCATENATE("S ",J$6," H",$B29),Основа!$A$1:$O3645,15,FALSE),0)</f>
        <v>66245</v>
      </c>
      <c r="AG29" s="117">
        <f>ROUND(VLOOKUP(CONCATENATE("S ",K$6," H",$B29),Основа!$A$1:$O3645,15,FALSE),0)</f>
        <v>73209</v>
      </c>
      <c r="AH29" s="117">
        <f>ROUND(VLOOKUP(CONCATENATE("S ",L$6," H",$B29),Основа!$A$1:$O3645,15,FALSE),0)</f>
        <v>83149</v>
      </c>
      <c r="AI29" s="117">
        <f>ROUND(VLOOKUP(CONCATENATE("S ",M$6," H",$B29),Основа!$A$1:$O3645,15,FALSE),0)</f>
        <v>100953</v>
      </c>
      <c r="AJ29" s="117">
        <f>ROUND(VLOOKUP(CONCATENATE("S ",N$6," H",$B29),Основа!$A$1:$O3645,15,FALSE),0)</f>
        <v>103179</v>
      </c>
      <c r="AK29" s="117">
        <f>ROUND(VLOOKUP(CONCATENATE("S ",O$6," H",$B29),Основа!$A$1:$O3645,15,FALSE),0)</f>
        <v>128216</v>
      </c>
      <c r="AL29" s="117">
        <f>ROUND(VLOOKUP(CONCATENATE("S ",P$6," H",$B29),Основа!$A$1:$O3645,15,FALSE),0)</f>
        <v>153253</v>
      </c>
      <c r="AM29" s="67"/>
    </row>
    <row r="30" spans="2:39" ht="14.1" customHeight="1" thickBot="1" x14ac:dyDescent="0.35">
      <c r="B30" s="548"/>
      <c r="C30" s="556"/>
      <c r="D30" s="106" t="str">
        <f>RIGHT($K$5,21)</f>
        <v>ΔТ=70⁰С (95/85/20) Вт</v>
      </c>
      <c r="E30" s="449">
        <f t="shared" ref="E30:P30" si="23">ROUND(IF($D30="ΔТ=70⁰С (95/85/20) Вт",AA30,(IF($D30="ΔТ=60⁰С (90/70/20) Вт",AA30*0.818,AA30*0.646))),0)</f>
        <v>824</v>
      </c>
      <c r="F30" s="449">
        <f t="shared" si="23"/>
        <v>907</v>
      </c>
      <c r="G30" s="449">
        <f t="shared" si="23"/>
        <v>1223</v>
      </c>
      <c r="H30" s="449">
        <f t="shared" si="23"/>
        <v>1649</v>
      </c>
      <c r="I30" s="449">
        <f t="shared" si="23"/>
        <v>2046</v>
      </c>
      <c r="J30" s="449">
        <f t="shared" si="23"/>
        <v>2459</v>
      </c>
      <c r="K30" s="449">
        <f t="shared" si="23"/>
        <v>2857</v>
      </c>
      <c r="L30" s="449">
        <f t="shared" si="23"/>
        <v>3296</v>
      </c>
      <c r="M30" s="449">
        <f t="shared" si="23"/>
        <v>3626</v>
      </c>
      <c r="N30" s="449">
        <f t="shared" si="23"/>
        <v>3681</v>
      </c>
      <c r="O30" s="449">
        <f t="shared" si="23"/>
        <v>4120</v>
      </c>
      <c r="P30" s="450">
        <f t="shared" si="23"/>
        <v>4945</v>
      </c>
      <c r="AA30" s="117">
        <f>VLOOKUP(CONCATENATE("S ",E$6," H",$B29),Основа!$A$1:$O3645,8,FALSE)</f>
        <v>824.1</v>
      </c>
      <c r="AB30" s="117">
        <f>VLOOKUP(CONCATENATE("S ",F$6," H",$B29),Основа!$A$1:$O3645,8,FALSE)</f>
        <v>906.51</v>
      </c>
      <c r="AC30" s="117">
        <f>VLOOKUP(CONCATENATE("S ",G$6," H",$B29),Основа!$A$1:$O3645,8,FALSE)</f>
        <v>1222.6199999999999</v>
      </c>
      <c r="AD30" s="117">
        <f>VLOOKUP(CONCATENATE("S ",H$6," H",$B29),Основа!$A$1:$O3645,8,FALSE)</f>
        <v>1648.7535</v>
      </c>
      <c r="AE30" s="117">
        <f>VLOOKUP(CONCATENATE("S ",I$6," H",$B29),Основа!$A$1:$O3645,8,FALSE)</f>
        <v>2046.0435</v>
      </c>
      <c r="AF30" s="117">
        <f>VLOOKUP(CONCATENATE("S ",J$6," H",$B29),Основа!$A$1:$O3645,8,FALSE)</f>
        <v>2458.5239999999999</v>
      </c>
      <c r="AG30" s="117">
        <f>VLOOKUP(CONCATENATE("S ",K$6," H",$B29),Основа!$A$1:$O3645,8,FALSE)</f>
        <v>2856.9825000000001</v>
      </c>
      <c r="AH30" s="117">
        <f>VLOOKUP(CONCATENATE("S ",L$6," H",$B29),Основа!$A$1:$O3645,8,FALSE)</f>
        <v>3296.3385000000003</v>
      </c>
      <c r="AI30" s="117">
        <f>VLOOKUP(CONCATENATE("S ",M$6," H",$B29),Основа!$A$1:$O3645,8,FALSE)</f>
        <v>3625.8555000000001</v>
      </c>
      <c r="AJ30" s="117">
        <f>VLOOKUP(CONCATENATE("S ",N$6," H",$B29),Основа!$A$1:$O3645,8,FALSE)</f>
        <v>3680.7750000000001</v>
      </c>
      <c r="AK30" s="117">
        <f>VLOOKUP(CONCATENATE("S ",O$6," H",$B29),Основа!$A$1:$O3645,8,FALSE)</f>
        <v>4120.1310000000003</v>
      </c>
      <c r="AL30" s="117">
        <f>VLOOKUP(CONCATENATE("S ",P$6," H",$B29),Основа!$A$1:$O3645,8,FALSE)</f>
        <v>4945.0919999999996</v>
      </c>
      <c r="AM30" s="67"/>
    </row>
    <row r="31" spans="2:39" ht="14.1" customHeight="1" x14ac:dyDescent="0.3">
      <c r="B31" s="547">
        <v>14</v>
      </c>
      <c r="C31" s="555">
        <v>680</v>
      </c>
      <c r="D31" s="81" t="s">
        <v>36</v>
      </c>
      <c r="E31" s="447">
        <f>ROUND(AA31-(AA31*$J$5),0)</f>
        <v>39285</v>
      </c>
      <c r="F31" s="447">
        <f t="shared" ref="F31:P31" si="24">ROUND(AB31-(AB31*$J$5),0)</f>
        <v>42910</v>
      </c>
      <c r="G31" s="447">
        <f t="shared" si="24"/>
        <v>51010</v>
      </c>
      <c r="H31" s="447">
        <f t="shared" si="24"/>
        <v>57087</v>
      </c>
      <c r="I31" s="447">
        <f t="shared" si="24"/>
        <v>67480</v>
      </c>
      <c r="J31" s="447">
        <f t="shared" si="24"/>
        <v>70668</v>
      </c>
      <c r="K31" s="447">
        <f t="shared" si="24"/>
        <v>78167</v>
      </c>
      <c r="L31" s="447">
        <f t="shared" si="24"/>
        <v>88870</v>
      </c>
      <c r="M31" s="447">
        <f t="shared" si="24"/>
        <v>107946</v>
      </c>
      <c r="N31" s="447">
        <f t="shared" si="24"/>
        <v>110330</v>
      </c>
      <c r="O31" s="447">
        <f t="shared" si="24"/>
        <v>137155</v>
      </c>
      <c r="P31" s="448">
        <f t="shared" si="24"/>
        <v>163980</v>
      </c>
      <c r="AA31" s="117">
        <f>ROUND(VLOOKUP(CONCATENATE("S ",E$6," H",$B31),Основа!$A$1:$O3647,15,FALSE),0)</f>
        <v>39285</v>
      </c>
      <c r="AB31" s="117">
        <f>ROUND(VLOOKUP(CONCATENATE("S ",F$6," H",$B31),Основа!$A$1:$O3647,15,FALSE),0)</f>
        <v>42910</v>
      </c>
      <c r="AC31" s="117">
        <f>ROUND(VLOOKUP(CONCATENATE("S ",G$6," H",$B31),Основа!$A$1:$O3647,15,FALSE),0)</f>
        <v>51010</v>
      </c>
      <c r="AD31" s="117">
        <f>ROUND(VLOOKUP(CONCATENATE("S ",H$6," H",$B31),Основа!$A$1:$O3647,15,FALSE),0)</f>
        <v>57087</v>
      </c>
      <c r="AE31" s="117">
        <f>ROUND(VLOOKUP(CONCATENATE("S ",I$6," H",$B31),Основа!$A$1:$O3647,15,FALSE),0)</f>
        <v>67480</v>
      </c>
      <c r="AF31" s="117">
        <f>ROUND(VLOOKUP(CONCATENATE("S ",J$6," H",$B31),Основа!$A$1:$O3647,15,FALSE),0)</f>
        <v>70668</v>
      </c>
      <c r="AG31" s="117">
        <f>ROUND(VLOOKUP(CONCATENATE("S ",K$6," H",$B31),Основа!$A$1:$O3647,15,FALSE),0)</f>
        <v>78167</v>
      </c>
      <c r="AH31" s="117">
        <f>ROUND(VLOOKUP(CONCATENATE("S ",L$6," H",$B31),Основа!$A$1:$O3647,15,FALSE),0)</f>
        <v>88870</v>
      </c>
      <c r="AI31" s="117">
        <f>ROUND(VLOOKUP(CONCATENATE("S ",M$6," H",$B31),Основа!$A$1:$O3647,15,FALSE),0)</f>
        <v>107946</v>
      </c>
      <c r="AJ31" s="117">
        <f>ROUND(VLOOKUP(CONCATENATE("S ",N$6," H",$B31),Основа!$A$1:$O3647,15,FALSE),0)</f>
        <v>110330</v>
      </c>
      <c r="AK31" s="117">
        <f>ROUND(VLOOKUP(CONCATENATE("S ",O$6," H",$B31),Основа!$A$1:$O3647,15,FALSE),0)</f>
        <v>137155</v>
      </c>
      <c r="AL31" s="117">
        <f>ROUND(VLOOKUP(CONCATENATE("S ",P$6," H",$B31),Основа!$A$1:$O3647,15,FALSE),0)</f>
        <v>163980</v>
      </c>
      <c r="AM31" s="67"/>
    </row>
    <row r="32" spans="2:39" ht="14.1" customHeight="1" thickBot="1" x14ac:dyDescent="0.35">
      <c r="B32" s="548"/>
      <c r="C32" s="556"/>
      <c r="D32" s="106" t="str">
        <f>RIGHT($K$5,21)</f>
        <v>ΔТ=70⁰С (95/85/20) Вт</v>
      </c>
      <c r="E32" s="449">
        <f t="shared" ref="E32:P32" si="25">ROUND(IF($D32="ΔТ=70⁰С (95/85/20) Вт",AA32,(IF($D32="ΔТ=60⁰С (90/70/20) Вт",AA32*0.818,AA32*0.646))),0)</f>
        <v>888</v>
      </c>
      <c r="F32" s="449">
        <f t="shared" si="25"/>
        <v>975</v>
      </c>
      <c r="G32" s="449">
        <f t="shared" si="25"/>
        <v>1317</v>
      </c>
      <c r="H32" s="449">
        <f t="shared" si="25"/>
        <v>1775</v>
      </c>
      <c r="I32" s="449">
        <f t="shared" si="25"/>
        <v>2204</v>
      </c>
      <c r="J32" s="449">
        <f t="shared" si="25"/>
        <v>2648</v>
      </c>
      <c r="K32" s="449">
        <f t="shared" si="25"/>
        <v>3077</v>
      </c>
      <c r="L32" s="449">
        <f t="shared" si="25"/>
        <v>3550</v>
      </c>
      <c r="M32" s="449">
        <f t="shared" si="25"/>
        <v>3905</v>
      </c>
      <c r="N32" s="449">
        <f t="shared" si="25"/>
        <v>3965</v>
      </c>
      <c r="O32" s="449">
        <f t="shared" si="25"/>
        <v>4438</v>
      </c>
      <c r="P32" s="450">
        <f t="shared" si="25"/>
        <v>5325</v>
      </c>
      <c r="AA32" s="117">
        <f>VLOOKUP(CONCATENATE("S ",E$6," H",$B31),Основа!$A$1:$O3647,8,FALSE)</f>
        <v>888.06</v>
      </c>
      <c r="AB32" s="117">
        <f>VLOOKUP(CONCATENATE("S ",F$6," H",$B31),Основа!$A$1:$O3647,8,FALSE)</f>
        <v>975.39</v>
      </c>
      <c r="AC32" s="117">
        <f>VLOOKUP(CONCATENATE("S ",G$6," H",$B31),Основа!$A$1:$O3647,8,FALSE)</f>
        <v>1317</v>
      </c>
      <c r="AD32" s="117">
        <f>VLOOKUP(CONCATENATE("S ",H$6," H",$B31),Основа!$A$1:$O3647,8,FALSE)</f>
        <v>1774.9515000000001</v>
      </c>
      <c r="AE32" s="117">
        <f>VLOOKUP(CONCATENATE("S ",I$6," H",$B31),Основа!$A$1:$O3647,8,FALSE)</f>
        <v>2203.7910000000002</v>
      </c>
      <c r="AF32" s="117">
        <f>VLOOKUP(CONCATENATE("S ",J$6," H",$B31),Основа!$A$1:$O3647,8,FALSE)</f>
        <v>2647.8209999999999</v>
      </c>
      <c r="AG32" s="117">
        <f>VLOOKUP(CONCATENATE("S ",K$6," H",$B31),Основа!$A$1:$O3647,8,FALSE)</f>
        <v>3076.6605</v>
      </c>
      <c r="AH32" s="117">
        <f>VLOOKUP(CONCATENATE("S ",L$6," H",$B31),Основа!$A$1:$O3647,8,FALSE)</f>
        <v>3549.9030000000002</v>
      </c>
      <c r="AI32" s="117">
        <f>VLOOKUP(CONCATENATE("S ",M$6," H",$B31),Основа!$A$1:$O3647,8,FALSE)</f>
        <v>3905.1270000000004</v>
      </c>
      <c r="AJ32" s="117">
        <f>VLOOKUP(CONCATENATE("S ",N$6," H",$B31),Основа!$A$1:$O3647,8,FALSE)</f>
        <v>3964.7204999999999</v>
      </c>
      <c r="AK32" s="117">
        <f>VLOOKUP(CONCATENATE("S ",O$6," H",$B31),Основа!$A$1:$O3647,8,FALSE)</f>
        <v>4437.9629999999997</v>
      </c>
      <c r="AL32" s="117">
        <f>VLOOKUP(CONCATENATE("S ",P$6," H",$B31),Основа!$A$1:$O3647,8,FALSE)</f>
        <v>5324.8544999999995</v>
      </c>
      <c r="AM32" s="67"/>
    </row>
    <row r="33" spans="2:39" ht="25.2" thickBot="1" x14ac:dyDescent="0.45">
      <c r="B33" s="80"/>
      <c r="C33" s="80"/>
      <c r="D33" s="80"/>
      <c r="E33" s="85" t="s">
        <v>51</v>
      </c>
      <c r="F33" s="80"/>
      <c r="G33" s="80"/>
      <c r="H33" s="80"/>
      <c r="I33" s="80"/>
      <c r="J33" s="80"/>
      <c r="K33" s="80"/>
      <c r="L33" s="80"/>
      <c r="M33" s="80"/>
      <c r="N33" s="80"/>
      <c r="O33" s="80"/>
      <c r="P33" s="80"/>
      <c r="AM33" s="67"/>
    </row>
    <row r="34" spans="2:39" ht="15" customHeight="1" x14ac:dyDescent="0.3">
      <c r="B34" s="564" t="s">
        <v>8</v>
      </c>
      <c r="C34" s="565"/>
      <c r="D34" s="566"/>
      <c r="E34" s="465">
        <v>500</v>
      </c>
      <c r="F34" s="465">
        <v>550</v>
      </c>
      <c r="G34" s="465">
        <v>750</v>
      </c>
      <c r="H34" s="465">
        <v>1000</v>
      </c>
      <c r="I34" s="465">
        <v>1250</v>
      </c>
      <c r="J34" s="465">
        <v>1500</v>
      </c>
      <c r="K34" s="465">
        <v>1750</v>
      </c>
      <c r="L34" s="465">
        <v>2000</v>
      </c>
      <c r="M34" s="465">
        <v>2200</v>
      </c>
      <c r="N34" s="465">
        <v>2250</v>
      </c>
      <c r="O34" s="465">
        <v>2500</v>
      </c>
      <c r="P34" s="485">
        <v>3000</v>
      </c>
      <c r="AM34" s="67"/>
    </row>
    <row r="35" spans="2:39" ht="15" customHeight="1" x14ac:dyDescent="0.3">
      <c r="B35" s="567" t="s">
        <v>9</v>
      </c>
      <c r="C35" s="568"/>
      <c r="D35" s="569"/>
      <c r="E35" s="468">
        <v>430</v>
      </c>
      <c r="F35" s="468">
        <v>480</v>
      </c>
      <c r="G35" s="468">
        <v>680</v>
      </c>
      <c r="H35" s="468">
        <v>930</v>
      </c>
      <c r="I35" s="468">
        <v>1180</v>
      </c>
      <c r="J35" s="468">
        <v>1430</v>
      </c>
      <c r="K35" s="468">
        <v>1680</v>
      </c>
      <c r="L35" s="468">
        <v>1930</v>
      </c>
      <c r="M35" s="468">
        <v>2130</v>
      </c>
      <c r="N35" s="468">
        <v>2180</v>
      </c>
      <c r="O35" s="468">
        <v>2430</v>
      </c>
      <c r="P35" s="469">
        <v>2930</v>
      </c>
      <c r="AM35" s="67"/>
    </row>
    <row r="36" spans="2:39" ht="15" customHeight="1" x14ac:dyDescent="0.3">
      <c r="B36" s="590" t="s">
        <v>35</v>
      </c>
      <c r="C36" s="591"/>
      <c r="D36" s="592"/>
      <c r="E36" s="468">
        <f>(E34/2)-25</f>
        <v>225</v>
      </c>
      <c r="F36" s="468">
        <f t="shared" ref="F36:P36" si="26">(F34/2)-25</f>
        <v>250</v>
      </c>
      <c r="G36" s="468">
        <f t="shared" si="26"/>
        <v>350</v>
      </c>
      <c r="H36" s="468">
        <f t="shared" si="26"/>
        <v>475</v>
      </c>
      <c r="I36" s="468">
        <f t="shared" si="26"/>
        <v>600</v>
      </c>
      <c r="J36" s="468">
        <f t="shared" si="26"/>
        <v>725</v>
      </c>
      <c r="K36" s="468">
        <f t="shared" si="26"/>
        <v>850</v>
      </c>
      <c r="L36" s="468">
        <f t="shared" si="26"/>
        <v>975</v>
      </c>
      <c r="M36" s="468">
        <f t="shared" si="26"/>
        <v>1075</v>
      </c>
      <c r="N36" s="468">
        <f t="shared" si="26"/>
        <v>1100</v>
      </c>
      <c r="O36" s="468">
        <f t="shared" si="26"/>
        <v>1225</v>
      </c>
      <c r="P36" s="469">
        <f t="shared" si="26"/>
        <v>1475</v>
      </c>
      <c r="AM36" s="67"/>
    </row>
    <row r="37" spans="2:39" ht="15" customHeight="1" x14ac:dyDescent="0.3">
      <c r="B37" s="590" t="s">
        <v>78</v>
      </c>
      <c r="C37" s="591"/>
      <c r="D37" s="592"/>
      <c r="E37" s="574">
        <v>76</v>
      </c>
      <c r="F37" s="574"/>
      <c r="G37" s="574"/>
      <c r="H37" s="574"/>
      <c r="I37" s="574"/>
      <c r="J37" s="574"/>
      <c r="K37" s="574"/>
      <c r="L37" s="574"/>
      <c r="M37" s="574"/>
      <c r="N37" s="574"/>
      <c r="O37" s="574"/>
      <c r="P37" s="575"/>
      <c r="AM37" s="67"/>
    </row>
    <row r="38" spans="2:39" ht="43.8" thickBot="1" x14ac:dyDescent="0.35">
      <c r="B38" s="82" t="s">
        <v>1</v>
      </c>
      <c r="C38" s="86" t="s">
        <v>7</v>
      </c>
      <c r="D38" s="570" t="s">
        <v>5</v>
      </c>
      <c r="E38" s="571"/>
      <c r="F38" s="571"/>
      <c r="G38" s="571"/>
      <c r="H38" s="571"/>
      <c r="I38" s="571"/>
      <c r="J38" s="571"/>
      <c r="K38" s="571"/>
      <c r="L38" s="571"/>
      <c r="M38" s="571"/>
      <c r="N38" s="571"/>
      <c r="O38" s="571"/>
      <c r="P38" s="572"/>
      <c r="AM38" s="67"/>
    </row>
    <row r="39" spans="2:39" x14ac:dyDescent="0.3">
      <c r="B39" s="547">
        <v>2</v>
      </c>
      <c r="C39" s="551">
        <v>50</v>
      </c>
      <c r="D39" s="87" t="s">
        <v>6</v>
      </c>
      <c r="E39" s="118">
        <v>3.36</v>
      </c>
      <c r="F39" s="118">
        <v>3.6</v>
      </c>
      <c r="G39" s="118">
        <v>4.5600000000000005</v>
      </c>
      <c r="H39" s="118">
        <v>5.76</v>
      </c>
      <c r="I39" s="118">
        <v>6.96</v>
      </c>
      <c r="J39" s="118">
        <v>8.16</v>
      </c>
      <c r="K39" s="118">
        <v>9.36</v>
      </c>
      <c r="L39" s="118">
        <v>10.559999999999999</v>
      </c>
      <c r="M39" s="118">
        <v>11.52</v>
      </c>
      <c r="N39" s="118">
        <v>11.760000000000002</v>
      </c>
      <c r="O39" s="118">
        <v>12.96</v>
      </c>
      <c r="P39" s="119">
        <v>15.36</v>
      </c>
      <c r="AM39" s="67"/>
    </row>
    <row r="40" spans="2:39" ht="15" thickBot="1" x14ac:dyDescent="0.35">
      <c r="B40" s="548"/>
      <c r="C40" s="552"/>
      <c r="D40" s="90" t="s">
        <v>3</v>
      </c>
      <c r="E40" s="100">
        <v>1.3</v>
      </c>
      <c r="F40" s="100">
        <v>1.4</v>
      </c>
      <c r="G40" s="100">
        <v>1.8</v>
      </c>
      <c r="H40" s="100">
        <v>2.4</v>
      </c>
      <c r="I40" s="100">
        <v>3</v>
      </c>
      <c r="J40" s="100">
        <v>3.5</v>
      </c>
      <c r="K40" s="100">
        <v>4.0999999999999996</v>
      </c>
      <c r="L40" s="100">
        <v>4.5999999999999996</v>
      </c>
      <c r="M40" s="100">
        <v>5.0999999999999996</v>
      </c>
      <c r="N40" s="100">
        <v>5.2</v>
      </c>
      <c r="O40" s="100">
        <v>5.8</v>
      </c>
      <c r="P40" s="101">
        <v>6.9</v>
      </c>
      <c r="AM40" s="67"/>
    </row>
    <row r="41" spans="2:39" x14ac:dyDescent="0.3">
      <c r="B41" s="561">
        <v>3</v>
      </c>
      <c r="C41" s="563">
        <v>100</v>
      </c>
      <c r="D41" s="94" t="s">
        <v>6</v>
      </c>
      <c r="E41" s="118">
        <v>5.16</v>
      </c>
      <c r="F41" s="118">
        <v>5.52</v>
      </c>
      <c r="G41" s="118">
        <v>6.9600000000000009</v>
      </c>
      <c r="H41" s="118">
        <v>8.76</v>
      </c>
      <c r="I41" s="118">
        <v>10.56</v>
      </c>
      <c r="J41" s="118">
        <v>12.360000000000001</v>
      </c>
      <c r="K41" s="118">
        <v>14.160000000000002</v>
      </c>
      <c r="L41" s="118">
        <v>15.959999999999999</v>
      </c>
      <c r="M41" s="118">
        <v>17.399999999999999</v>
      </c>
      <c r="N41" s="118">
        <v>17.760000000000002</v>
      </c>
      <c r="O41" s="118">
        <v>19.559999999999999</v>
      </c>
      <c r="P41" s="119">
        <v>23.16</v>
      </c>
      <c r="AM41" s="67"/>
    </row>
    <row r="42" spans="2:39" ht="15" thickBot="1" x14ac:dyDescent="0.35">
      <c r="B42" s="561"/>
      <c r="C42" s="563"/>
      <c r="D42" s="97" t="s">
        <v>3</v>
      </c>
      <c r="E42" s="92">
        <v>1.9</v>
      </c>
      <c r="F42" s="92">
        <v>2.1</v>
      </c>
      <c r="G42" s="92">
        <v>2.8</v>
      </c>
      <c r="H42" s="92">
        <v>3.6</v>
      </c>
      <c r="I42" s="92">
        <v>4.4000000000000004</v>
      </c>
      <c r="J42" s="92">
        <v>5.3</v>
      </c>
      <c r="K42" s="92">
        <v>6.1</v>
      </c>
      <c r="L42" s="92">
        <v>7</v>
      </c>
      <c r="M42" s="92">
        <v>7.7</v>
      </c>
      <c r="N42" s="92">
        <v>7.8</v>
      </c>
      <c r="O42" s="92">
        <v>8.6999999999999993</v>
      </c>
      <c r="P42" s="93">
        <v>10.4</v>
      </c>
      <c r="AM42" s="67"/>
    </row>
    <row r="43" spans="2:39" x14ac:dyDescent="0.3">
      <c r="B43" s="547">
        <v>4</v>
      </c>
      <c r="C43" s="551">
        <v>150</v>
      </c>
      <c r="D43" s="87" t="s">
        <v>6</v>
      </c>
      <c r="E43" s="120">
        <v>6.96</v>
      </c>
      <c r="F43" s="120">
        <v>7.44</v>
      </c>
      <c r="G43" s="120">
        <v>9.36</v>
      </c>
      <c r="H43" s="120">
        <v>11.76</v>
      </c>
      <c r="I43" s="120">
        <v>14.16</v>
      </c>
      <c r="J43" s="120">
        <v>16.560000000000002</v>
      </c>
      <c r="K43" s="120">
        <v>18.96</v>
      </c>
      <c r="L43" s="120">
        <v>21.36</v>
      </c>
      <c r="M43" s="120">
        <v>23.28</v>
      </c>
      <c r="N43" s="120">
        <v>23.76</v>
      </c>
      <c r="O43" s="120">
        <v>26.16</v>
      </c>
      <c r="P43" s="121">
        <v>30.96</v>
      </c>
      <c r="AM43" s="67"/>
    </row>
    <row r="44" spans="2:39" ht="15" thickBot="1" x14ac:dyDescent="0.35">
      <c r="B44" s="548"/>
      <c r="C44" s="552"/>
      <c r="D44" s="90" t="s">
        <v>3</v>
      </c>
      <c r="E44" s="92">
        <v>2.6</v>
      </c>
      <c r="F44" s="92">
        <v>2.8</v>
      </c>
      <c r="G44" s="92">
        <v>3.7</v>
      </c>
      <c r="H44" s="92">
        <v>4.8</v>
      </c>
      <c r="I44" s="92">
        <v>5.9</v>
      </c>
      <c r="J44" s="92">
        <v>7.1</v>
      </c>
      <c r="K44" s="92">
        <v>8.1999999999999993</v>
      </c>
      <c r="L44" s="92">
        <v>9.3000000000000007</v>
      </c>
      <c r="M44" s="92">
        <v>10.199999999999999</v>
      </c>
      <c r="N44" s="92">
        <v>10.4</v>
      </c>
      <c r="O44" s="92">
        <v>11.6</v>
      </c>
      <c r="P44" s="93">
        <v>13.8</v>
      </c>
      <c r="AM44" s="67"/>
    </row>
    <row r="45" spans="2:39" x14ac:dyDescent="0.3">
      <c r="B45" s="561">
        <v>5</v>
      </c>
      <c r="C45" s="563">
        <v>200</v>
      </c>
      <c r="D45" s="94" t="s">
        <v>6</v>
      </c>
      <c r="E45" s="118">
        <v>8.76</v>
      </c>
      <c r="F45" s="118">
        <v>9.3600000000000012</v>
      </c>
      <c r="G45" s="118">
        <v>11.76</v>
      </c>
      <c r="H45" s="118">
        <v>14.76</v>
      </c>
      <c r="I45" s="118">
        <v>17.760000000000002</v>
      </c>
      <c r="J45" s="118">
        <v>20.76</v>
      </c>
      <c r="K45" s="118">
        <v>23.76</v>
      </c>
      <c r="L45" s="118">
        <v>26.76</v>
      </c>
      <c r="M45" s="118">
        <v>29.160000000000004</v>
      </c>
      <c r="N45" s="118">
        <v>29.76</v>
      </c>
      <c r="O45" s="118">
        <v>32.76</v>
      </c>
      <c r="P45" s="119">
        <v>38.76</v>
      </c>
      <c r="AM45" s="67"/>
    </row>
    <row r="46" spans="2:39" ht="15" thickBot="1" x14ac:dyDescent="0.35">
      <c r="B46" s="561"/>
      <c r="C46" s="563"/>
      <c r="D46" s="97" t="s">
        <v>3</v>
      </c>
      <c r="E46" s="92">
        <v>3.2</v>
      </c>
      <c r="F46" s="92">
        <v>3.5</v>
      </c>
      <c r="G46" s="92">
        <v>4.5999999999999996</v>
      </c>
      <c r="H46" s="92">
        <v>6</v>
      </c>
      <c r="I46" s="92">
        <v>7.4</v>
      </c>
      <c r="J46" s="92">
        <v>8.8000000000000007</v>
      </c>
      <c r="K46" s="92">
        <v>10.199999999999999</v>
      </c>
      <c r="L46" s="92">
        <v>11.7</v>
      </c>
      <c r="M46" s="92">
        <v>12.8</v>
      </c>
      <c r="N46" s="92">
        <v>13.1</v>
      </c>
      <c r="O46" s="92">
        <v>14.5</v>
      </c>
      <c r="P46" s="93">
        <v>17.3</v>
      </c>
      <c r="AM46" s="67"/>
    </row>
    <row r="47" spans="2:39" x14ac:dyDescent="0.3">
      <c r="B47" s="547">
        <v>6</v>
      </c>
      <c r="C47" s="551">
        <v>250</v>
      </c>
      <c r="D47" s="87" t="s">
        <v>6</v>
      </c>
      <c r="E47" s="120">
        <v>10.559999999999999</v>
      </c>
      <c r="F47" s="120">
        <v>11.28</v>
      </c>
      <c r="G47" s="120">
        <v>14.16</v>
      </c>
      <c r="H47" s="120">
        <v>17.759999999999998</v>
      </c>
      <c r="I47" s="120">
        <v>21.36</v>
      </c>
      <c r="J47" s="120">
        <v>24.96</v>
      </c>
      <c r="K47" s="120">
        <v>28.560000000000002</v>
      </c>
      <c r="L47" s="120">
        <v>32.159999999999997</v>
      </c>
      <c r="M47" s="120">
        <v>35.04</v>
      </c>
      <c r="N47" s="120">
        <v>35.760000000000005</v>
      </c>
      <c r="O47" s="120">
        <v>39.36</v>
      </c>
      <c r="P47" s="121">
        <v>46.56</v>
      </c>
      <c r="AM47" s="67"/>
    </row>
    <row r="48" spans="2:39" ht="15" thickBot="1" x14ac:dyDescent="0.35">
      <c r="B48" s="548"/>
      <c r="C48" s="552"/>
      <c r="D48" s="90" t="s">
        <v>3</v>
      </c>
      <c r="E48" s="92">
        <v>3.9</v>
      </c>
      <c r="F48" s="92">
        <v>4.2</v>
      </c>
      <c r="G48" s="92">
        <v>5.6</v>
      </c>
      <c r="H48" s="92">
        <v>7.2</v>
      </c>
      <c r="I48" s="92">
        <v>8.9</v>
      </c>
      <c r="J48" s="92">
        <v>10.6</v>
      </c>
      <c r="K48" s="92">
        <v>12.3</v>
      </c>
      <c r="L48" s="92">
        <v>14</v>
      </c>
      <c r="M48" s="92">
        <v>15.3</v>
      </c>
      <c r="N48" s="92">
        <v>15.7</v>
      </c>
      <c r="O48" s="92">
        <v>17.399999999999999</v>
      </c>
      <c r="P48" s="93">
        <v>20.7</v>
      </c>
      <c r="AM48" s="67"/>
    </row>
    <row r="49" spans="2:39" x14ac:dyDescent="0.3">
      <c r="B49" s="561">
        <v>7</v>
      </c>
      <c r="C49" s="563">
        <v>300</v>
      </c>
      <c r="D49" s="94" t="s">
        <v>6</v>
      </c>
      <c r="E49" s="122">
        <v>12.36</v>
      </c>
      <c r="F49" s="122">
        <v>13.2</v>
      </c>
      <c r="G49" s="122">
        <v>16.559999999999999</v>
      </c>
      <c r="H49" s="122">
        <v>20.76</v>
      </c>
      <c r="I49" s="122">
        <v>24.96</v>
      </c>
      <c r="J49" s="122">
        <v>29.16</v>
      </c>
      <c r="K49" s="122">
        <v>33.36</v>
      </c>
      <c r="L49" s="122">
        <v>37.56</v>
      </c>
      <c r="M49" s="122">
        <v>40.92</v>
      </c>
      <c r="N49" s="122">
        <v>41.760000000000005</v>
      </c>
      <c r="O49" s="122">
        <v>45.96</v>
      </c>
      <c r="P49" s="123">
        <v>54.36</v>
      </c>
      <c r="AM49" s="67"/>
    </row>
    <row r="50" spans="2:39" ht="15" thickBot="1" x14ac:dyDescent="0.35">
      <c r="B50" s="561"/>
      <c r="C50" s="563"/>
      <c r="D50" s="97" t="s">
        <v>3</v>
      </c>
      <c r="E50" s="100">
        <v>4.5</v>
      </c>
      <c r="F50" s="100">
        <v>4.9000000000000004</v>
      </c>
      <c r="G50" s="100">
        <v>6.5</v>
      </c>
      <c r="H50" s="100">
        <v>8.5</v>
      </c>
      <c r="I50" s="100">
        <v>10.4</v>
      </c>
      <c r="J50" s="100">
        <v>12.4</v>
      </c>
      <c r="K50" s="100">
        <v>14.4</v>
      </c>
      <c r="L50" s="100">
        <v>16.3</v>
      </c>
      <c r="M50" s="100">
        <v>17.899999999999999</v>
      </c>
      <c r="N50" s="100">
        <v>18.3</v>
      </c>
      <c r="O50" s="100">
        <v>20.3</v>
      </c>
      <c r="P50" s="101">
        <v>24.2</v>
      </c>
      <c r="AM50" s="67"/>
    </row>
    <row r="51" spans="2:39" x14ac:dyDescent="0.3">
      <c r="B51" s="547">
        <v>8</v>
      </c>
      <c r="C51" s="551">
        <v>350</v>
      </c>
      <c r="D51" s="87" t="s">
        <v>6</v>
      </c>
      <c r="E51" s="118">
        <v>14.16</v>
      </c>
      <c r="F51" s="118">
        <v>15.120000000000001</v>
      </c>
      <c r="G51" s="118">
        <v>18.96</v>
      </c>
      <c r="H51" s="118">
        <v>23.759999999999998</v>
      </c>
      <c r="I51" s="118">
        <v>28.560000000000002</v>
      </c>
      <c r="J51" s="118">
        <v>33.36</v>
      </c>
      <c r="K51" s="118">
        <v>38.160000000000004</v>
      </c>
      <c r="L51" s="118">
        <v>42.96</v>
      </c>
      <c r="M51" s="118">
        <v>46.800000000000004</v>
      </c>
      <c r="N51" s="118">
        <v>47.760000000000005</v>
      </c>
      <c r="O51" s="118">
        <v>52.56</v>
      </c>
      <c r="P51" s="119">
        <v>62.160000000000004</v>
      </c>
    </row>
    <row r="52" spans="2:39" ht="15" thickBot="1" x14ac:dyDescent="0.35">
      <c r="B52" s="548"/>
      <c r="C52" s="552"/>
      <c r="D52" s="90" t="s">
        <v>3</v>
      </c>
      <c r="E52" s="92">
        <v>5.2</v>
      </c>
      <c r="F52" s="92">
        <v>5.6</v>
      </c>
      <c r="G52" s="92">
        <v>7.4</v>
      </c>
      <c r="H52" s="92">
        <v>9.6999999999999993</v>
      </c>
      <c r="I52" s="92">
        <v>11.9</v>
      </c>
      <c r="J52" s="92">
        <v>14.2</v>
      </c>
      <c r="K52" s="92">
        <v>16.399999999999999</v>
      </c>
      <c r="L52" s="92">
        <v>18.7</v>
      </c>
      <c r="M52" s="92">
        <v>20.5</v>
      </c>
      <c r="N52" s="92">
        <v>20.9</v>
      </c>
      <c r="O52" s="92">
        <v>23.2</v>
      </c>
      <c r="P52" s="93">
        <v>27.7</v>
      </c>
    </row>
    <row r="53" spans="2:39" x14ac:dyDescent="0.3">
      <c r="B53" s="561">
        <v>9</v>
      </c>
      <c r="C53" s="563">
        <v>400</v>
      </c>
      <c r="D53" s="94" t="s">
        <v>6</v>
      </c>
      <c r="E53" s="122">
        <v>15.959999999999999</v>
      </c>
      <c r="F53" s="122">
        <v>17.04</v>
      </c>
      <c r="G53" s="122">
        <v>21.36</v>
      </c>
      <c r="H53" s="122">
        <v>26.759999999999998</v>
      </c>
      <c r="I53" s="122">
        <v>32.159999999999997</v>
      </c>
      <c r="J53" s="122">
        <v>37.56</v>
      </c>
      <c r="K53" s="122">
        <v>42.960000000000008</v>
      </c>
      <c r="L53" s="122">
        <v>48.36</v>
      </c>
      <c r="M53" s="122">
        <v>52.680000000000007</v>
      </c>
      <c r="N53" s="122">
        <v>53.760000000000005</v>
      </c>
      <c r="O53" s="122">
        <v>59.16</v>
      </c>
      <c r="P53" s="123">
        <v>69.959999999999994</v>
      </c>
    </row>
    <row r="54" spans="2:39" ht="15" thickBot="1" x14ac:dyDescent="0.35">
      <c r="B54" s="561"/>
      <c r="C54" s="563"/>
      <c r="D54" s="97" t="s">
        <v>3</v>
      </c>
      <c r="E54" s="100">
        <v>5.8</v>
      </c>
      <c r="F54" s="100">
        <v>6.3</v>
      </c>
      <c r="G54" s="100">
        <v>8.4</v>
      </c>
      <c r="H54" s="100">
        <v>10.9</v>
      </c>
      <c r="I54" s="100">
        <v>13.4</v>
      </c>
      <c r="J54" s="100">
        <v>15.9</v>
      </c>
      <c r="K54" s="100">
        <v>18.5</v>
      </c>
      <c r="L54" s="100">
        <v>21</v>
      </c>
      <c r="M54" s="100">
        <v>23</v>
      </c>
      <c r="N54" s="100">
        <v>23.5</v>
      </c>
      <c r="O54" s="100">
        <v>26.1</v>
      </c>
      <c r="P54" s="101">
        <v>31.1</v>
      </c>
    </row>
    <row r="55" spans="2:39" x14ac:dyDescent="0.3">
      <c r="B55" s="547">
        <v>10</v>
      </c>
      <c r="C55" s="551">
        <v>450</v>
      </c>
      <c r="D55" s="87" t="s">
        <v>6</v>
      </c>
      <c r="E55" s="118">
        <v>17.759999999999998</v>
      </c>
      <c r="F55" s="118">
        <v>18.96</v>
      </c>
      <c r="G55" s="118">
        <v>23.759999999999998</v>
      </c>
      <c r="H55" s="118">
        <v>29.759999999999998</v>
      </c>
      <c r="I55" s="118">
        <v>35.76</v>
      </c>
      <c r="J55" s="118">
        <v>41.76</v>
      </c>
      <c r="K55" s="118">
        <v>47.76</v>
      </c>
      <c r="L55" s="118">
        <v>53.76</v>
      </c>
      <c r="M55" s="118">
        <v>58.56</v>
      </c>
      <c r="N55" s="118">
        <v>59.76</v>
      </c>
      <c r="O55" s="118">
        <v>65.760000000000005</v>
      </c>
      <c r="P55" s="119">
        <v>77.760000000000005</v>
      </c>
    </row>
    <row r="56" spans="2:39" ht="15" thickBot="1" x14ac:dyDescent="0.35">
      <c r="B56" s="548"/>
      <c r="C56" s="552"/>
      <c r="D56" s="90" t="s">
        <v>3</v>
      </c>
      <c r="E56" s="92">
        <v>6.5</v>
      </c>
      <c r="F56" s="92">
        <v>7</v>
      </c>
      <c r="G56" s="92">
        <v>9.3000000000000007</v>
      </c>
      <c r="H56" s="92">
        <v>12.1</v>
      </c>
      <c r="I56" s="92">
        <v>14.9</v>
      </c>
      <c r="J56" s="92">
        <v>17.7</v>
      </c>
      <c r="K56" s="92">
        <v>20.5</v>
      </c>
      <c r="L56" s="92">
        <v>23.3</v>
      </c>
      <c r="M56" s="92">
        <v>25.6</v>
      </c>
      <c r="N56" s="92">
        <v>26.2</v>
      </c>
      <c r="O56" s="92">
        <v>29</v>
      </c>
      <c r="P56" s="93">
        <v>34.6</v>
      </c>
    </row>
    <row r="57" spans="2:39" x14ac:dyDescent="0.3">
      <c r="B57" s="547">
        <v>11</v>
      </c>
      <c r="C57" s="551">
        <v>500</v>
      </c>
      <c r="D57" s="87" t="s">
        <v>6</v>
      </c>
      <c r="E57" s="120">
        <v>19.559999999999999</v>
      </c>
      <c r="F57" s="120">
        <v>20.880000000000003</v>
      </c>
      <c r="G57" s="120">
        <v>26.16</v>
      </c>
      <c r="H57" s="120">
        <v>32.76</v>
      </c>
      <c r="I57" s="120">
        <v>39.36</v>
      </c>
      <c r="J57" s="120">
        <v>45.96</v>
      </c>
      <c r="K57" s="120">
        <v>52.56</v>
      </c>
      <c r="L57" s="120">
        <v>59.16</v>
      </c>
      <c r="M57" s="120">
        <v>64.440000000000012</v>
      </c>
      <c r="N57" s="120">
        <v>65.760000000000005</v>
      </c>
      <c r="O57" s="120">
        <v>72.36</v>
      </c>
      <c r="P57" s="121">
        <v>85.56</v>
      </c>
    </row>
    <row r="58" spans="2:39" ht="15" thickBot="1" x14ac:dyDescent="0.35">
      <c r="B58" s="548"/>
      <c r="C58" s="552"/>
      <c r="D58" s="90" t="s">
        <v>3</v>
      </c>
      <c r="E58" s="92">
        <v>7.1</v>
      </c>
      <c r="F58" s="92">
        <v>7.7</v>
      </c>
      <c r="G58" s="92">
        <v>10.199999999999999</v>
      </c>
      <c r="H58" s="92">
        <v>13.3</v>
      </c>
      <c r="I58" s="92">
        <v>16.399999999999999</v>
      </c>
      <c r="J58" s="92">
        <v>19.5</v>
      </c>
      <c r="K58" s="92">
        <v>22.6</v>
      </c>
      <c r="L58" s="92">
        <v>25.7</v>
      </c>
      <c r="M58" s="92">
        <v>28.2</v>
      </c>
      <c r="N58" s="92">
        <v>28.8</v>
      </c>
      <c r="O58" s="92">
        <v>31.9</v>
      </c>
      <c r="P58" s="93">
        <v>38.1</v>
      </c>
    </row>
    <row r="59" spans="2:39" x14ac:dyDescent="0.3">
      <c r="B59" s="561">
        <v>12</v>
      </c>
      <c r="C59" s="563">
        <v>550</v>
      </c>
      <c r="D59" s="94" t="s">
        <v>6</v>
      </c>
      <c r="E59" s="122">
        <v>21.36</v>
      </c>
      <c r="F59" s="122">
        <v>22.8</v>
      </c>
      <c r="G59" s="122">
        <v>28.560000000000002</v>
      </c>
      <c r="H59" s="122">
        <v>35.76</v>
      </c>
      <c r="I59" s="122">
        <v>42.96</v>
      </c>
      <c r="J59" s="122">
        <v>50.160000000000004</v>
      </c>
      <c r="K59" s="122">
        <v>57.360000000000007</v>
      </c>
      <c r="L59" s="122">
        <v>64.559999999999988</v>
      </c>
      <c r="M59" s="122">
        <v>70.319999999999993</v>
      </c>
      <c r="N59" s="122">
        <v>71.760000000000005</v>
      </c>
      <c r="O59" s="122">
        <v>78.959999999999994</v>
      </c>
      <c r="P59" s="123">
        <v>93.36</v>
      </c>
    </row>
    <row r="60" spans="2:39" ht="15" thickBot="1" x14ac:dyDescent="0.35">
      <c r="B60" s="561"/>
      <c r="C60" s="563"/>
      <c r="D60" s="97" t="s">
        <v>3</v>
      </c>
      <c r="E60" s="100">
        <v>7.8</v>
      </c>
      <c r="F60" s="100">
        <v>8.4</v>
      </c>
      <c r="G60" s="100">
        <v>11.1</v>
      </c>
      <c r="H60" s="100">
        <v>14.5</v>
      </c>
      <c r="I60" s="100">
        <v>17.899999999999999</v>
      </c>
      <c r="J60" s="100">
        <v>21.3</v>
      </c>
      <c r="K60" s="100">
        <v>24.6</v>
      </c>
      <c r="L60" s="100">
        <v>28</v>
      </c>
      <c r="M60" s="100">
        <v>30.7</v>
      </c>
      <c r="N60" s="100">
        <v>31.4</v>
      </c>
      <c r="O60" s="100">
        <v>34.799999999999997</v>
      </c>
      <c r="P60" s="101">
        <v>41.5</v>
      </c>
    </row>
    <row r="61" spans="2:39" x14ac:dyDescent="0.3">
      <c r="B61" s="547">
        <v>13</v>
      </c>
      <c r="C61" s="551">
        <v>600</v>
      </c>
      <c r="D61" s="87" t="s">
        <v>6</v>
      </c>
      <c r="E61" s="118">
        <v>23.16</v>
      </c>
      <c r="F61" s="118">
        <v>24.72</v>
      </c>
      <c r="G61" s="118">
        <v>30.96</v>
      </c>
      <c r="H61" s="118">
        <v>38.76</v>
      </c>
      <c r="I61" s="118">
        <v>46.56</v>
      </c>
      <c r="J61" s="118">
        <v>54.360000000000007</v>
      </c>
      <c r="K61" s="118">
        <v>62.160000000000004</v>
      </c>
      <c r="L61" s="118">
        <v>69.959999999999994</v>
      </c>
      <c r="M61" s="118">
        <v>76.2</v>
      </c>
      <c r="N61" s="118">
        <v>77.760000000000005</v>
      </c>
      <c r="O61" s="118">
        <v>85.56</v>
      </c>
      <c r="P61" s="119">
        <v>101.16000000000001</v>
      </c>
      <c r="AA61" s="378"/>
      <c r="AB61" s="378"/>
      <c r="AC61" s="378"/>
      <c r="AD61" s="378"/>
      <c r="AE61" s="378"/>
      <c r="AF61" s="378"/>
      <c r="AG61" s="378"/>
      <c r="AH61" s="378"/>
      <c r="AI61" s="378"/>
      <c r="AJ61" s="378"/>
      <c r="AK61" s="378"/>
      <c r="AL61" s="378"/>
    </row>
    <row r="62" spans="2:39" ht="15" thickBot="1" x14ac:dyDescent="0.35">
      <c r="B62" s="548"/>
      <c r="C62" s="552"/>
      <c r="D62" s="90" t="s">
        <v>3</v>
      </c>
      <c r="E62" s="92">
        <v>8.4</v>
      </c>
      <c r="F62" s="92">
        <v>9.1999999999999993</v>
      </c>
      <c r="G62" s="92">
        <v>12.1</v>
      </c>
      <c r="H62" s="92">
        <v>15.7</v>
      </c>
      <c r="I62" s="92">
        <v>19.399999999999999</v>
      </c>
      <c r="J62" s="92">
        <v>23</v>
      </c>
      <c r="K62" s="92">
        <v>26.7</v>
      </c>
      <c r="L62" s="92">
        <v>30.4</v>
      </c>
      <c r="M62" s="92">
        <v>33.299999999999997</v>
      </c>
      <c r="N62" s="92">
        <v>34</v>
      </c>
      <c r="O62" s="92">
        <v>37.700000000000003</v>
      </c>
      <c r="P62" s="93">
        <v>45</v>
      </c>
      <c r="AA62" s="378"/>
      <c r="AB62" s="378"/>
      <c r="AC62" s="378"/>
      <c r="AD62" s="378"/>
      <c r="AE62" s="378"/>
      <c r="AF62" s="378"/>
      <c r="AG62" s="378"/>
      <c r="AH62" s="378"/>
      <c r="AI62" s="378"/>
      <c r="AJ62" s="378"/>
      <c r="AK62" s="378"/>
      <c r="AL62" s="378"/>
    </row>
    <row r="63" spans="2:39" x14ac:dyDescent="0.3">
      <c r="B63" s="547">
        <v>14</v>
      </c>
      <c r="C63" s="551">
        <v>650</v>
      </c>
      <c r="D63" s="87" t="s">
        <v>6</v>
      </c>
      <c r="E63" s="120">
        <v>24.96</v>
      </c>
      <c r="F63" s="120">
        <v>26.64</v>
      </c>
      <c r="G63" s="120">
        <v>33.36</v>
      </c>
      <c r="H63" s="120">
        <v>41.760000000000005</v>
      </c>
      <c r="I63" s="120">
        <v>50.16</v>
      </c>
      <c r="J63" s="120">
        <v>58.56</v>
      </c>
      <c r="K63" s="120">
        <v>66.960000000000008</v>
      </c>
      <c r="L63" s="120">
        <v>75.36</v>
      </c>
      <c r="M63" s="120">
        <v>82.08</v>
      </c>
      <c r="N63" s="120">
        <v>83.76</v>
      </c>
      <c r="O63" s="120">
        <v>92.16</v>
      </c>
      <c r="P63" s="121">
        <v>108.96</v>
      </c>
      <c r="AA63" s="378"/>
      <c r="AB63" s="378"/>
      <c r="AC63" s="378"/>
      <c r="AD63" s="378"/>
      <c r="AE63" s="378"/>
      <c r="AF63" s="378"/>
      <c r="AG63" s="378"/>
      <c r="AH63" s="378"/>
      <c r="AI63" s="378"/>
      <c r="AJ63" s="378"/>
      <c r="AK63" s="378"/>
      <c r="AL63" s="378"/>
    </row>
    <row r="64" spans="2:39" ht="15" thickBot="1" x14ac:dyDescent="0.35">
      <c r="B64" s="548"/>
      <c r="C64" s="552"/>
      <c r="D64" s="90" t="s">
        <v>3</v>
      </c>
      <c r="E64" s="92">
        <v>9.1</v>
      </c>
      <c r="F64" s="92">
        <v>9.9</v>
      </c>
      <c r="G64" s="92">
        <v>13</v>
      </c>
      <c r="H64" s="92">
        <v>16.899999999999999</v>
      </c>
      <c r="I64" s="92">
        <v>20.9</v>
      </c>
      <c r="J64" s="92">
        <v>24.8</v>
      </c>
      <c r="K64" s="92">
        <v>28.8</v>
      </c>
      <c r="L64" s="92">
        <v>32.700000000000003</v>
      </c>
      <c r="M64" s="92">
        <v>35.799999999999997</v>
      </c>
      <c r="N64" s="92">
        <v>36.6</v>
      </c>
      <c r="O64" s="92">
        <v>40.6</v>
      </c>
      <c r="P64" s="93">
        <v>48.4</v>
      </c>
      <c r="AA64" s="378"/>
      <c r="AB64" s="378"/>
      <c r="AC64" s="378"/>
      <c r="AD64" s="378"/>
      <c r="AE64" s="378"/>
      <c r="AF64" s="378"/>
      <c r="AG64" s="378"/>
      <c r="AH64" s="378"/>
      <c r="AI64" s="378"/>
      <c r="AJ64" s="378"/>
      <c r="AK64" s="378"/>
      <c r="AL64" s="378"/>
    </row>
    <row r="65" spans="27:38" x14ac:dyDescent="0.3">
      <c r="AA65" s="378"/>
      <c r="AB65" s="378"/>
      <c r="AC65" s="378"/>
      <c r="AD65" s="378"/>
      <c r="AE65" s="378"/>
      <c r="AF65" s="378"/>
      <c r="AG65" s="378"/>
      <c r="AH65" s="378"/>
      <c r="AI65" s="378"/>
      <c r="AJ65" s="378"/>
      <c r="AK65" s="378"/>
      <c r="AL65" s="378"/>
    </row>
    <row r="66" spans="27:38" x14ac:dyDescent="0.3">
      <c r="AA66" s="378"/>
      <c r="AB66" s="378"/>
      <c r="AC66" s="378"/>
      <c r="AD66" s="378"/>
      <c r="AE66" s="378"/>
      <c r="AF66" s="378"/>
      <c r="AG66" s="378"/>
      <c r="AH66" s="378"/>
      <c r="AI66" s="378"/>
      <c r="AJ66" s="378"/>
      <c r="AK66" s="378"/>
      <c r="AL66" s="378"/>
    </row>
    <row r="67" spans="27:38" x14ac:dyDescent="0.3">
      <c r="AA67" s="378"/>
      <c r="AB67" s="378"/>
      <c r="AC67" s="378"/>
      <c r="AD67" s="378"/>
      <c r="AE67" s="378"/>
      <c r="AF67" s="378"/>
      <c r="AG67" s="378"/>
      <c r="AH67" s="378"/>
      <c r="AI67" s="378"/>
      <c r="AJ67" s="378"/>
      <c r="AK67" s="378"/>
      <c r="AL67" s="378"/>
    </row>
    <row r="68" spans="27:38" x14ac:dyDescent="0.3">
      <c r="AA68" s="378"/>
      <c r="AB68" s="378"/>
      <c r="AC68" s="378"/>
      <c r="AD68" s="378"/>
      <c r="AE68" s="378"/>
      <c r="AF68" s="378"/>
      <c r="AG68" s="378"/>
      <c r="AH68" s="378"/>
      <c r="AI68" s="378"/>
      <c r="AJ68" s="378"/>
      <c r="AK68" s="378"/>
      <c r="AL68" s="378"/>
    </row>
    <row r="69" spans="27:38" x14ac:dyDescent="0.3">
      <c r="AA69" s="378"/>
      <c r="AB69" s="378"/>
      <c r="AC69" s="378"/>
      <c r="AD69" s="378"/>
      <c r="AE69" s="378"/>
      <c r="AF69" s="378"/>
      <c r="AG69" s="378"/>
      <c r="AH69" s="378"/>
      <c r="AI69" s="378"/>
      <c r="AJ69" s="378"/>
      <c r="AK69" s="378"/>
      <c r="AL69" s="378"/>
    </row>
    <row r="70" spans="27:38" x14ac:dyDescent="0.3">
      <c r="AA70" s="378"/>
      <c r="AB70" s="378"/>
      <c r="AC70" s="378"/>
      <c r="AD70" s="378"/>
      <c r="AE70" s="378"/>
      <c r="AF70" s="378"/>
      <c r="AG70" s="378"/>
      <c r="AH70" s="378"/>
      <c r="AI70" s="378"/>
      <c r="AJ70" s="378"/>
      <c r="AK70" s="378"/>
      <c r="AL70" s="378"/>
    </row>
    <row r="71" spans="27:38" x14ac:dyDescent="0.3">
      <c r="AA71" s="378"/>
      <c r="AB71" s="378"/>
      <c r="AC71" s="378"/>
      <c r="AD71" s="378"/>
      <c r="AE71" s="378"/>
      <c r="AF71" s="378"/>
      <c r="AG71" s="378"/>
      <c r="AH71" s="378"/>
      <c r="AI71" s="378"/>
      <c r="AJ71" s="378"/>
      <c r="AK71" s="378"/>
      <c r="AL71" s="378"/>
    </row>
    <row r="72" spans="27:38" x14ac:dyDescent="0.3">
      <c r="AA72" s="378"/>
      <c r="AB72" s="378"/>
      <c r="AC72" s="378"/>
      <c r="AD72" s="378"/>
      <c r="AE72" s="378"/>
      <c r="AF72" s="378"/>
      <c r="AG72" s="378"/>
      <c r="AH72" s="378"/>
      <c r="AI72" s="378"/>
      <c r="AJ72" s="378"/>
      <c r="AK72" s="378"/>
      <c r="AL72" s="378"/>
    </row>
    <row r="73" spans="27:38" x14ac:dyDescent="0.3">
      <c r="AA73" s="378"/>
      <c r="AB73" s="378"/>
      <c r="AC73" s="378"/>
      <c r="AD73" s="378"/>
      <c r="AE73" s="378"/>
      <c r="AF73" s="378"/>
      <c r="AG73" s="378"/>
      <c r="AH73" s="378"/>
      <c r="AI73" s="378"/>
      <c r="AJ73" s="378"/>
      <c r="AK73" s="378"/>
      <c r="AL73" s="378"/>
    </row>
    <row r="74" spans="27:38" x14ac:dyDescent="0.3">
      <c r="AA74" s="378"/>
      <c r="AB74" s="378"/>
      <c r="AC74" s="378"/>
      <c r="AD74" s="378"/>
      <c r="AE74" s="378"/>
      <c r="AF74" s="378"/>
      <c r="AG74" s="378"/>
      <c r="AH74" s="378"/>
      <c r="AI74" s="378"/>
      <c r="AJ74" s="378"/>
      <c r="AK74" s="378"/>
      <c r="AL74" s="378"/>
    </row>
    <row r="75" spans="27:38" x14ac:dyDescent="0.3">
      <c r="AA75" s="378"/>
      <c r="AB75" s="378"/>
      <c r="AC75" s="378"/>
      <c r="AD75" s="378"/>
      <c r="AE75" s="378"/>
      <c r="AF75" s="378"/>
      <c r="AG75" s="378"/>
      <c r="AH75" s="378"/>
      <c r="AI75" s="378"/>
      <c r="AJ75" s="378"/>
      <c r="AK75" s="378"/>
      <c r="AL75" s="378"/>
    </row>
    <row r="76" spans="27:38" x14ac:dyDescent="0.3">
      <c r="AA76" s="378"/>
      <c r="AB76" s="378"/>
      <c r="AC76" s="378"/>
      <c r="AD76" s="378"/>
      <c r="AE76" s="378"/>
      <c r="AF76" s="378"/>
      <c r="AG76" s="378"/>
      <c r="AH76" s="378"/>
      <c r="AI76" s="378"/>
      <c r="AJ76" s="378"/>
      <c r="AK76" s="378"/>
      <c r="AL76" s="378"/>
    </row>
    <row r="77" spans="27:38" x14ac:dyDescent="0.3">
      <c r="AA77" s="378"/>
      <c r="AB77" s="378"/>
      <c r="AC77" s="378"/>
      <c r="AD77" s="378"/>
      <c r="AE77" s="378"/>
      <c r="AF77" s="378"/>
      <c r="AG77" s="378"/>
      <c r="AH77" s="378"/>
      <c r="AI77" s="378"/>
      <c r="AJ77" s="378"/>
      <c r="AK77" s="378"/>
      <c r="AL77" s="378"/>
    </row>
    <row r="78" spans="27:38" x14ac:dyDescent="0.3">
      <c r="AA78" s="378"/>
      <c r="AB78" s="378"/>
      <c r="AC78" s="378"/>
      <c r="AD78" s="378"/>
      <c r="AE78" s="378"/>
      <c r="AF78" s="378"/>
      <c r="AG78" s="378"/>
      <c r="AH78" s="378"/>
      <c r="AI78" s="378"/>
      <c r="AJ78" s="378"/>
      <c r="AK78" s="378"/>
      <c r="AL78" s="378"/>
    </row>
    <row r="79" spans="27:38" x14ac:dyDescent="0.3">
      <c r="AA79" s="378"/>
      <c r="AB79" s="378"/>
      <c r="AC79" s="378"/>
      <c r="AD79" s="378"/>
      <c r="AE79" s="378"/>
      <c r="AF79" s="378"/>
      <c r="AG79" s="378"/>
      <c r="AH79" s="378"/>
      <c r="AI79" s="378"/>
      <c r="AJ79" s="378"/>
      <c r="AK79" s="378"/>
      <c r="AL79" s="378"/>
    </row>
    <row r="80" spans="27:38" x14ac:dyDescent="0.3">
      <c r="AA80" s="378"/>
      <c r="AB80" s="378"/>
      <c r="AC80" s="378"/>
      <c r="AD80" s="378"/>
      <c r="AE80" s="378"/>
      <c r="AF80" s="378"/>
      <c r="AG80" s="378"/>
      <c r="AH80" s="378"/>
      <c r="AI80" s="378"/>
      <c r="AJ80" s="378"/>
      <c r="AK80" s="378"/>
      <c r="AL80" s="378"/>
    </row>
    <row r="81" spans="27:38" x14ac:dyDescent="0.3">
      <c r="AA81" s="378"/>
      <c r="AB81" s="378"/>
      <c r="AC81" s="378"/>
      <c r="AD81" s="378"/>
      <c r="AE81" s="378"/>
      <c r="AF81" s="378"/>
      <c r="AG81" s="378"/>
      <c r="AH81" s="378"/>
      <c r="AI81" s="378"/>
      <c r="AJ81" s="378"/>
      <c r="AK81" s="378"/>
      <c r="AL81" s="378"/>
    </row>
    <row r="82" spans="27:38" x14ac:dyDescent="0.3">
      <c r="AA82" s="378"/>
      <c r="AB82" s="378"/>
      <c r="AC82" s="378"/>
      <c r="AD82" s="378"/>
      <c r="AE82" s="378"/>
      <c r="AF82" s="378"/>
      <c r="AG82" s="378"/>
      <c r="AH82" s="378"/>
      <c r="AI82" s="378"/>
      <c r="AJ82" s="378"/>
      <c r="AK82" s="378"/>
      <c r="AL82" s="378"/>
    </row>
    <row r="83" spans="27:38" x14ac:dyDescent="0.3">
      <c r="AA83" s="378"/>
      <c r="AB83" s="378"/>
      <c r="AC83" s="378"/>
      <c r="AD83" s="378"/>
      <c r="AE83" s="378"/>
      <c r="AF83" s="378"/>
      <c r="AG83" s="378"/>
      <c r="AH83" s="378"/>
      <c r="AI83" s="378"/>
      <c r="AJ83" s="378"/>
      <c r="AK83" s="378"/>
      <c r="AL83" s="378"/>
    </row>
    <row r="84" spans="27:38" x14ac:dyDescent="0.3">
      <c r="AA84" s="378"/>
      <c r="AB84" s="378"/>
      <c r="AC84" s="378"/>
      <c r="AD84" s="378"/>
      <c r="AE84" s="378"/>
      <c r="AF84" s="378"/>
      <c r="AG84" s="378"/>
      <c r="AH84" s="378"/>
      <c r="AI84" s="378"/>
      <c r="AJ84" s="378"/>
      <c r="AK84" s="378"/>
      <c r="AL84" s="378"/>
    </row>
    <row r="85" spans="27:38" x14ac:dyDescent="0.3">
      <c r="AA85" s="378"/>
      <c r="AB85" s="378"/>
      <c r="AC85" s="378"/>
      <c r="AD85" s="378"/>
      <c r="AE85" s="378"/>
      <c r="AF85" s="378"/>
      <c r="AG85" s="378"/>
      <c r="AH85" s="378"/>
      <c r="AI85" s="378"/>
      <c r="AJ85" s="378"/>
      <c r="AK85" s="378"/>
      <c r="AL85" s="378"/>
    </row>
    <row r="86" spans="27:38" x14ac:dyDescent="0.3">
      <c r="AA86" s="378"/>
      <c r="AB86" s="378"/>
      <c r="AC86" s="378"/>
      <c r="AD86" s="378"/>
      <c r="AE86" s="378"/>
      <c r="AF86" s="378"/>
      <c r="AG86" s="378"/>
      <c r="AH86" s="378"/>
      <c r="AI86" s="378"/>
      <c r="AJ86" s="378"/>
      <c r="AK86" s="378"/>
      <c r="AL86" s="378"/>
    </row>
    <row r="87" spans="27:38" x14ac:dyDescent="0.3">
      <c r="AA87" s="378"/>
      <c r="AB87" s="378"/>
      <c r="AC87" s="378"/>
      <c r="AD87" s="378"/>
      <c r="AE87" s="378"/>
      <c r="AF87" s="378"/>
      <c r="AG87" s="378"/>
      <c r="AH87" s="378"/>
      <c r="AI87" s="378"/>
      <c r="AJ87" s="378"/>
      <c r="AK87" s="378"/>
      <c r="AL87" s="378"/>
    </row>
  </sheetData>
  <sheetProtection algorithmName="SHA-512" hashValue="7PfuIbGQ10n7wqs/Tnn7R+lSu4dwLR44S0cM1A+Hjw/KhqGZs7s7uQGInznYypjylP9+gKPhou4ui3lBUz1uLQ==" saltValue="SCtInQplT6V083TgGDrz+w==" spinCount="100000" sheet="1" objects="1" scenarios="1"/>
  <mergeCells count="64">
    <mergeCell ref="B63:B64"/>
    <mergeCell ref="C63:C64"/>
    <mergeCell ref="B1:E1"/>
    <mergeCell ref="B57:B58"/>
    <mergeCell ref="C57:C58"/>
    <mergeCell ref="B59:B60"/>
    <mergeCell ref="C59:C60"/>
    <mergeCell ref="B61:B62"/>
    <mergeCell ref="C61:C62"/>
    <mergeCell ref="B51:B52"/>
    <mergeCell ref="C51:C52"/>
    <mergeCell ref="B53:B54"/>
    <mergeCell ref="C53:C54"/>
    <mergeCell ref="B55:B56"/>
    <mergeCell ref="C55:C56"/>
    <mergeCell ref="B45:B46"/>
    <mergeCell ref="C45:C46"/>
    <mergeCell ref="B47:B48"/>
    <mergeCell ref="C47:C48"/>
    <mergeCell ref="B49:B50"/>
    <mergeCell ref="C49:C50"/>
    <mergeCell ref="B39:B40"/>
    <mergeCell ref="C39:C40"/>
    <mergeCell ref="B41:B42"/>
    <mergeCell ref="C41:C42"/>
    <mergeCell ref="B43:B44"/>
    <mergeCell ref="C43:C44"/>
    <mergeCell ref="D38:P38"/>
    <mergeCell ref="B25:B26"/>
    <mergeCell ref="C25:C26"/>
    <mergeCell ref="B27:B28"/>
    <mergeCell ref="C27:C28"/>
    <mergeCell ref="B29:B30"/>
    <mergeCell ref="C29:C30"/>
    <mergeCell ref="B31:B32"/>
    <mergeCell ref="C31:C32"/>
    <mergeCell ref="B34:D34"/>
    <mergeCell ref="B35:D35"/>
    <mergeCell ref="B36:D36"/>
    <mergeCell ref="B37:D37"/>
    <mergeCell ref="E37:P37"/>
    <mergeCell ref="B19:B20"/>
    <mergeCell ref="C19:C20"/>
    <mergeCell ref="B21:B22"/>
    <mergeCell ref="C21:C22"/>
    <mergeCell ref="B23:B24"/>
    <mergeCell ref="C23:C24"/>
    <mergeCell ref="B13:B14"/>
    <mergeCell ref="C13:C14"/>
    <mergeCell ref="B15:B16"/>
    <mergeCell ref="C15:C16"/>
    <mergeCell ref="B17:B18"/>
    <mergeCell ref="C17:C18"/>
    <mergeCell ref="B11:B12"/>
    <mergeCell ref="C11:C12"/>
    <mergeCell ref="B7:B8"/>
    <mergeCell ref="C7:C8"/>
    <mergeCell ref="B9:B10"/>
    <mergeCell ref="C9:C10"/>
    <mergeCell ref="M2:N2"/>
    <mergeCell ref="I3:J3"/>
    <mergeCell ref="K3:P3"/>
    <mergeCell ref="B5:D5"/>
    <mergeCell ref="K5:O5"/>
  </mergeCells>
  <dataValidations count="2">
    <dataValidation showInputMessage="1" showErrorMessage="1" sqref="J5" xr:uid="{00000000-0002-0000-0800-000000000000}"/>
    <dataValidation type="list" allowBlank="1" showInputMessage="1" showErrorMessage="1" sqref="K5" xr:uid="{00000000-0002-0000-0800-000001000000}">
      <formula1>$AA$4:$AA$6</formula1>
    </dataValidation>
  </dataValidations>
  <pageMargins left="0.7" right="0.7" top="0.75" bottom="0.75" header="0.3" footer="0.3"/>
  <pageSetup paperSize="9" orientation="portrait" verticalDpi="0" r:id="rId1"/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dimension ref="B1:AP86"/>
  <sheetViews>
    <sheetView showGridLines="0" showRowColHeaders="0" zoomScale="90" zoomScaleNormal="90" workbookViewId="0">
      <pane ySplit="6" topLeftCell="A7" activePane="bottomLeft" state="frozen"/>
      <selection pane="bottomLeft" activeCell="V5" sqref="V5"/>
    </sheetView>
  </sheetViews>
  <sheetFormatPr defaultRowHeight="14.4" x14ac:dyDescent="0.3"/>
  <cols>
    <col min="1" max="1" width="4.88671875" customWidth="1"/>
    <col min="2" max="2" width="8.44140625" customWidth="1"/>
    <col min="3" max="3" width="12.44140625" customWidth="1"/>
    <col min="4" max="4" width="11.6640625" customWidth="1"/>
    <col min="5" max="5" width="13.44140625" customWidth="1"/>
    <col min="6" max="20" width="8.33203125" customWidth="1"/>
    <col min="27" max="41" width="0" hidden="1" customWidth="1"/>
  </cols>
  <sheetData>
    <row r="1" spans="2:42" ht="48.75" customHeight="1" x14ac:dyDescent="0.3">
      <c r="B1" s="578"/>
      <c r="C1" s="578"/>
      <c r="D1" s="578"/>
      <c r="E1" s="578"/>
      <c r="I1" s="281" t="s">
        <v>167</v>
      </c>
    </row>
    <row r="2" spans="2:42" ht="17.25" customHeight="1" x14ac:dyDescent="0.3">
      <c r="B2" s="110" t="s">
        <v>6461</v>
      </c>
      <c r="C2" s="80"/>
      <c r="D2" s="80"/>
      <c r="E2" s="80"/>
      <c r="F2" s="80"/>
      <c r="G2" s="80"/>
      <c r="H2" s="80"/>
      <c r="I2" s="80"/>
      <c r="J2" s="80"/>
      <c r="K2" s="80"/>
      <c r="L2" s="80"/>
      <c r="M2" s="597"/>
      <c r="N2" s="597"/>
      <c r="O2" s="634"/>
      <c r="P2" s="634"/>
      <c r="Q2" s="634"/>
      <c r="R2" s="634"/>
      <c r="S2" s="634"/>
      <c r="T2" s="634"/>
    </row>
    <row r="3" spans="2:42" ht="29.25" customHeight="1" x14ac:dyDescent="0.3">
      <c r="B3" s="112" t="s">
        <v>6496</v>
      </c>
      <c r="C3" s="112"/>
      <c r="D3" s="113"/>
      <c r="E3" s="113"/>
      <c r="F3" s="80"/>
      <c r="G3" s="80"/>
      <c r="H3" s="80"/>
      <c r="I3" s="80"/>
      <c r="J3" s="80"/>
      <c r="K3" s="584" t="s">
        <v>50</v>
      </c>
      <c r="L3" s="593"/>
      <c r="M3" s="584" t="s">
        <v>6417</v>
      </c>
      <c r="N3" s="593"/>
      <c r="O3" s="593"/>
      <c r="P3" s="593"/>
      <c r="Q3" s="585"/>
      <c r="R3" s="111"/>
      <c r="S3" s="111"/>
      <c r="T3" s="111"/>
    </row>
    <row r="4" spans="2:42" ht="15" customHeight="1" thickBot="1" x14ac:dyDescent="0.35">
      <c r="B4" s="112"/>
      <c r="C4" s="112"/>
      <c r="D4" s="113"/>
      <c r="E4" s="113"/>
      <c r="F4" s="80"/>
      <c r="G4" s="80"/>
      <c r="H4" s="80"/>
      <c r="I4" s="80"/>
      <c r="J4" s="80"/>
      <c r="K4" s="125"/>
      <c r="L4" s="125"/>
      <c r="M4" s="125"/>
      <c r="N4" s="125"/>
      <c r="O4" s="125"/>
      <c r="P4" s="125"/>
      <c r="Q4" s="125"/>
      <c r="R4" s="109"/>
      <c r="S4" s="109"/>
      <c r="T4" s="109"/>
      <c r="AA4" s="126" t="s">
        <v>115</v>
      </c>
      <c r="AB4" s="126"/>
      <c r="AC4" s="126"/>
      <c r="AD4" s="126"/>
      <c r="AE4" s="126"/>
      <c r="AF4" s="126"/>
      <c r="AG4" s="126"/>
      <c r="AH4" s="126"/>
      <c r="AI4" s="126"/>
      <c r="AJ4" s="126"/>
      <c r="AK4" s="126"/>
      <c r="AL4" s="126"/>
      <c r="AM4" s="126"/>
      <c r="AN4" s="126"/>
      <c r="AO4" s="126"/>
      <c r="AP4" s="117"/>
    </row>
    <row r="5" spans="2:42" ht="23.25" customHeight="1" thickBot="1" x14ac:dyDescent="0.35">
      <c r="B5" s="579" t="s">
        <v>6462</v>
      </c>
      <c r="C5" s="580"/>
      <c r="D5" s="580"/>
      <c r="E5" s="581"/>
      <c r="F5" s="258"/>
      <c r="G5" s="261"/>
      <c r="H5" s="261"/>
      <c r="I5" s="261"/>
      <c r="J5" s="261"/>
      <c r="K5" s="272" t="s">
        <v>114</v>
      </c>
      <c r="L5" s="486">
        <v>0</v>
      </c>
      <c r="M5" s="589" t="s">
        <v>115</v>
      </c>
      <c r="N5" s="589"/>
      <c r="O5" s="589"/>
      <c r="P5" s="589"/>
      <c r="Q5" s="589"/>
      <c r="R5" s="258"/>
      <c r="S5" s="258"/>
      <c r="T5" s="259"/>
      <c r="AA5" s="102" t="s">
        <v>116</v>
      </c>
      <c r="AB5" s="102"/>
      <c r="AC5" s="102"/>
      <c r="AD5" s="126"/>
      <c r="AE5" s="126"/>
      <c r="AF5" s="126"/>
      <c r="AG5" s="126"/>
      <c r="AH5" s="126"/>
      <c r="AI5" s="126"/>
      <c r="AJ5" s="126"/>
      <c r="AK5" s="126"/>
      <c r="AL5" s="126"/>
      <c r="AM5" s="126"/>
      <c r="AN5" s="126"/>
      <c r="AO5" s="126"/>
      <c r="AP5" s="117"/>
    </row>
    <row r="6" spans="2:42" ht="26.25" customHeight="1" thickBot="1" x14ac:dyDescent="0.35">
      <c r="B6" s="256" t="s">
        <v>1</v>
      </c>
      <c r="C6" s="255" t="s">
        <v>8</v>
      </c>
      <c r="D6" s="587" t="s">
        <v>0</v>
      </c>
      <c r="E6" s="588"/>
      <c r="F6" s="498">
        <v>270</v>
      </c>
      <c r="G6" s="451">
        <v>420</v>
      </c>
      <c r="H6" s="451">
        <v>500</v>
      </c>
      <c r="I6" s="451">
        <v>550</v>
      </c>
      <c r="J6" s="451">
        <v>570</v>
      </c>
      <c r="K6" s="451">
        <v>750</v>
      </c>
      <c r="L6" s="451">
        <v>1000</v>
      </c>
      <c r="M6" s="451">
        <v>1250</v>
      </c>
      <c r="N6" s="451">
        <v>1500</v>
      </c>
      <c r="O6" s="451">
        <v>1750</v>
      </c>
      <c r="P6" s="451">
        <v>2000</v>
      </c>
      <c r="Q6" s="451">
        <v>2200</v>
      </c>
      <c r="R6" s="451">
        <v>2250</v>
      </c>
      <c r="S6" s="451">
        <v>2500</v>
      </c>
      <c r="T6" s="452">
        <v>3000</v>
      </c>
      <c r="AA6" s="102" t="s">
        <v>117</v>
      </c>
      <c r="AB6" s="102"/>
      <c r="AC6" s="102"/>
      <c r="AD6" s="126"/>
      <c r="AE6" s="126"/>
      <c r="AF6" s="126"/>
      <c r="AG6" s="126"/>
      <c r="AH6" s="126"/>
      <c r="AI6" s="126"/>
      <c r="AJ6" s="126"/>
      <c r="AK6" s="126"/>
      <c r="AL6" s="126"/>
      <c r="AM6" s="126"/>
      <c r="AN6" s="126"/>
      <c r="AO6" s="126"/>
      <c r="AP6" s="117"/>
    </row>
    <row r="7" spans="2:42" ht="15" customHeight="1" x14ac:dyDescent="0.3">
      <c r="B7" s="553">
        <v>2</v>
      </c>
      <c r="C7" s="555">
        <v>106</v>
      </c>
      <c r="D7" s="557" t="s">
        <v>36</v>
      </c>
      <c r="E7" s="558"/>
      <c r="F7" s="447">
        <f>ROUND(AA7-(AA7*$L$5),0)</f>
        <v>10652</v>
      </c>
      <c r="G7" s="447">
        <f t="shared" ref="G7:T7" si="0">ROUND(AB7-(AB7*$L$5),0)</f>
        <v>11499</v>
      </c>
      <c r="H7" s="447">
        <f t="shared" si="0"/>
        <v>12440</v>
      </c>
      <c r="I7" s="447">
        <f t="shared" si="0"/>
        <v>13381</v>
      </c>
      <c r="J7" s="447">
        <f t="shared" si="0"/>
        <v>13381</v>
      </c>
      <c r="K7" s="447">
        <f t="shared" si="0"/>
        <v>14690</v>
      </c>
      <c r="L7" s="447">
        <f t="shared" si="0"/>
        <v>15548</v>
      </c>
      <c r="M7" s="447">
        <f t="shared" si="0"/>
        <v>17022</v>
      </c>
      <c r="N7" s="447">
        <f t="shared" si="0"/>
        <v>17467</v>
      </c>
      <c r="O7" s="447">
        <f t="shared" si="0"/>
        <v>18527</v>
      </c>
      <c r="P7" s="447">
        <f t="shared" si="0"/>
        <v>20051</v>
      </c>
      <c r="Q7" s="447">
        <f t="shared" si="0"/>
        <v>23833</v>
      </c>
      <c r="R7" s="447">
        <f t="shared" si="0"/>
        <v>24306</v>
      </c>
      <c r="S7" s="447">
        <f t="shared" si="0"/>
        <v>29625</v>
      </c>
      <c r="T7" s="448">
        <f t="shared" si="0"/>
        <v>34943</v>
      </c>
      <c r="AA7" s="126">
        <f>ROUND(VLOOKUP(CONCATENATE("SP ",F$6," V",$B7),Основа!$A$1:$P3623,15,FALSE),0)</f>
        <v>10652</v>
      </c>
      <c r="AB7" s="126">
        <f>ROUND(VLOOKUP(CONCATENATE("SP ",G$6," V",$B7),Основа!$A$1:$P3623,15,FALSE),0)</f>
        <v>11499</v>
      </c>
      <c r="AC7" s="126">
        <f>ROUND(VLOOKUP(CONCATENATE("SP ",H$6," V",$B7),Основа!$A$1:$P3623,15,FALSE),0)</f>
        <v>12440</v>
      </c>
      <c r="AD7" s="126">
        <f>ROUND(VLOOKUP(CONCATENATE("SP ",I$6," V",$B7),Основа!$A$1:$P3623,15,FALSE),0)</f>
        <v>13381</v>
      </c>
      <c r="AE7" s="126">
        <f>ROUND(VLOOKUP(CONCATENATE("SP ",J$6," V",$B7),Основа!$A$1:$P3623,15,FALSE),0)</f>
        <v>13381</v>
      </c>
      <c r="AF7" s="126">
        <f>ROUND(VLOOKUP(CONCATENATE("SP ",K$6," V",$B7),Основа!$A$1:$P3623,15,FALSE),0)</f>
        <v>14690</v>
      </c>
      <c r="AG7" s="126">
        <f>ROUND(VLOOKUP(CONCATENATE("SP ",L$6," V",$B7),Основа!$A$1:$P3623,15,FALSE),0)</f>
        <v>15548</v>
      </c>
      <c r="AH7" s="126">
        <f>ROUND(VLOOKUP(CONCATENATE("SP ",M$6," V",$B7),Основа!$A$1:$P3623,15,FALSE),0)</f>
        <v>17022</v>
      </c>
      <c r="AI7" s="126">
        <f>ROUND(VLOOKUP(CONCATENATE("SP ",N$6," V",$B7),Основа!$A$1:$P3623,15,FALSE),0)</f>
        <v>17467</v>
      </c>
      <c r="AJ7" s="126">
        <f>ROUND(VLOOKUP(CONCATENATE("SP ",O$6," V",$B7),Основа!$A$1:$P3623,15,FALSE),0)</f>
        <v>18527</v>
      </c>
      <c r="AK7" s="126">
        <f>ROUND(VLOOKUP(CONCATENATE("SP ",P$6," V",$B7),Основа!$A$1:$P3623,15,FALSE),0)</f>
        <v>20051</v>
      </c>
      <c r="AL7" s="126">
        <f>ROUND(VLOOKUP(CONCATENATE("SP ",Q$6," V",$B7),Основа!$A$1:$P3623,15,FALSE),0)</f>
        <v>23833</v>
      </c>
      <c r="AM7" s="126">
        <f>ROUND(VLOOKUP(CONCATENATE("SP ",R$6," V",$B7),Основа!$A$1:$P3623,15,FALSE),0)</f>
        <v>24306</v>
      </c>
      <c r="AN7" s="126">
        <f>ROUND(VLOOKUP(CONCATENATE("SP ",S$6," V",$B7),Основа!$A$1:$P3623,15,FALSE),0)</f>
        <v>29625</v>
      </c>
      <c r="AO7" s="126">
        <f>ROUND(VLOOKUP(CONCATENATE("SP ",T$6," V",$B7),Основа!$A$1:$P3623,15,FALSE),0)</f>
        <v>34943</v>
      </c>
      <c r="AP7" s="117"/>
    </row>
    <row r="8" spans="2:42" ht="15" customHeight="1" thickBot="1" x14ac:dyDescent="0.35">
      <c r="B8" s="576"/>
      <c r="C8" s="577"/>
      <c r="D8" s="559" t="str">
        <f>RIGHT($M$5,21)</f>
        <v>ΔТ=70⁰С (95/85/20) Вт</v>
      </c>
      <c r="E8" s="560"/>
      <c r="F8" s="461">
        <f t="shared" ref="F8:T8" si="1">ROUND(IF($D8="ΔТ=70⁰С (95/85/20) Вт",AA8,(IF($D8="ΔТ=60⁰С (90/70/20) Вт",AA8*0.818,AA8*0.646))),0)</f>
        <v>69</v>
      </c>
      <c r="G8" s="461">
        <f t="shared" si="1"/>
        <v>106</v>
      </c>
      <c r="H8" s="461">
        <f t="shared" si="1"/>
        <v>127</v>
      </c>
      <c r="I8" s="461">
        <f t="shared" si="1"/>
        <v>139</v>
      </c>
      <c r="J8" s="461">
        <f t="shared" si="1"/>
        <v>145</v>
      </c>
      <c r="K8" s="461">
        <f t="shared" si="1"/>
        <v>188</v>
      </c>
      <c r="L8" s="461">
        <f t="shared" si="1"/>
        <v>254</v>
      </c>
      <c r="M8" s="461">
        <f t="shared" si="1"/>
        <v>314</v>
      </c>
      <c r="N8" s="461">
        <f t="shared" si="1"/>
        <v>379</v>
      </c>
      <c r="O8" s="461">
        <f t="shared" si="1"/>
        <v>439</v>
      </c>
      <c r="P8" s="461">
        <f t="shared" si="1"/>
        <v>507</v>
      </c>
      <c r="Q8" s="461">
        <f t="shared" si="1"/>
        <v>557</v>
      </c>
      <c r="R8" s="461">
        <f t="shared" si="1"/>
        <v>567</v>
      </c>
      <c r="S8" s="461">
        <f t="shared" si="1"/>
        <v>634</v>
      </c>
      <c r="T8" s="462">
        <f t="shared" si="1"/>
        <v>761</v>
      </c>
      <c r="AA8" s="126">
        <f>VLOOKUP(CONCATENATE("SP ",F$6," V",$B7),Основа!$A$1:$P3623,8,FALSE)</f>
        <v>68.941500000000005</v>
      </c>
      <c r="AB8" s="126">
        <f>VLOOKUP(CONCATENATE("SP ",G$6," V",$B7),Основа!$A$1:$P3623,8,FALSE)</f>
        <v>106.3335</v>
      </c>
      <c r="AC8" s="126">
        <f>VLOOKUP(CONCATENATE("SP ",H$6," V",$B7),Основа!$A$1:$P3623,8,FALSE)</f>
        <v>127.36650000000002</v>
      </c>
      <c r="AD8" s="126">
        <f>VLOOKUP(CONCATENATE("SP ",I$6," V",$B7),Основа!$A$1:$P3623,8,FALSE)</f>
        <v>139.0515</v>
      </c>
      <c r="AE8" s="126">
        <f>VLOOKUP(CONCATENATE("SP ",J$6," V",$B7),Основа!$A$1:$P3623,8,FALSE)</f>
        <v>144.89400000000001</v>
      </c>
      <c r="AF8" s="126">
        <f>VLOOKUP(CONCATENATE("SP ",K$6," V",$B7),Основа!$A$1:$P3623,8,FALSE)</f>
        <v>188.1285</v>
      </c>
      <c r="AG8" s="126">
        <f>VLOOKUP(CONCATENATE("SP ",L$6," V",$B7),Основа!$A$1:$P3623,8,FALSE)</f>
        <v>253.56450000000001</v>
      </c>
      <c r="AH8" s="126">
        <f>VLOOKUP(CONCATENATE("SP ",M$6," V",$B7),Основа!$A$1:$P3623,8,FALSE)</f>
        <v>314.32650000000001</v>
      </c>
      <c r="AI8" s="126">
        <f>VLOOKUP(CONCATENATE("SP ",N$6," V",$B7),Основа!$A$1:$P3623,8,FALSE)</f>
        <v>378.59400000000005</v>
      </c>
      <c r="AJ8" s="126">
        <f>VLOOKUP(CONCATENATE("SP ",O$6," V",$B7),Основа!$A$1:$P3623,8,FALSE)</f>
        <v>439.35599999999999</v>
      </c>
      <c r="AK8" s="126">
        <f>VLOOKUP(CONCATENATE("SP ",P$6," V",$B7),Основа!$A$1:$P3623,8,FALSE)</f>
        <v>507.12900000000002</v>
      </c>
      <c r="AL8" s="126">
        <f>VLOOKUP(CONCATENATE("SP ",Q$6," V",$B7),Основа!$A$1:$P3623,8,FALSE)</f>
        <v>557.3744999999999</v>
      </c>
      <c r="AM8" s="126">
        <f>VLOOKUP(CONCATENATE("SP ",R$6," V",$B7),Основа!$A$1:$P3623,8,FALSE)</f>
        <v>566.72249999999985</v>
      </c>
      <c r="AN8" s="126">
        <f>VLOOKUP(CONCATENATE("SP ",S$6," V",$B7),Основа!$A$1:$P3623,8,FALSE)</f>
        <v>634.49549999999999</v>
      </c>
      <c r="AO8" s="126">
        <f>VLOOKUP(CONCATENATE("SP ",T$6," V",$B7),Основа!$A$1:$P3623,8,FALSE)</f>
        <v>760.69349999999986</v>
      </c>
      <c r="AP8" s="117"/>
    </row>
    <row r="9" spans="2:42" ht="15" customHeight="1" x14ac:dyDescent="0.3">
      <c r="B9" s="553">
        <v>3</v>
      </c>
      <c r="C9" s="555">
        <f>C7+56</f>
        <v>162</v>
      </c>
      <c r="D9" s="557" t="s">
        <v>36</v>
      </c>
      <c r="E9" s="558"/>
      <c r="F9" s="447">
        <f>ROUND(AA9-(AA9*$L$5),0)</f>
        <v>12436</v>
      </c>
      <c r="G9" s="447">
        <f t="shared" ref="G9:T9" si="2">ROUND(AB9-(AB9*$L$5),0)</f>
        <v>13481</v>
      </c>
      <c r="H9" s="447">
        <f t="shared" si="2"/>
        <v>14643</v>
      </c>
      <c r="I9" s="447">
        <f t="shared" si="2"/>
        <v>15802</v>
      </c>
      <c r="J9" s="447">
        <f t="shared" si="2"/>
        <v>15804</v>
      </c>
      <c r="K9" s="447">
        <f t="shared" si="2"/>
        <v>17694</v>
      </c>
      <c r="L9" s="447">
        <f t="shared" si="2"/>
        <v>18984</v>
      </c>
      <c r="M9" s="447">
        <f t="shared" si="2"/>
        <v>21194</v>
      </c>
      <c r="N9" s="447">
        <f t="shared" si="2"/>
        <v>21868</v>
      </c>
      <c r="O9" s="447">
        <f t="shared" si="2"/>
        <v>23460</v>
      </c>
      <c r="P9" s="447">
        <f t="shared" si="2"/>
        <v>25742</v>
      </c>
      <c r="Q9" s="447">
        <f t="shared" si="2"/>
        <v>30789</v>
      </c>
      <c r="R9" s="447">
        <f t="shared" si="2"/>
        <v>31420</v>
      </c>
      <c r="S9" s="447">
        <f t="shared" si="2"/>
        <v>38517</v>
      </c>
      <c r="T9" s="448">
        <f t="shared" si="2"/>
        <v>45614</v>
      </c>
      <c r="AA9" s="126">
        <f>ROUND(VLOOKUP(CONCATENATE("SP ",F$6," V",$B9),Основа!$A$1:$P3625,15,FALSE),0)</f>
        <v>12436</v>
      </c>
      <c r="AB9" s="126">
        <f>ROUND(VLOOKUP(CONCATENATE("SP ",G$6," V",$B9),Основа!$A$1:$P3625,15,FALSE),0)</f>
        <v>13481</v>
      </c>
      <c r="AC9" s="126">
        <f>ROUND(VLOOKUP(CONCATENATE("SP ",H$6," V",$B9),Основа!$A$1:$P3625,15,FALSE),0)</f>
        <v>14643</v>
      </c>
      <c r="AD9" s="126">
        <f>ROUND(VLOOKUP(CONCATENATE("SP ",I$6," V",$B9),Основа!$A$1:$P3625,15,FALSE),0)</f>
        <v>15802</v>
      </c>
      <c r="AE9" s="126">
        <f>ROUND(VLOOKUP(CONCATENATE("SP ",J$6," V",$B9),Основа!$A$1:$P3625,15,FALSE),0)</f>
        <v>15804</v>
      </c>
      <c r="AF9" s="126">
        <f>ROUND(VLOOKUP(CONCATENATE("SP ",K$6," V",$B9),Основа!$A$1:$P3625,15,FALSE),0)</f>
        <v>17694</v>
      </c>
      <c r="AG9" s="126">
        <f>ROUND(VLOOKUP(CONCATENATE("SP ",L$6," V",$B9),Основа!$A$1:$P3625,15,FALSE),0)</f>
        <v>18984</v>
      </c>
      <c r="AH9" s="126">
        <f>ROUND(VLOOKUP(CONCATENATE("SP ",M$6," V",$B9),Основа!$A$1:$P3625,15,FALSE),0)</f>
        <v>21194</v>
      </c>
      <c r="AI9" s="126">
        <f>ROUND(VLOOKUP(CONCATENATE("SP ",N$6," V",$B9),Основа!$A$1:$P3625,15,FALSE),0)</f>
        <v>21868</v>
      </c>
      <c r="AJ9" s="126">
        <f>ROUND(VLOOKUP(CONCATENATE("SP ",O$6," V",$B9),Основа!$A$1:$P3625,15,FALSE),0)</f>
        <v>23460</v>
      </c>
      <c r="AK9" s="126">
        <f>ROUND(VLOOKUP(CONCATENATE("SP ",P$6," V",$B9),Основа!$A$1:$P3625,15,FALSE),0)</f>
        <v>25742</v>
      </c>
      <c r="AL9" s="126">
        <f>ROUND(VLOOKUP(CONCATENATE("SP ",Q$6," V",$B9),Основа!$A$1:$P3625,15,FALSE),0)</f>
        <v>30789</v>
      </c>
      <c r="AM9" s="126">
        <f>ROUND(VLOOKUP(CONCATENATE("SP ",R$6," V",$B9),Основа!$A$1:$P3625,15,FALSE),0)</f>
        <v>31420</v>
      </c>
      <c r="AN9" s="126">
        <f>ROUND(VLOOKUP(CONCATENATE("SP ",S$6," V",$B9),Основа!$A$1:$P3625,15,FALSE),0)</f>
        <v>38517</v>
      </c>
      <c r="AO9" s="126">
        <f>ROUND(VLOOKUP(CONCATENATE("SP ",T$6," V",$B9),Основа!$A$1:$P3625,15,FALSE),0)</f>
        <v>45614</v>
      </c>
      <c r="AP9" s="117"/>
    </row>
    <row r="10" spans="2:42" ht="15" customHeight="1" thickBot="1" x14ac:dyDescent="0.35">
      <c r="B10" s="576"/>
      <c r="C10" s="577"/>
      <c r="D10" s="559" t="str">
        <f>RIGHT($M$5,21)</f>
        <v>ΔТ=70⁰С (95/85/20) Вт</v>
      </c>
      <c r="E10" s="560"/>
      <c r="F10" s="461">
        <f t="shared" ref="F10:T10" si="3">ROUND(IF($D10="ΔТ=70⁰С (95/85/20) Вт",AA10,(IF($D10="ΔТ=60⁰С (90/70/20) Вт",AA10*0.818,AA10*0.646))),0)</f>
        <v>103</v>
      </c>
      <c r="G10" s="461">
        <f t="shared" si="3"/>
        <v>160</v>
      </c>
      <c r="H10" s="461">
        <f t="shared" si="3"/>
        <v>190</v>
      </c>
      <c r="I10" s="461">
        <f t="shared" si="3"/>
        <v>209</v>
      </c>
      <c r="J10" s="461">
        <f t="shared" si="3"/>
        <v>216</v>
      </c>
      <c r="K10" s="461">
        <f t="shared" si="3"/>
        <v>282</v>
      </c>
      <c r="L10" s="461">
        <f t="shared" si="3"/>
        <v>381</v>
      </c>
      <c r="M10" s="461">
        <f t="shared" si="3"/>
        <v>472</v>
      </c>
      <c r="N10" s="461">
        <f t="shared" si="3"/>
        <v>568</v>
      </c>
      <c r="O10" s="461">
        <f t="shared" si="3"/>
        <v>659</v>
      </c>
      <c r="P10" s="461">
        <f t="shared" si="3"/>
        <v>761</v>
      </c>
      <c r="Q10" s="461">
        <f t="shared" si="3"/>
        <v>837</v>
      </c>
      <c r="R10" s="461">
        <f t="shared" si="3"/>
        <v>849</v>
      </c>
      <c r="S10" s="461">
        <f t="shared" si="3"/>
        <v>951</v>
      </c>
      <c r="T10" s="462">
        <f t="shared" si="3"/>
        <v>1142</v>
      </c>
      <c r="AA10" s="126">
        <f>VLOOKUP(CONCATENATE("SP ",F$6," V",$B9),Основа!$A$1:$P3625,8,FALSE)</f>
        <v>102.82799999999999</v>
      </c>
      <c r="AB10" s="126">
        <f>VLOOKUP(CONCATENATE("SP ",G$6," V",$B9),Основа!$A$1:$P3625,8,FALSE)</f>
        <v>160.08450000000002</v>
      </c>
      <c r="AC10" s="126">
        <f>VLOOKUP(CONCATENATE("SP ",H$6," V",$B9),Основа!$A$1:$P3625,8,FALSE)</f>
        <v>190.46549999999999</v>
      </c>
      <c r="AD10" s="126">
        <f>VLOOKUP(CONCATENATE("SP ",I$6," V",$B9),Основа!$A$1:$P3625,8,FALSE)</f>
        <v>209.16150000000002</v>
      </c>
      <c r="AE10" s="126">
        <f>VLOOKUP(CONCATENATE("SP ",J$6," V",$B9),Основа!$A$1:$P3625,8,FALSE)</f>
        <v>216.17250000000001</v>
      </c>
      <c r="AF10" s="126">
        <f>VLOOKUP(CONCATENATE("SP ",K$6," V",$B9),Основа!$A$1:$P3625,8,FALSE)</f>
        <v>281.60850000000005</v>
      </c>
      <c r="AG10" s="126">
        <f>VLOOKUP(CONCATENATE("SP ",L$6," V",$B9),Основа!$A$1:$P3625,8,FALSE)</f>
        <v>380.93099999999998</v>
      </c>
      <c r="AH10" s="126">
        <f>VLOOKUP(CONCATENATE("SP ",M$6," V",$B9),Основа!$A$1:$P3625,8,FALSE)</f>
        <v>472.07400000000001</v>
      </c>
      <c r="AI10" s="126">
        <f>VLOOKUP(CONCATENATE("SP ",N$6," V",$B9),Основа!$A$1:$P3625,8,FALSE)</f>
        <v>567.89100000000008</v>
      </c>
      <c r="AJ10" s="126">
        <f>VLOOKUP(CONCATENATE("SP ",O$6," V",$B9),Основа!$A$1:$P3625,8,FALSE)</f>
        <v>659.03399999999999</v>
      </c>
      <c r="AK10" s="126">
        <f>VLOOKUP(CONCATENATE("SP ",P$6," V",$B9),Основа!$A$1:$P3625,8,FALSE)</f>
        <v>760.69349999999986</v>
      </c>
      <c r="AL10" s="126">
        <f>VLOOKUP(CONCATENATE("SP ",Q$6," V",$B9),Основа!$A$1:$P3625,8,FALSE)</f>
        <v>836.64600000000007</v>
      </c>
      <c r="AM10" s="126">
        <f>VLOOKUP(CONCATENATE("SP ",R$6," V",$B9),Основа!$A$1:$P3625,8,FALSE)</f>
        <v>849.4994999999999</v>
      </c>
      <c r="AN10" s="126">
        <f>VLOOKUP(CONCATENATE("SP ",S$6," V",$B9),Основа!$A$1:$P3625,8,FALSE)</f>
        <v>951.15900000000011</v>
      </c>
      <c r="AO10" s="126">
        <f>VLOOKUP(CONCATENATE("SP ",T$6," V",$B9),Основа!$A$1:$P3625,8,FALSE)</f>
        <v>1141.6244999999999</v>
      </c>
      <c r="AP10" s="117"/>
    </row>
    <row r="11" spans="2:42" ht="15" customHeight="1" x14ac:dyDescent="0.3">
      <c r="B11" s="553">
        <v>4</v>
      </c>
      <c r="C11" s="555">
        <f>C9+56</f>
        <v>218</v>
      </c>
      <c r="D11" s="557" t="s">
        <v>36</v>
      </c>
      <c r="E11" s="558"/>
      <c r="F11" s="447">
        <f>ROUND(AA11-(AA11*$L$5),0)</f>
        <v>14224</v>
      </c>
      <c r="G11" s="447">
        <f t="shared" ref="G11:T11" si="4">ROUND(AB11-(AB11*$L$5),0)</f>
        <v>15468</v>
      </c>
      <c r="H11" s="447">
        <f t="shared" si="4"/>
        <v>16850</v>
      </c>
      <c r="I11" s="447">
        <f t="shared" si="4"/>
        <v>18231</v>
      </c>
      <c r="J11" s="447">
        <f t="shared" si="4"/>
        <v>18232</v>
      </c>
      <c r="K11" s="447">
        <f t="shared" si="4"/>
        <v>20705</v>
      </c>
      <c r="L11" s="447">
        <f t="shared" si="4"/>
        <v>22427</v>
      </c>
      <c r="M11" s="447">
        <f t="shared" si="4"/>
        <v>25376</v>
      </c>
      <c r="N11" s="447">
        <f t="shared" si="4"/>
        <v>26279</v>
      </c>
      <c r="O11" s="447">
        <f t="shared" si="4"/>
        <v>28404</v>
      </c>
      <c r="P11" s="447">
        <f t="shared" si="4"/>
        <v>31445</v>
      </c>
      <c r="Q11" s="447">
        <f t="shared" si="4"/>
        <v>37759</v>
      </c>
      <c r="R11" s="447">
        <f t="shared" si="4"/>
        <v>38549</v>
      </c>
      <c r="S11" s="447">
        <f t="shared" si="4"/>
        <v>47428</v>
      </c>
      <c r="T11" s="448">
        <f t="shared" si="4"/>
        <v>56308</v>
      </c>
      <c r="AA11" s="126">
        <f>ROUND(VLOOKUP(CONCATENATE("SP ",F$6," V",$B11),Основа!$A$1:$P3627,15,FALSE),0)</f>
        <v>14224</v>
      </c>
      <c r="AB11" s="126">
        <f>ROUND(VLOOKUP(CONCATENATE("SP ",G$6," V",$B11),Основа!$A$1:$P3627,15,FALSE),0)</f>
        <v>15468</v>
      </c>
      <c r="AC11" s="126">
        <f>ROUND(VLOOKUP(CONCATENATE("SP ",H$6," V",$B11),Основа!$A$1:$P3627,15,FALSE),0)</f>
        <v>16850</v>
      </c>
      <c r="AD11" s="126">
        <f>ROUND(VLOOKUP(CONCATENATE("SP ",I$6," V",$B11),Основа!$A$1:$P3627,15,FALSE),0)</f>
        <v>18231</v>
      </c>
      <c r="AE11" s="126">
        <f>ROUND(VLOOKUP(CONCATENATE("SP ",J$6," V",$B11),Основа!$A$1:$P3627,15,FALSE),0)</f>
        <v>18232</v>
      </c>
      <c r="AF11" s="126">
        <f>ROUND(VLOOKUP(CONCATENATE("SP ",K$6," V",$B11),Основа!$A$1:$P3627,15,FALSE),0)</f>
        <v>20705</v>
      </c>
      <c r="AG11" s="126">
        <f>ROUND(VLOOKUP(CONCATENATE("SP ",L$6," V",$B11),Основа!$A$1:$P3627,15,FALSE),0)</f>
        <v>22427</v>
      </c>
      <c r="AH11" s="126">
        <f>ROUND(VLOOKUP(CONCATENATE("SP ",M$6," V",$B11),Основа!$A$1:$P3627,15,FALSE),0)</f>
        <v>25376</v>
      </c>
      <c r="AI11" s="126">
        <f>ROUND(VLOOKUP(CONCATENATE("SP ",N$6," V",$B11),Основа!$A$1:$P3627,15,FALSE),0)</f>
        <v>26279</v>
      </c>
      <c r="AJ11" s="126">
        <f>ROUND(VLOOKUP(CONCATENATE("SP ",O$6," V",$B11),Основа!$A$1:$P3627,15,FALSE),0)</f>
        <v>28404</v>
      </c>
      <c r="AK11" s="126">
        <f>ROUND(VLOOKUP(CONCATENATE("SP ",P$6," V",$B11),Основа!$A$1:$P3627,15,FALSE),0)</f>
        <v>31445</v>
      </c>
      <c r="AL11" s="126">
        <f>ROUND(VLOOKUP(CONCATENATE("SP ",Q$6," V",$B11),Основа!$A$1:$P3627,15,FALSE),0)</f>
        <v>37759</v>
      </c>
      <c r="AM11" s="126">
        <f>ROUND(VLOOKUP(CONCATENATE("SP ",R$6," V",$B11),Основа!$A$1:$P3627,15,FALSE),0)</f>
        <v>38549</v>
      </c>
      <c r="AN11" s="126">
        <f>ROUND(VLOOKUP(CONCATENATE("SP ",S$6," V",$B11),Основа!$A$1:$P3627,15,FALSE),0)</f>
        <v>47428</v>
      </c>
      <c r="AO11" s="126">
        <f>ROUND(VLOOKUP(CONCATENATE("SP ",T$6," V",$B11),Основа!$A$1:$P3627,15,FALSE),0)</f>
        <v>56308</v>
      </c>
      <c r="AP11" s="117"/>
    </row>
    <row r="12" spans="2:42" ht="15" customHeight="1" thickBot="1" x14ac:dyDescent="0.35">
      <c r="B12" s="576"/>
      <c r="C12" s="577"/>
      <c r="D12" s="559" t="str">
        <f>RIGHT($M$5,21)</f>
        <v>ΔТ=70⁰С (95/85/20) Вт</v>
      </c>
      <c r="E12" s="560"/>
      <c r="F12" s="461">
        <f t="shared" ref="F12:T12" si="5">ROUND(IF($D12="ΔТ=70⁰С (95/85/20) Вт",AA12,(IF($D12="ΔТ=60⁰С (90/70/20) Вт",AA12*0.818,AA12*0.646))),0)</f>
        <v>138</v>
      </c>
      <c r="G12" s="461">
        <f t="shared" si="5"/>
        <v>214</v>
      </c>
      <c r="H12" s="461">
        <f t="shared" si="5"/>
        <v>254</v>
      </c>
      <c r="I12" s="461">
        <f t="shared" si="5"/>
        <v>279</v>
      </c>
      <c r="J12" s="461">
        <f t="shared" si="5"/>
        <v>290</v>
      </c>
      <c r="K12" s="461">
        <f t="shared" si="5"/>
        <v>376</v>
      </c>
      <c r="L12" s="461">
        <f t="shared" si="5"/>
        <v>507</v>
      </c>
      <c r="M12" s="461">
        <f t="shared" si="5"/>
        <v>630</v>
      </c>
      <c r="N12" s="461">
        <f t="shared" si="5"/>
        <v>756</v>
      </c>
      <c r="O12" s="461">
        <f t="shared" si="5"/>
        <v>879</v>
      </c>
      <c r="P12" s="461">
        <f t="shared" si="5"/>
        <v>1014</v>
      </c>
      <c r="Q12" s="461">
        <f t="shared" si="5"/>
        <v>1116</v>
      </c>
      <c r="R12" s="461">
        <f t="shared" si="5"/>
        <v>1132</v>
      </c>
      <c r="S12" s="461">
        <f t="shared" si="5"/>
        <v>1268</v>
      </c>
      <c r="T12" s="462">
        <f t="shared" si="5"/>
        <v>1521</v>
      </c>
      <c r="AA12" s="126">
        <f>VLOOKUP(CONCATENATE("SP ",F$6," V",$B11),Основа!$A$1:$P3627,8,FALSE)</f>
        <v>137.88300000000001</v>
      </c>
      <c r="AB12" s="126">
        <f>VLOOKUP(CONCATENATE("SP ",G$6," V",$B11),Основа!$A$1:$P3627,8,FALSE)</f>
        <v>213.8355</v>
      </c>
      <c r="AC12" s="126">
        <f>VLOOKUP(CONCATENATE("SP ",H$6," V",$B11),Основа!$A$1:$P3627,8,FALSE)</f>
        <v>253.56450000000001</v>
      </c>
      <c r="AD12" s="126">
        <f>VLOOKUP(CONCATENATE("SP ",I$6," V",$B11),Основа!$A$1:$P3627,8,FALSE)</f>
        <v>279.2715</v>
      </c>
      <c r="AE12" s="126">
        <f>VLOOKUP(CONCATENATE("SP ",J$6," V",$B11),Основа!$A$1:$P3627,8,FALSE)</f>
        <v>289.78800000000001</v>
      </c>
      <c r="AF12" s="126">
        <f>VLOOKUP(CONCATENATE("SP ",K$6," V",$B11),Основа!$A$1:$P3627,8,FALSE)</f>
        <v>376.25700000000001</v>
      </c>
      <c r="AG12" s="126">
        <f>VLOOKUP(CONCATENATE("SP ",L$6," V",$B11),Основа!$A$1:$P3627,8,FALSE)</f>
        <v>507.12900000000002</v>
      </c>
      <c r="AH12" s="126">
        <f>VLOOKUP(CONCATENATE("SP ",M$6," V",$B11),Основа!$A$1:$P3627,8,FALSE)</f>
        <v>629.82150000000001</v>
      </c>
      <c r="AI12" s="126">
        <f>VLOOKUP(CONCATENATE("SP ",N$6," V",$B11),Основа!$A$1:$P3627,8,FALSE)</f>
        <v>756.01949999999999</v>
      </c>
      <c r="AJ12" s="126">
        <f>VLOOKUP(CONCATENATE("SP ",O$6," V",$B11),Основа!$A$1:$P3627,8,FALSE)</f>
        <v>878.71199999999999</v>
      </c>
      <c r="AK12" s="126">
        <f>VLOOKUP(CONCATENATE("SP ",P$6," V",$B11),Основа!$A$1:$P3627,8,FALSE)</f>
        <v>1014.258</v>
      </c>
      <c r="AL12" s="126">
        <f>VLOOKUP(CONCATENATE("SP ",Q$6," V",$B11),Основа!$A$1:$P3627,8,FALSE)</f>
        <v>1115.9175000000002</v>
      </c>
      <c r="AM12" s="126">
        <f>VLOOKUP(CONCATENATE("SP ",R$6," V",$B11),Основа!$A$1:$P3627,8,FALSE)</f>
        <v>1132.2764999999999</v>
      </c>
      <c r="AN12" s="126">
        <f>VLOOKUP(CONCATENATE("SP ",S$6," V",$B11),Основа!$A$1:$P3627,8,FALSE)</f>
        <v>1267.8225</v>
      </c>
      <c r="AO12" s="126">
        <f>VLOOKUP(CONCATENATE("SP ",T$6," V",$B11),Основа!$A$1:$P3627,8,FALSE)</f>
        <v>1521.3869999999997</v>
      </c>
      <c r="AP12" s="117"/>
    </row>
    <row r="13" spans="2:42" ht="15" customHeight="1" x14ac:dyDescent="0.3">
      <c r="B13" s="553">
        <v>5</v>
      </c>
      <c r="C13" s="555">
        <f>C11+56</f>
        <v>274</v>
      </c>
      <c r="D13" s="557" t="s">
        <v>36</v>
      </c>
      <c r="E13" s="558"/>
      <c r="F13" s="447">
        <f>ROUND(AA13-(AA13*$L$5),0)</f>
        <v>16015</v>
      </c>
      <c r="G13" s="447">
        <f t="shared" ref="G13:T13" si="6">ROUND(AB13-(AB13*$L$5),0)</f>
        <v>17458</v>
      </c>
      <c r="H13" s="447">
        <f t="shared" si="6"/>
        <v>19061</v>
      </c>
      <c r="I13" s="447">
        <f t="shared" si="6"/>
        <v>20664</v>
      </c>
      <c r="J13" s="447">
        <f t="shared" si="6"/>
        <v>20664</v>
      </c>
      <c r="K13" s="447">
        <f t="shared" si="6"/>
        <v>23721</v>
      </c>
      <c r="L13" s="447">
        <f t="shared" si="6"/>
        <v>25878</v>
      </c>
      <c r="M13" s="447">
        <f t="shared" si="6"/>
        <v>29566</v>
      </c>
      <c r="N13" s="447">
        <f t="shared" si="6"/>
        <v>30699</v>
      </c>
      <c r="O13" s="447">
        <f t="shared" si="6"/>
        <v>33357</v>
      </c>
      <c r="P13" s="447">
        <f t="shared" si="6"/>
        <v>37160</v>
      </c>
      <c r="Q13" s="447">
        <f t="shared" si="6"/>
        <v>44745</v>
      </c>
      <c r="R13" s="447">
        <f t="shared" si="6"/>
        <v>45693</v>
      </c>
      <c r="S13" s="447">
        <f t="shared" si="6"/>
        <v>56358</v>
      </c>
      <c r="T13" s="448">
        <f t="shared" si="6"/>
        <v>67024</v>
      </c>
      <c r="AA13" s="126">
        <f>ROUND(VLOOKUP(CONCATENATE("SP ",F$6," V",$B13),Основа!$A$1:$P3629,15,FALSE),0)</f>
        <v>16015</v>
      </c>
      <c r="AB13" s="126">
        <f>ROUND(VLOOKUP(CONCATENATE("SP ",G$6," V",$B13),Основа!$A$1:$P3629,15,FALSE),0)</f>
        <v>17458</v>
      </c>
      <c r="AC13" s="126">
        <f>ROUND(VLOOKUP(CONCATENATE("SP ",H$6," V",$B13),Основа!$A$1:$P3629,15,FALSE),0)</f>
        <v>19061</v>
      </c>
      <c r="AD13" s="126">
        <f>ROUND(VLOOKUP(CONCATENATE("SP ",I$6," V",$B13),Основа!$A$1:$P3629,15,FALSE),0)</f>
        <v>20664</v>
      </c>
      <c r="AE13" s="126">
        <f>ROUND(VLOOKUP(CONCATENATE("SP ",J$6," V",$B13),Основа!$A$1:$P3629,15,FALSE),0)</f>
        <v>20664</v>
      </c>
      <c r="AF13" s="126">
        <f>ROUND(VLOOKUP(CONCATENATE("SP ",K$6," V",$B13),Основа!$A$1:$P3629,15,FALSE),0)</f>
        <v>23721</v>
      </c>
      <c r="AG13" s="126">
        <f>ROUND(VLOOKUP(CONCATENATE("SP ",L$6," V",$B13),Основа!$A$1:$P3629,15,FALSE),0)</f>
        <v>25878</v>
      </c>
      <c r="AH13" s="126">
        <f>ROUND(VLOOKUP(CONCATENATE("SP ",M$6," V",$B13),Основа!$A$1:$P3629,15,FALSE),0)</f>
        <v>29566</v>
      </c>
      <c r="AI13" s="126">
        <f>ROUND(VLOOKUP(CONCATENATE("SP ",N$6," V",$B13),Основа!$A$1:$P3629,15,FALSE),0)</f>
        <v>30699</v>
      </c>
      <c r="AJ13" s="126">
        <f>ROUND(VLOOKUP(CONCATENATE("SP ",O$6," V",$B13),Основа!$A$1:$P3629,15,FALSE),0)</f>
        <v>33357</v>
      </c>
      <c r="AK13" s="126">
        <f>ROUND(VLOOKUP(CONCATENATE("SP ",P$6," V",$B13),Основа!$A$1:$P3629,15,FALSE),0)</f>
        <v>37160</v>
      </c>
      <c r="AL13" s="126">
        <f>ROUND(VLOOKUP(CONCATENATE("SP ",Q$6," V",$B13),Основа!$A$1:$P3629,15,FALSE),0)</f>
        <v>44745</v>
      </c>
      <c r="AM13" s="126">
        <f>ROUND(VLOOKUP(CONCATENATE("SP ",R$6," V",$B13),Основа!$A$1:$P3629,15,FALSE),0)</f>
        <v>45693</v>
      </c>
      <c r="AN13" s="126">
        <f>ROUND(VLOOKUP(CONCATENATE("SP ",S$6," V",$B13),Основа!$A$1:$P3629,15,FALSE),0)</f>
        <v>56358</v>
      </c>
      <c r="AO13" s="126">
        <f>ROUND(VLOOKUP(CONCATENATE("SP ",T$6," V",$B13),Основа!$A$1:$P3629,15,FALSE),0)</f>
        <v>67024</v>
      </c>
      <c r="AP13" s="117"/>
    </row>
    <row r="14" spans="2:42" ht="15" customHeight="1" thickBot="1" x14ac:dyDescent="0.35">
      <c r="B14" s="576"/>
      <c r="C14" s="577"/>
      <c r="D14" s="559" t="str">
        <f>RIGHT($M$5,21)</f>
        <v>ΔТ=70⁰С (95/85/20) Вт</v>
      </c>
      <c r="E14" s="560"/>
      <c r="F14" s="461">
        <f t="shared" ref="F14:T14" si="7">ROUND(IF($D14="ΔТ=70⁰С (95/85/20) Вт",AA14,(IF($D14="ΔТ=60⁰С (90/70/20) Вт",AA14*0.818,AA14*0.646))),0)</f>
        <v>171</v>
      </c>
      <c r="G14" s="461">
        <f t="shared" si="7"/>
        <v>268</v>
      </c>
      <c r="H14" s="461">
        <f t="shared" si="7"/>
        <v>317</v>
      </c>
      <c r="I14" s="461">
        <f t="shared" si="7"/>
        <v>348</v>
      </c>
      <c r="J14" s="461">
        <f t="shared" si="7"/>
        <v>363</v>
      </c>
      <c r="K14" s="461">
        <f t="shared" si="7"/>
        <v>470</v>
      </c>
      <c r="L14" s="461">
        <f t="shared" si="7"/>
        <v>634</v>
      </c>
      <c r="M14" s="461">
        <f t="shared" si="7"/>
        <v>788</v>
      </c>
      <c r="N14" s="461">
        <f t="shared" si="7"/>
        <v>945</v>
      </c>
      <c r="O14" s="461">
        <f t="shared" si="7"/>
        <v>1098</v>
      </c>
      <c r="P14" s="461">
        <f t="shared" si="7"/>
        <v>1268</v>
      </c>
      <c r="Q14" s="461">
        <f t="shared" si="7"/>
        <v>1395</v>
      </c>
      <c r="R14" s="461">
        <f t="shared" si="7"/>
        <v>1416</v>
      </c>
      <c r="S14" s="461">
        <f t="shared" si="7"/>
        <v>1584</v>
      </c>
      <c r="T14" s="462">
        <f t="shared" si="7"/>
        <v>1902</v>
      </c>
      <c r="AA14" s="126">
        <f>VLOOKUP(CONCATENATE("SP ",F$6," V",$B13),Основа!$A$1:$P3629,8,FALSE)</f>
        <v>170.60099999999997</v>
      </c>
      <c r="AB14" s="126">
        <f>VLOOKUP(CONCATENATE("SP ",G$6," V",$B13),Основа!$A$1:$P3629,8,FALSE)</f>
        <v>267.5865</v>
      </c>
      <c r="AC14" s="126">
        <f>VLOOKUP(CONCATENATE("SP ",H$6," V",$B13),Основа!$A$1:$P3629,8,FALSE)</f>
        <v>316.6635</v>
      </c>
      <c r="AD14" s="126">
        <f>VLOOKUP(CONCATENATE("SP ",I$6," V",$B13),Основа!$A$1:$P3629,8,FALSE)</f>
        <v>348.21300000000002</v>
      </c>
      <c r="AE14" s="126">
        <f>VLOOKUP(CONCATENATE("SP ",J$6," V",$B13),Основа!$A$1:$P3629,8,FALSE)</f>
        <v>363.40350000000001</v>
      </c>
      <c r="AF14" s="126">
        <f>VLOOKUP(CONCATENATE("SP ",K$6," V",$B13),Основа!$A$1:$P3629,8,FALSE)</f>
        <v>469.73699999999997</v>
      </c>
      <c r="AG14" s="126">
        <f>VLOOKUP(CONCATENATE("SP ",L$6," V",$B13),Основа!$A$1:$P3629,8,FALSE)</f>
        <v>634.49549999999999</v>
      </c>
      <c r="AH14" s="126">
        <f>VLOOKUP(CONCATENATE("SP ",M$6," V",$B13),Основа!$A$1:$P3629,8,FALSE)</f>
        <v>787.56900000000007</v>
      </c>
      <c r="AI14" s="126">
        <f>VLOOKUP(CONCATENATE("SP ",N$6," V",$B13),Основа!$A$1:$P3629,8,FALSE)</f>
        <v>945.31649999999991</v>
      </c>
      <c r="AJ14" s="126">
        <f>VLOOKUP(CONCATENATE("SP ",O$6," V",$B13),Основа!$A$1:$P3629,8,FALSE)</f>
        <v>1098.3899999999999</v>
      </c>
      <c r="AK14" s="126">
        <f>VLOOKUP(CONCATENATE("SP ",P$6," V",$B13),Основа!$A$1:$P3629,8,FALSE)</f>
        <v>1267.8225</v>
      </c>
      <c r="AL14" s="126">
        <f>VLOOKUP(CONCATENATE("SP ",Q$6," V",$B13),Основа!$A$1:$P3629,8,FALSE)</f>
        <v>1395.1890000000001</v>
      </c>
      <c r="AM14" s="126">
        <f>VLOOKUP(CONCATENATE("SP ",R$6," V",$B13),Основа!$A$1:$P3629,8,FALSE)</f>
        <v>1416.222</v>
      </c>
      <c r="AN14" s="126">
        <f>VLOOKUP(CONCATENATE("SP ",S$6," V",$B13),Основа!$A$1:$P3629,8,FALSE)</f>
        <v>1584.4859999999999</v>
      </c>
      <c r="AO14" s="126">
        <f>VLOOKUP(CONCATENATE("SP ",T$6," V",$B13),Основа!$A$1:$P3629,8,FALSE)</f>
        <v>1902.3180000000002</v>
      </c>
      <c r="AP14" s="117"/>
    </row>
    <row r="15" spans="2:42" ht="15" customHeight="1" x14ac:dyDescent="0.3">
      <c r="B15" s="553">
        <v>6</v>
      </c>
      <c r="C15" s="555">
        <f>C13+56</f>
        <v>330</v>
      </c>
      <c r="D15" s="557" t="s">
        <v>36</v>
      </c>
      <c r="E15" s="558"/>
      <c r="F15" s="447">
        <f>ROUND(AA15-(AA15*$L$5),0)</f>
        <v>17811</v>
      </c>
      <c r="G15" s="447">
        <f t="shared" ref="G15:T15" si="8">ROUND(AB15-(AB15*$L$5),0)</f>
        <v>19453</v>
      </c>
      <c r="H15" s="447">
        <f t="shared" si="8"/>
        <v>21278</v>
      </c>
      <c r="I15" s="447">
        <f t="shared" si="8"/>
        <v>23102</v>
      </c>
      <c r="J15" s="447">
        <f t="shared" si="8"/>
        <v>23103</v>
      </c>
      <c r="K15" s="447">
        <f t="shared" si="8"/>
        <v>26745</v>
      </c>
      <c r="L15" s="447">
        <f t="shared" si="8"/>
        <v>29335</v>
      </c>
      <c r="M15" s="447">
        <f t="shared" si="8"/>
        <v>33766</v>
      </c>
      <c r="N15" s="447">
        <f t="shared" si="8"/>
        <v>35126</v>
      </c>
      <c r="O15" s="447">
        <f t="shared" si="8"/>
        <v>38323</v>
      </c>
      <c r="P15" s="447">
        <f t="shared" si="8"/>
        <v>42887</v>
      </c>
      <c r="Q15" s="447">
        <f t="shared" si="8"/>
        <v>51744</v>
      </c>
      <c r="R15" s="447">
        <f t="shared" si="8"/>
        <v>52851</v>
      </c>
      <c r="S15" s="447">
        <f t="shared" si="8"/>
        <v>65307</v>
      </c>
      <c r="T15" s="448">
        <f t="shared" si="8"/>
        <v>77762</v>
      </c>
      <c r="AA15" s="126">
        <f>ROUND(VLOOKUP(CONCATENATE("SP ",F$6," V",$B15),Основа!$A$1:$P3631,15,FALSE),0)</f>
        <v>17811</v>
      </c>
      <c r="AB15" s="126">
        <f>ROUND(VLOOKUP(CONCATENATE("SP ",G$6," V",$B15),Основа!$A$1:$P3631,15,FALSE),0)</f>
        <v>19453</v>
      </c>
      <c r="AC15" s="126">
        <f>ROUND(VLOOKUP(CONCATENATE("SP ",H$6," V",$B15),Основа!$A$1:$P3631,15,FALSE),0)</f>
        <v>21278</v>
      </c>
      <c r="AD15" s="126">
        <f>ROUND(VLOOKUP(CONCATENATE("SP ",I$6," V",$B15),Основа!$A$1:$P3631,15,FALSE),0)</f>
        <v>23102</v>
      </c>
      <c r="AE15" s="126">
        <f>ROUND(VLOOKUP(CONCATENATE("SP ",J$6," V",$B15),Основа!$A$1:$P3631,15,FALSE),0)</f>
        <v>23103</v>
      </c>
      <c r="AF15" s="126">
        <f>ROUND(VLOOKUP(CONCATENATE("SP ",K$6," V",$B15),Основа!$A$1:$P3631,15,FALSE),0)</f>
        <v>26745</v>
      </c>
      <c r="AG15" s="126">
        <f>ROUND(VLOOKUP(CONCATENATE("SP ",L$6," V",$B15),Основа!$A$1:$P3631,15,FALSE),0)</f>
        <v>29335</v>
      </c>
      <c r="AH15" s="126">
        <f>ROUND(VLOOKUP(CONCATENATE("SP ",M$6," V",$B15),Основа!$A$1:$P3631,15,FALSE),0)</f>
        <v>33766</v>
      </c>
      <c r="AI15" s="126">
        <f>ROUND(VLOOKUP(CONCATENATE("SP ",N$6," V",$B15),Основа!$A$1:$P3631,15,FALSE),0)</f>
        <v>35126</v>
      </c>
      <c r="AJ15" s="126">
        <f>ROUND(VLOOKUP(CONCATENATE("SP ",O$6," V",$B15),Основа!$A$1:$P3631,15,FALSE),0)</f>
        <v>38323</v>
      </c>
      <c r="AK15" s="126">
        <f>ROUND(VLOOKUP(CONCATENATE("SP ",P$6," V",$B15),Основа!$A$1:$P3631,15,FALSE),0)</f>
        <v>42887</v>
      </c>
      <c r="AL15" s="126">
        <f>ROUND(VLOOKUP(CONCATENATE("SP ",Q$6," V",$B15),Основа!$A$1:$P3631,15,FALSE),0)</f>
        <v>51744</v>
      </c>
      <c r="AM15" s="126">
        <f>ROUND(VLOOKUP(CONCATENATE("SP ",R$6," V",$B15),Основа!$A$1:$P3631,15,FALSE),0)</f>
        <v>52851</v>
      </c>
      <c r="AN15" s="126">
        <f>ROUND(VLOOKUP(CONCATENATE("SP ",S$6," V",$B15),Основа!$A$1:$P3631,15,FALSE),0)</f>
        <v>65307</v>
      </c>
      <c r="AO15" s="126">
        <f>ROUND(VLOOKUP(CONCATENATE("SP ",T$6," V",$B15),Основа!$A$1:$P3631,15,FALSE),0)</f>
        <v>77762</v>
      </c>
      <c r="AP15" s="117"/>
    </row>
    <row r="16" spans="2:42" ht="15" customHeight="1" thickBot="1" x14ac:dyDescent="0.35">
      <c r="B16" s="576"/>
      <c r="C16" s="577"/>
      <c r="D16" s="559" t="str">
        <f>RIGHT($M$5,21)</f>
        <v>ΔТ=70⁰С (95/85/20) Вт</v>
      </c>
      <c r="E16" s="560"/>
      <c r="F16" s="461">
        <f t="shared" ref="F16:T16" si="9">ROUND(IF($D16="ΔТ=70⁰С (95/85/20) Вт",AA16,(IF($D16="ΔТ=60⁰С (90/70/20) Вт",AA16*0.818,AA16*0.646))),0)</f>
        <v>204</v>
      </c>
      <c r="G16" s="461">
        <f t="shared" si="9"/>
        <v>319</v>
      </c>
      <c r="H16" s="461">
        <f t="shared" si="9"/>
        <v>381</v>
      </c>
      <c r="I16" s="461">
        <f t="shared" si="9"/>
        <v>418</v>
      </c>
      <c r="J16" s="461">
        <f t="shared" si="9"/>
        <v>434</v>
      </c>
      <c r="K16" s="461">
        <f t="shared" si="9"/>
        <v>564</v>
      </c>
      <c r="L16" s="461">
        <f t="shared" si="9"/>
        <v>761</v>
      </c>
      <c r="M16" s="461">
        <f t="shared" si="9"/>
        <v>944</v>
      </c>
      <c r="N16" s="461">
        <f t="shared" si="9"/>
        <v>1135</v>
      </c>
      <c r="O16" s="461">
        <f t="shared" si="9"/>
        <v>1318</v>
      </c>
      <c r="P16" s="461">
        <f t="shared" si="9"/>
        <v>1521</v>
      </c>
      <c r="Q16" s="461">
        <f t="shared" si="9"/>
        <v>1673</v>
      </c>
      <c r="R16" s="461">
        <f t="shared" si="9"/>
        <v>1699</v>
      </c>
      <c r="S16" s="461">
        <f t="shared" si="9"/>
        <v>1901</v>
      </c>
      <c r="T16" s="462">
        <f t="shared" si="9"/>
        <v>2282</v>
      </c>
      <c r="AA16" s="126">
        <f>VLOOKUP(CONCATENATE("SP ",F$6," V",$B15),Основа!$A$1:$P3631,8,FALSE)</f>
        <v>204.48750000000001</v>
      </c>
      <c r="AB16" s="126">
        <f>VLOOKUP(CONCATENATE("SP ",G$6," V",$B15),Основа!$A$1:$P3631,8,FALSE)</f>
        <v>319.00050000000005</v>
      </c>
      <c r="AC16" s="126">
        <f>VLOOKUP(CONCATENATE("SP ",H$6," V",$B15),Основа!$A$1:$P3631,8,FALSE)</f>
        <v>380.93099999999998</v>
      </c>
      <c r="AD16" s="126">
        <f>VLOOKUP(CONCATENATE("SP ",I$6," V",$B15),Основа!$A$1:$P3631,8,FALSE)</f>
        <v>418.32300000000004</v>
      </c>
      <c r="AE16" s="126">
        <f>VLOOKUP(CONCATENATE("SP ",J$6," V",$B15),Основа!$A$1:$P3631,8,FALSE)</f>
        <v>433.51349999999996</v>
      </c>
      <c r="AF16" s="126">
        <f>VLOOKUP(CONCATENATE("SP ",K$6," V",$B15),Основа!$A$1:$P3631,8,FALSE)</f>
        <v>564.38549999999998</v>
      </c>
      <c r="AG16" s="126">
        <f>VLOOKUP(CONCATENATE("SP ",L$6," V",$B15),Основа!$A$1:$P3631,8,FALSE)</f>
        <v>760.69349999999986</v>
      </c>
      <c r="AH16" s="126">
        <f>VLOOKUP(CONCATENATE("SP ",M$6," V",$B15),Основа!$A$1:$P3631,8,FALSE)</f>
        <v>944.14800000000002</v>
      </c>
      <c r="AI16" s="126">
        <f>VLOOKUP(CONCATENATE("SP ",N$6," V",$B15),Основа!$A$1:$P3631,8,FALSE)</f>
        <v>1134.6135000000002</v>
      </c>
      <c r="AJ16" s="126">
        <f>VLOOKUP(CONCATENATE("SP ",O$6," V",$B15),Основа!$A$1:$P3631,8,FALSE)</f>
        <v>1318.068</v>
      </c>
      <c r="AK16" s="126">
        <f>VLOOKUP(CONCATENATE("SP ",P$6," V",$B15),Основа!$A$1:$P3631,8,FALSE)</f>
        <v>1521.3869999999997</v>
      </c>
      <c r="AL16" s="126">
        <f>VLOOKUP(CONCATENATE("SP ",Q$6," V",$B15),Основа!$A$1:$P3631,8,FALSE)</f>
        <v>1673.2920000000001</v>
      </c>
      <c r="AM16" s="126">
        <f>VLOOKUP(CONCATENATE("SP ",R$6," V",$B15),Основа!$A$1:$P3631,8,FALSE)</f>
        <v>1698.9989999999998</v>
      </c>
      <c r="AN16" s="126">
        <f>VLOOKUP(CONCATENATE("SP ",S$6," V",$B15),Основа!$A$1:$P3631,8,FALSE)</f>
        <v>1901.1494999999998</v>
      </c>
      <c r="AO16" s="126">
        <f>VLOOKUP(CONCATENATE("SP ",T$6," V",$B15),Основа!$A$1:$P3631,8,FALSE)</f>
        <v>2282.0805</v>
      </c>
      <c r="AP16" s="117"/>
    </row>
    <row r="17" spans="2:42" ht="15" customHeight="1" x14ac:dyDescent="0.3">
      <c r="B17" s="553">
        <v>7</v>
      </c>
      <c r="C17" s="555">
        <f>C15+56</f>
        <v>386</v>
      </c>
      <c r="D17" s="557" t="s">
        <v>36</v>
      </c>
      <c r="E17" s="558"/>
      <c r="F17" s="447">
        <f>ROUND(AA17-(AA17*$L$5),0)</f>
        <v>19610</v>
      </c>
      <c r="G17" s="447">
        <f t="shared" ref="G17:T17" si="10">ROUND(AB17-(AB17*$L$5),0)</f>
        <v>21452</v>
      </c>
      <c r="H17" s="447">
        <f t="shared" si="10"/>
        <v>23498</v>
      </c>
      <c r="I17" s="447">
        <f t="shared" si="10"/>
        <v>25546</v>
      </c>
      <c r="J17" s="447">
        <f t="shared" si="10"/>
        <v>25545</v>
      </c>
      <c r="K17" s="447">
        <f t="shared" si="10"/>
        <v>29774</v>
      </c>
      <c r="L17" s="447">
        <f t="shared" si="10"/>
        <v>32800</v>
      </c>
      <c r="M17" s="447">
        <f t="shared" si="10"/>
        <v>37973</v>
      </c>
      <c r="N17" s="447">
        <f t="shared" si="10"/>
        <v>39564</v>
      </c>
      <c r="O17" s="447">
        <f t="shared" si="10"/>
        <v>43298</v>
      </c>
      <c r="P17" s="447">
        <f t="shared" si="10"/>
        <v>48626</v>
      </c>
      <c r="Q17" s="447">
        <f t="shared" si="10"/>
        <v>58758</v>
      </c>
      <c r="R17" s="447">
        <f t="shared" si="10"/>
        <v>60025</v>
      </c>
      <c r="S17" s="447">
        <f t="shared" si="10"/>
        <v>74274</v>
      </c>
      <c r="T17" s="448">
        <f t="shared" si="10"/>
        <v>88522</v>
      </c>
      <c r="AA17" s="126">
        <f>ROUND(VLOOKUP(CONCATENATE("SP ",F$6," V",$B17),Основа!$A$1:$P3633,15,FALSE),0)</f>
        <v>19610</v>
      </c>
      <c r="AB17" s="126">
        <f>ROUND(VLOOKUP(CONCATENATE("SP ",G$6," V",$B17),Основа!$A$1:$P3633,15,FALSE),0)</f>
        <v>21452</v>
      </c>
      <c r="AC17" s="126">
        <f>ROUND(VLOOKUP(CONCATENATE("SP ",H$6," V",$B17),Основа!$A$1:$P3633,15,FALSE),0)</f>
        <v>23498</v>
      </c>
      <c r="AD17" s="126">
        <f>ROUND(VLOOKUP(CONCATENATE("SP ",I$6," V",$B17),Основа!$A$1:$P3633,15,FALSE),0)</f>
        <v>25546</v>
      </c>
      <c r="AE17" s="126">
        <f>ROUND(VLOOKUP(CONCATENATE("SP ",J$6," V",$B17),Основа!$A$1:$P3633,15,FALSE),0)</f>
        <v>25545</v>
      </c>
      <c r="AF17" s="126">
        <f>ROUND(VLOOKUP(CONCATENATE("SP ",K$6," V",$B17),Основа!$A$1:$P3633,15,FALSE),0)</f>
        <v>29774</v>
      </c>
      <c r="AG17" s="126">
        <f>ROUND(VLOOKUP(CONCATENATE("SP ",L$6," V",$B17),Основа!$A$1:$P3633,15,FALSE),0)</f>
        <v>32800</v>
      </c>
      <c r="AH17" s="126">
        <f>ROUND(VLOOKUP(CONCATENATE("SP ",M$6," V",$B17),Основа!$A$1:$P3633,15,FALSE),0)</f>
        <v>37973</v>
      </c>
      <c r="AI17" s="126">
        <f>ROUND(VLOOKUP(CONCATENATE("SP ",N$6," V",$B17),Основа!$A$1:$P3633,15,FALSE),0)</f>
        <v>39564</v>
      </c>
      <c r="AJ17" s="126">
        <f>ROUND(VLOOKUP(CONCATENATE("SP ",O$6," V",$B17),Основа!$A$1:$P3633,15,FALSE),0)</f>
        <v>43298</v>
      </c>
      <c r="AK17" s="126">
        <f>ROUND(VLOOKUP(CONCATENATE("SP ",P$6," V",$B17),Основа!$A$1:$P3633,15,FALSE),0)</f>
        <v>48626</v>
      </c>
      <c r="AL17" s="126">
        <f>ROUND(VLOOKUP(CONCATENATE("SP ",Q$6," V",$B17),Основа!$A$1:$P3633,15,FALSE),0)</f>
        <v>58758</v>
      </c>
      <c r="AM17" s="126">
        <f>ROUND(VLOOKUP(CONCATENATE("SP ",R$6," V",$B17),Основа!$A$1:$P3633,15,FALSE),0)</f>
        <v>60025</v>
      </c>
      <c r="AN17" s="126">
        <f>ROUND(VLOOKUP(CONCATENATE("SP ",S$6," V",$B17),Основа!$A$1:$P3633,15,FALSE),0)</f>
        <v>74274</v>
      </c>
      <c r="AO17" s="126">
        <f>ROUND(VLOOKUP(CONCATENATE("SP ",T$6," V",$B17),Основа!$A$1:$P3633,15,FALSE),0)</f>
        <v>88522</v>
      </c>
      <c r="AP17" s="117"/>
    </row>
    <row r="18" spans="2:42" ht="15" customHeight="1" thickBot="1" x14ac:dyDescent="0.35">
      <c r="B18" s="576"/>
      <c r="C18" s="577"/>
      <c r="D18" s="559" t="str">
        <f>RIGHT($M$5,21)</f>
        <v>ΔТ=70⁰С (95/85/20) Вт</v>
      </c>
      <c r="E18" s="560"/>
      <c r="F18" s="461">
        <f t="shared" ref="F18:T18" si="11">ROUND(IF($D18="ΔТ=70⁰С (95/85/20) Вт",AA18,(IF($D18="ΔТ=60⁰С (90/70/20) Вт",AA18*0.818,AA18*0.646))),0)</f>
        <v>240</v>
      </c>
      <c r="G18" s="461">
        <f t="shared" si="11"/>
        <v>373</v>
      </c>
      <c r="H18" s="461">
        <f t="shared" si="11"/>
        <v>444</v>
      </c>
      <c r="I18" s="461">
        <f t="shared" si="11"/>
        <v>488</v>
      </c>
      <c r="J18" s="461">
        <f t="shared" si="11"/>
        <v>506</v>
      </c>
      <c r="K18" s="461">
        <f t="shared" si="11"/>
        <v>658</v>
      </c>
      <c r="L18" s="461">
        <f t="shared" si="11"/>
        <v>888</v>
      </c>
      <c r="M18" s="461">
        <f t="shared" si="11"/>
        <v>1102</v>
      </c>
      <c r="N18" s="461">
        <f t="shared" si="11"/>
        <v>1324</v>
      </c>
      <c r="O18" s="461">
        <f t="shared" si="11"/>
        <v>1538</v>
      </c>
      <c r="P18" s="461">
        <f t="shared" si="11"/>
        <v>1775</v>
      </c>
      <c r="Q18" s="461">
        <f t="shared" si="11"/>
        <v>1951</v>
      </c>
      <c r="R18" s="461">
        <f t="shared" si="11"/>
        <v>1982</v>
      </c>
      <c r="S18" s="461">
        <f t="shared" si="11"/>
        <v>2218</v>
      </c>
      <c r="T18" s="462">
        <f t="shared" si="11"/>
        <v>2663</v>
      </c>
      <c r="AA18" s="126">
        <f>VLOOKUP(CONCATENATE("SP ",F$6," V",$B17),Основа!$A$1:$P3633,8,FALSE)</f>
        <v>239.54249999999996</v>
      </c>
      <c r="AB18" s="126">
        <f>VLOOKUP(CONCATENATE("SP ",G$6," V",$B17),Основа!$A$1:$P3633,8,FALSE)</f>
        <v>372.75150000000002</v>
      </c>
      <c r="AC18" s="126">
        <f>VLOOKUP(CONCATENATE("SP ",H$6," V",$B17),Основа!$A$1:$P3633,8,FALSE)</f>
        <v>444.03</v>
      </c>
      <c r="AD18" s="126">
        <f>VLOOKUP(CONCATENATE("SP ",I$6," V",$B17),Основа!$A$1:$P3633,8,FALSE)</f>
        <v>488.43299999999994</v>
      </c>
      <c r="AE18" s="126">
        <f>VLOOKUP(CONCATENATE("SP ",J$6," V",$B17),Основа!$A$1:$P3633,8,FALSE)</f>
        <v>505.96050000000002</v>
      </c>
      <c r="AF18" s="126">
        <f>VLOOKUP(CONCATENATE("SP ",K$6," V",$B17),Основа!$A$1:$P3633,8,FALSE)</f>
        <v>657.86550000000011</v>
      </c>
      <c r="AG18" s="126">
        <f>VLOOKUP(CONCATENATE("SP ",L$6," V",$B17),Основа!$A$1:$P3633,8,FALSE)</f>
        <v>888.06</v>
      </c>
      <c r="AH18" s="126">
        <f>VLOOKUP(CONCATENATE("SP ",M$6," V",$B17),Основа!$A$1:$P3633,8,FALSE)</f>
        <v>1101.8955000000001</v>
      </c>
      <c r="AI18" s="126">
        <f>VLOOKUP(CONCATENATE("SP ",N$6," V",$B17),Основа!$A$1:$P3633,8,FALSE)</f>
        <v>1323.9105</v>
      </c>
      <c r="AJ18" s="126">
        <f>VLOOKUP(CONCATENATE("SP ",O$6," V",$B17),Основа!$A$1:$P3633,8,FALSE)</f>
        <v>1537.7460000000001</v>
      </c>
      <c r="AK18" s="126">
        <f>VLOOKUP(CONCATENATE("SP ",P$6," V",$B17),Основа!$A$1:$P3633,8,FALSE)</f>
        <v>1774.9515000000001</v>
      </c>
      <c r="AL18" s="126">
        <f>VLOOKUP(CONCATENATE("SP ",Q$6," V",$B17),Основа!$A$1:$P3633,8,FALSE)</f>
        <v>1951.395</v>
      </c>
      <c r="AM18" s="126">
        <f>VLOOKUP(CONCATENATE("SP ",R$6," V",$B17),Основа!$A$1:$P3633,8,FALSE)</f>
        <v>1981.7760000000003</v>
      </c>
      <c r="AN18" s="126">
        <f>VLOOKUP(CONCATENATE("SP ",S$6," V",$B17),Основа!$A$1:$P3633,8,FALSE)</f>
        <v>2217.8130000000001</v>
      </c>
      <c r="AO18" s="126">
        <f>VLOOKUP(CONCATENATE("SP ",T$6," V",$B17),Основа!$A$1:$P3633,8,FALSE)</f>
        <v>2663.0114999999996</v>
      </c>
      <c r="AP18" s="117">
        <v>10922</v>
      </c>
    </row>
    <row r="19" spans="2:42" ht="15" customHeight="1" x14ac:dyDescent="0.3">
      <c r="B19" s="553">
        <v>8</v>
      </c>
      <c r="C19" s="555">
        <f>C17+56</f>
        <v>442</v>
      </c>
      <c r="D19" s="557" t="s">
        <v>36</v>
      </c>
      <c r="E19" s="558"/>
      <c r="F19" s="447">
        <f>ROUND(AA19-(AA19*$L$5),0)</f>
        <v>21413</v>
      </c>
      <c r="G19" s="447">
        <f t="shared" ref="G19:T19" si="12">ROUND(AB19-(AB19*$L$5),0)</f>
        <v>23455</v>
      </c>
      <c r="H19" s="447">
        <f t="shared" si="12"/>
        <v>25725</v>
      </c>
      <c r="I19" s="447">
        <f t="shared" si="12"/>
        <v>27994</v>
      </c>
      <c r="J19" s="447">
        <f t="shared" si="12"/>
        <v>27994</v>
      </c>
      <c r="K19" s="447">
        <f t="shared" si="12"/>
        <v>32810</v>
      </c>
      <c r="L19" s="447">
        <f t="shared" si="12"/>
        <v>36272</v>
      </c>
      <c r="M19" s="447">
        <f t="shared" si="12"/>
        <v>42192</v>
      </c>
      <c r="N19" s="447">
        <f t="shared" si="12"/>
        <v>44009</v>
      </c>
      <c r="O19" s="447">
        <f t="shared" si="12"/>
        <v>48278</v>
      </c>
      <c r="P19" s="447">
        <f t="shared" si="12"/>
        <v>54379</v>
      </c>
      <c r="Q19" s="447">
        <f t="shared" si="12"/>
        <v>65790</v>
      </c>
      <c r="R19" s="447">
        <f t="shared" si="12"/>
        <v>67216</v>
      </c>
      <c r="S19" s="447">
        <f t="shared" si="12"/>
        <v>83262</v>
      </c>
      <c r="T19" s="448">
        <f t="shared" si="12"/>
        <v>99309</v>
      </c>
      <c r="AA19" s="126">
        <f>ROUND(VLOOKUP(CONCATENATE("SP ",F$6," V",$B19),Основа!$A$1:$P3635,15,FALSE),0)</f>
        <v>21413</v>
      </c>
      <c r="AB19" s="126">
        <f>ROUND(VLOOKUP(CONCATENATE("SP ",G$6," V",$B19),Основа!$A$1:$P3635,15,FALSE),0)</f>
        <v>23455</v>
      </c>
      <c r="AC19" s="126">
        <f>ROUND(VLOOKUP(CONCATENATE("SP ",H$6," V",$B19),Основа!$A$1:$P3635,15,FALSE),0)</f>
        <v>25725</v>
      </c>
      <c r="AD19" s="126">
        <f>ROUND(VLOOKUP(CONCATENATE("SP ",I$6," V",$B19),Основа!$A$1:$P3635,15,FALSE),0)</f>
        <v>27994</v>
      </c>
      <c r="AE19" s="126">
        <f>ROUND(VLOOKUP(CONCATENATE("SP ",J$6," V",$B19),Основа!$A$1:$P3635,15,FALSE),0)</f>
        <v>27994</v>
      </c>
      <c r="AF19" s="126">
        <f>ROUND(VLOOKUP(CONCATENATE("SP ",K$6," V",$B19),Основа!$A$1:$P3635,15,FALSE),0)</f>
        <v>32810</v>
      </c>
      <c r="AG19" s="126">
        <f>ROUND(VLOOKUP(CONCATENATE("SP ",L$6," V",$B19),Основа!$A$1:$P3635,15,FALSE),0)</f>
        <v>36272</v>
      </c>
      <c r="AH19" s="126">
        <f>ROUND(VLOOKUP(CONCATENATE("SP ",M$6," V",$B19),Основа!$A$1:$P3635,15,FALSE),0)</f>
        <v>42192</v>
      </c>
      <c r="AI19" s="126">
        <f>ROUND(VLOOKUP(CONCATENATE("SP ",N$6," V",$B19),Основа!$A$1:$P3635,15,FALSE),0)</f>
        <v>44009</v>
      </c>
      <c r="AJ19" s="126">
        <f>ROUND(VLOOKUP(CONCATENATE("SP ",O$6," V",$B19),Основа!$A$1:$P3635,15,FALSE),0)</f>
        <v>48278</v>
      </c>
      <c r="AK19" s="126">
        <f>ROUND(VLOOKUP(CONCATENATE("SP ",P$6," V",$B19),Основа!$A$1:$P3635,15,FALSE),0)</f>
        <v>54379</v>
      </c>
      <c r="AL19" s="126">
        <f>ROUND(VLOOKUP(CONCATENATE("SP ",Q$6," V",$B19),Основа!$A$1:$P3635,15,FALSE),0)</f>
        <v>65790</v>
      </c>
      <c r="AM19" s="126">
        <f>ROUND(VLOOKUP(CONCATENATE("SP ",R$6," V",$B19),Основа!$A$1:$P3635,15,FALSE),0)</f>
        <v>67216</v>
      </c>
      <c r="AN19" s="126">
        <f>ROUND(VLOOKUP(CONCATENATE("SP ",S$6," V",$B19),Основа!$A$1:$P3635,15,FALSE),0)</f>
        <v>83262</v>
      </c>
      <c r="AO19" s="126">
        <f>ROUND(VLOOKUP(CONCATENATE("SP ",T$6," V",$B19),Основа!$A$1:$P3635,15,FALSE),0)</f>
        <v>99309</v>
      </c>
      <c r="AP19" s="117"/>
    </row>
    <row r="20" spans="2:42" ht="15" customHeight="1" thickBot="1" x14ac:dyDescent="0.35">
      <c r="B20" s="576"/>
      <c r="C20" s="577"/>
      <c r="D20" s="559" t="str">
        <f>RIGHT($M$5,21)</f>
        <v>ΔТ=70⁰С (95/85/20) Вт</v>
      </c>
      <c r="E20" s="560"/>
      <c r="F20" s="461">
        <f t="shared" ref="F20:T20" si="13">ROUND(IF($D20="ΔТ=70⁰С (95/85/20) Вт",AA20,(IF($D20="ΔТ=60⁰С (90/70/20) Вт",AA20*0.818,AA20*0.646))),0)</f>
        <v>273</v>
      </c>
      <c r="G20" s="461">
        <f t="shared" si="13"/>
        <v>425</v>
      </c>
      <c r="H20" s="461">
        <f t="shared" si="13"/>
        <v>507</v>
      </c>
      <c r="I20" s="461">
        <f t="shared" si="13"/>
        <v>557</v>
      </c>
      <c r="J20" s="461">
        <f t="shared" si="13"/>
        <v>577</v>
      </c>
      <c r="K20" s="461">
        <f t="shared" si="13"/>
        <v>751</v>
      </c>
      <c r="L20" s="461">
        <f t="shared" si="13"/>
        <v>1014</v>
      </c>
      <c r="M20" s="461">
        <f t="shared" si="13"/>
        <v>1260</v>
      </c>
      <c r="N20" s="461">
        <f t="shared" si="13"/>
        <v>1513</v>
      </c>
      <c r="O20" s="461">
        <f t="shared" si="13"/>
        <v>1759</v>
      </c>
      <c r="P20" s="461">
        <f t="shared" si="13"/>
        <v>2029</v>
      </c>
      <c r="Q20" s="461">
        <f t="shared" si="13"/>
        <v>2232</v>
      </c>
      <c r="R20" s="461">
        <f t="shared" si="13"/>
        <v>2266</v>
      </c>
      <c r="S20" s="461">
        <f t="shared" si="13"/>
        <v>2536</v>
      </c>
      <c r="T20" s="462">
        <f t="shared" si="13"/>
        <v>3043</v>
      </c>
      <c r="AA20" s="126">
        <f>VLOOKUP(CONCATENATE("SP ",F$6," V",$B19),Основа!$A$1:$P3635,8,FALSE)</f>
        <v>273.42899999999997</v>
      </c>
      <c r="AB20" s="126">
        <f>VLOOKUP(CONCATENATE("SP ",G$6," V",$B19),Основа!$A$1:$P3635,8,FALSE)</f>
        <v>425.334</v>
      </c>
      <c r="AC20" s="126">
        <f>VLOOKUP(CONCATENATE("SP ",H$6," V",$B19),Основа!$A$1:$P3635,8,FALSE)</f>
        <v>507.12900000000002</v>
      </c>
      <c r="AD20" s="126">
        <f>VLOOKUP(CONCATENATE("SP ",I$6," V",$B19),Основа!$A$1:$P3635,8,FALSE)</f>
        <v>557.3744999999999</v>
      </c>
      <c r="AE20" s="126">
        <f>VLOOKUP(CONCATENATE("SP ",J$6," V",$B19),Основа!$A$1:$P3635,8,FALSE)</f>
        <v>577.23900000000003</v>
      </c>
      <c r="AF20" s="126">
        <f>VLOOKUP(CONCATENATE("SP ",K$6," V",$B19),Основа!$A$1:$P3635,8,FALSE)</f>
        <v>751.34550000000002</v>
      </c>
      <c r="AG20" s="126">
        <f>VLOOKUP(CONCATENATE("SP ",L$6," V",$B19),Основа!$A$1:$P3635,8,FALSE)</f>
        <v>1014.258</v>
      </c>
      <c r="AH20" s="126">
        <f>VLOOKUP(CONCATENATE("SP ",M$6," V",$B19),Основа!$A$1:$P3635,8,FALSE)</f>
        <v>1259.643</v>
      </c>
      <c r="AI20" s="126">
        <f>VLOOKUP(CONCATENATE("SP ",N$6," V",$B19),Основа!$A$1:$P3635,8,FALSE)</f>
        <v>1513.2075</v>
      </c>
      <c r="AJ20" s="126">
        <f>VLOOKUP(CONCATENATE("SP ",O$6," V",$B19),Основа!$A$1:$P3635,8,FALSE)</f>
        <v>1758.5925</v>
      </c>
      <c r="AK20" s="126">
        <f>VLOOKUP(CONCATENATE("SP ",P$6," V",$B19),Основа!$A$1:$P3635,8,FALSE)</f>
        <v>2028.5160000000001</v>
      </c>
      <c r="AL20" s="126">
        <f>VLOOKUP(CONCATENATE("SP ",Q$6," V",$B19),Основа!$A$1:$P3635,8,FALSE)</f>
        <v>2231.8350000000005</v>
      </c>
      <c r="AM20" s="126">
        <f>VLOOKUP(CONCATENATE("SP ",R$6," V",$B19),Основа!$A$1:$P3635,8,FALSE)</f>
        <v>2265.7215000000001</v>
      </c>
      <c r="AN20" s="126">
        <f>VLOOKUP(CONCATENATE("SP ",S$6," V",$B19),Основа!$A$1:$P3635,8,FALSE)</f>
        <v>2535.645</v>
      </c>
      <c r="AO20" s="126">
        <f>VLOOKUP(CONCATENATE("SP ",T$6," V",$B19),Основа!$A$1:$P3635,8,FALSE)</f>
        <v>3042.7739999999994</v>
      </c>
      <c r="AP20" s="117"/>
    </row>
    <row r="21" spans="2:42" ht="15" customHeight="1" x14ac:dyDescent="0.3">
      <c r="B21" s="553">
        <v>9</v>
      </c>
      <c r="C21" s="555">
        <f>C19+56</f>
        <v>498</v>
      </c>
      <c r="D21" s="557" t="s">
        <v>36</v>
      </c>
      <c r="E21" s="558"/>
      <c r="F21" s="447">
        <f>ROUND(AA21-(AA21*$L$5),0)</f>
        <v>23219</v>
      </c>
      <c r="G21" s="447">
        <f t="shared" ref="G21:T21" si="14">ROUND(AB21-(AB21*$L$5),0)</f>
        <v>25462</v>
      </c>
      <c r="H21" s="447">
        <f t="shared" si="14"/>
        <v>27954</v>
      </c>
      <c r="I21" s="447">
        <f t="shared" si="14"/>
        <v>30447</v>
      </c>
      <c r="J21" s="447">
        <f t="shared" si="14"/>
        <v>30446</v>
      </c>
      <c r="K21" s="447">
        <f t="shared" si="14"/>
        <v>35852</v>
      </c>
      <c r="L21" s="447">
        <f t="shared" si="14"/>
        <v>39751</v>
      </c>
      <c r="M21" s="447">
        <f t="shared" si="14"/>
        <v>46417</v>
      </c>
      <c r="N21" s="447">
        <f t="shared" si="14"/>
        <v>48466</v>
      </c>
      <c r="O21" s="447">
        <f t="shared" si="14"/>
        <v>53273</v>
      </c>
      <c r="P21" s="447">
        <f t="shared" si="14"/>
        <v>60142</v>
      </c>
      <c r="Q21" s="447">
        <f t="shared" si="14"/>
        <v>72833</v>
      </c>
      <c r="R21" s="447">
        <f t="shared" si="14"/>
        <v>74420</v>
      </c>
      <c r="S21" s="447">
        <f t="shared" si="14"/>
        <v>92267</v>
      </c>
      <c r="T21" s="448">
        <f t="shared" si="14"/>
        <v>110114</v>
      </c>
      <c r="AA21" s="126">
        <f>ROUND(VLOOKUP(CONCATENATE("SP ",F$6," V",$B21),Основа!$A$1:$P3637,15,FALSE),0)</f>
        <v>23219</v>
      </c>
      <c r="AB21" s="126">
        <f>ROUND(VLOOKUP(CONCATENATE("SP ",G$6," V",$B21),Основа!$A$1:$P3637,15,FALSE),0)</f>
        <v>25462</v>
      </c>
      <c r="AC21" s="126">
        <f>ROUND(VLOOKUP(CONCATENATE("SP ",H$6," V",$B21),Основа!$A$1:$P3637,15,FALSE),0)</f>
        <v>27954</v>
      </c>
      <c r="AD21" s="126">
        <f>ROUND(VLOOKUP(CONCATENATE("SP ",I$6," V",$B21),Основа!$A$1:$P3637,15,FALSE),0)</f>
        <v>30447</v>
      </c>
      <c r="AE21" s="126">
        <f>ROUND(VLOOKUP(CONCATENATE("SP ",J$6," V",$B21),Основа!$A$1:$P3637,15,FALSE),0)</f>
        <v>30446</v>
      </c>
      <c r="AF21" s="126">
        <f>ROUND(VLOOKUP(CONCATENATE("SP ",K$6," V",$B21),Основа!$A$1:$P3637,15,FALSE),0)</f>
        <v>35852</v>
      </c>
      <c r="AG21" s="126">
        <f>ROUND(VLOOKUP(CONCATENATE("SP ",L$6," V",$B21),Основа!$A$1:$P3637,15,FALSE),0)</f>
        <v>39751</v>
      </c>
      <c r="AH21" s="126">
        <f>ROUND(VLOOKUP(CONCATENATE("SP ",M$6," V",$B21),Основа!$A$1:$P3637,15,FALSE),0)</f>
        <v>46417</v>
      </c>
      <c r="AI21" s="126">
        <f>ROUND(VLOOKUP(CONCATENATE("SP ",N$6," V",$B21),Основа!$A$1:$P3637,15,FALSE),0)</f>
        <v>48466</v>
      </c>
      <c r="AJ21" s="126">
        <f>ROUND(VLOOKUP(CONCATENATE("SP ",O$6," V",$B21),Основа!$A$1:$P3637,15,FALSE),0)</f>
        <v>53273</v>
      </c>
      <c r="AK21" s="126">
        <f>ROUND(VLOOKUP(CONCATENATE("SP ",P$6," V",$B21),Основа!$A$1:$P3637,15,FALSE),0)</f>
        <v>60142</v>
      </c>
      <c r="AL21" s="126">
        <f>ROUND(VLOOKUP(CONCATENATE("SP ",Q$6," V",$B21),Основа!$A$1:$P3637,15,FALSE),0)</f>
        <v>72833</v>
      </c>
      <c r="AM21" s="126">
        <f>ROUND(VLOOKUP(CONCATENATE("SP ",R$6," V",$B21),Основа!$A$1:$P3637,15,FALSE),0)</f>
        <v>74420</v>
      </c>
      <c r="AN21" s="126">
        <f>ROUND(VLOOKUP(CONCATENATE("SP ",S$6," V",$B21),Основа!$A$1:$P3637,15,FALSE),0)</f>
        <v>92267</v>
      </c>
      <c r="AO21" s="126">
        <f>ROUND(VLOOKUP(CONCATENATE("SP ",T$6," V",$B21),Основа!$A$1:$P3637,15,FALSE),0)</f>
        <v>110114</v>
      </c>
      <c r="AP21" s="117"/>
    </row>
    <row r="22" spans="2:42" ht="15" customHeight="1" thickBot="1" x14ac:dyDescent="0.35">
      <c r="B22" s="576"/>
      <c r="C22" s="577"/>
      <c r="D22" s="559" t="str">
        <f>RIGHT($M$5,21)</f>
        <v>ΔТ=70⁰С (95/85/20) Вт</v>
      </c>
      <c r="E22" s="560"/>
      <c r="F22" s="461">
        <f t="shared" ref="F22:T22" si="15">ROUND(IF($D22="ΔТ=70⁰С (95/85/20) Вт",AA22,(IF($D22="ΔТ=60⁰С (90/70/20) Вт",AA22*0.818,AA22*0.646))),0)</f>
        <v>308</v>
      </c>
      <c r="G22" s="461">
        <f t="shared" si="15"/>
        <v>480</v>
      </c>
      <c r="H22" s="461">
        <f t="shared" si="15"/>
        <v>570</v>
      </c>
      <c r="I22" s="461">
        <f t="shared" si="15"/>
        <v>627</v>
      </c>
      <c r="J22" s="461">
        <f t="shared" si="15"/>
        <v>651</v>
      </c>
      <c r="K22" s="461">
        <f t="shared" si="15"/>
        <v>846</v>
      </c>
      <c r="L22" s="461">
        <f t="shared" si="15"/>
        <v>1142</v>
      </c>
      <c r="M22" s="461">
        <f t="shared" si="15"/>
        <v>1417</v>
      </c>
      <c r="N22" s="461">
        <f t="shared" si="15"/>
        <v>1703</v>
      </c>
      <c r="O22" s="461">
        <f t="shared" si="15"/>
        <v>1978</v>
      </c>
      <c r="P22" s="461">
        <f t="shared" si="15"/>
        <v>2282</v>
      </c>
      <c r="Q22" s="461">
        <f t="shared" si="15"/>
        <v>2510</v>
      </c>
      <c r="R22" s="461">
        <f t="shared" si="15"/>
        <v>2548</v>
      </c>
      <c r="S22" s="461">
        <f t="shared" si="15"/>
        <v>2852</v>
      </c>
      <c r="T22" s="462">
        <f t="shared" si="15"/>
        <v>3424</v>
      </c>
      <c r="AA22" s="126">
        <f>VLOOKUP(CONCATENATE("SP ",F$6," V",$B21),Основа!$A$1:$P3637,8,FALSE)</f>
        <v>308.48399999999998</v>
      </c>
      <c r="AB22" s="126">
        <f>VLOOKUP(CONCATENATE("SP ",G$6," V",$B21),Основа!$A$1:$P3637,8,FALSE)</f>
        <v>480.25350000000009</v>
      </c>
      <c r="AC22" s="126">
        <f>VLOOKUP(CONCATENATE("SP ",H$6," V",$B21),Основа!$A$1:$P3637,8,FALSE)</f>
        <v>570.22799999999995</v>
      </c>
      <c r="AD22" s="126">
        <f>VLOOKUP(CONCATENATE("SP ",I$6," V",$B21),Основа!$A$1:$P3637,8,FALSE)</f>
        <v>627.48450000000003</v>
      </c>
      <c r="AE22" s="126">
        <f>VLOOKUP(CONCATENATE("SP ",J$6," V",$B21),Основа!$A$1:$P3637,8,FALSE)</f>
        <v>650.85450000000003</v>
      </c>
      <c r="AF22" s="126">
        <f>VLOOKUP(CONCATENATE("SP ",K$6," V",$B21),Основа!$A$1:$P3637,8,FALSE)</f>
        <v>845.99400000000014</v>
      </c>
      <c r="AG22" s="126">
        <f>VLOOKUP(CONCATENATE("SP ",L$6," V",$B21),Основа!$A$1:$P3637,8,FALSE)</f>
        <v>1141.6244999999999</v>
      </c>
      <c r="AH22" s="126">
        <f>VLOOKUP(CONCATENATE("SP ",M$6," V",$B21),Основа!$A$1:$P3637,8,FALSE)</f>
        <v>1417.3905000000002</v>
      </c>
      <c r="AI22" s="126">
        <f>VLOOKUP(CONCATENATE("SP ",N$6," V",$B21),Основа!$A$1:$P3637,8,FALSE)</f>
        <v>1702.5045000000002</v>
      </c>
      <c r="AJ22" s="126">
        <f>VLOOKUP(CONCATENATE("SP ",O$6," V",$B21),Основа!$A$1:$P3637,8,FALSE)</f>
        <v>1978.2705000000001</v>
      </c>
      <c r="AK22" s="126">
        <f>VLOOKUP(CONCATENATE("SP ",P$6," V",$B21),Основа!$A$1:$P3637,8,FALSE)</f>
        <v>2282.0805</v>
      </c>
      <c r="AL22" s="126">
        <f>VLOOKUP(CONCATENATE("SP ",Q$6," V",$B21),Основа!$A$1:$P3637,8,FALSE)</f>
        <v>2509.9380000000001</v>
      </c>
      <c r="AM22" s="126">
        <f>VLOOKUP(CONCATENATE("SP ",R$6," V",$B21),Основа!$A$1:$P3637,8,FALSE)</f>
        <v>2548.4984999999997</v>
      </c>
      <c r="AN22" s="126">
        <f>VLOOKUP(CONCATENATE("SP ",S$6," V",$B21),Основа!$A$1:$P3637,8,FALSE)</f>
        <v>2852.3084999999996</v>
      </c>
      <c r="AO22" s="126">
        <f>VLOOKUP(CONCATENATE("SP ",T$6," V",$B21),Основа!$A$1:$P3637,8,FALSE)</f>
        <v>3423.7049999999999</v>
      </c>
      <c r="AP22" s="117"/>
    </row>
    <row r="23" spans="2:42" ht="15" customHeight="1" x14ac:dyDescent="0.3">
      <c r="B23" s="553">
        <v>10</v>
      </c>
      <c r="C23" s="555">
        <f>C21+56</f>
        <v>554</v>
      </c>
      <c r="D23" s="557" t="s">
        <v>36</v>
      </c>
      <c r="E23" s="558"/>
      <c r="F23" s="447">
        <f>ROUND(AA23-(AA23*$L$5),0)</f>
        <v>25029</v>
      </c>
      <c r="G23" s="447">
        <f t="shared" ref="G23:T23" si="16">ROUND(AB23-(AB23*$L$5),0)</f>
        <v>27473</v>
      </c>
      <c r="H23" s="447">
        <f t="shared" si="16"/>
        <v>30189</v>
      </c>
      <c r="I23" s="447">
        <f t="shared" si="16"/>
        <v>32905</v>
      </c>
      <c r="J23" s="447">
        <f t="shared" si="16"/>
        <v>32905</v>
      </c>
      <c r="K23" s="447">
        <f t="shared" si="16"/>
        <v>38900</v>
      </c>
      <c r="L23" s="447">
        <f t="shared" si="16"/>
        <v>43239</v>
      </c>
      <c r="M23" s="447">
        <f t="shared" si="16"/>
        <v>50655</v>
      </c>
      <c r="N23" s="447">
        <f t="shared" si="16"/>
        <v>52930</v>
      </c>
      <c r="O23" s="447">
        <f t="shared" si="16"/>
        <v>58279</v>
      </c>
      <c r="P23" s="447">
        <f t="shared" si="16"/>
        <v>65921</v>
      </c>
      <c r="Q23" s="447">
        <f t="shared" si="16"/>
        <v>79896</v>
      </c>
      <c r="R23" s="447">
        <f t="shared" si="16"/>
        <v>81643</v>
      </c>
      <c r="S23" s="447">
        <f t="shared" si="16"/>
        <v>101296</v>
      </c>
      <c r="T23" s="448">
        <f t="shared" si="16"/>
        <v>120949</v>
      </c>
      <c r="AA23" s="126">
        <f>ROUND(VLOOKUP(CONCATENATE("SP ",F$6," V",$B23),Основа!$A$1:$P3639,15,FALSE),0)</f>
        <v>25029</v>
      </c>
      <c r="AB23" s="126">
        <f>ROUND(VLOOKUP(CONCATENATE("SP ",G$6," V",$B23),Основа!$A$1:$P3639,15,FALSE),0)</f>
        <v>27473</v>
      </c>
      <c r="AC23" s="126">
        <f>ROUND(VLOOKUP(CONCATENATE("SP ",H$6," V",$B23),Основа!$A$1:$P3639,15,FALSE),0)</f>
        <v>30189</v>
      </c>
      <c r="AD23" s="126">
        <f>ROUND(VLOOKUP(CONCATENATE("SP ",I$6," V",$B23),Основа!$A$1:$P3639,15,FALSE),0)</f>
        <v>32905</v>
      </c>
      <c r="AE23" s="126">
        <f>ROUND(VLOOKUP(CONCATENATE("SP ",J$6," V",$B23),Основа!$A$1:$P3639,15,FALSE),0)</f>
        <v>32905</v>
      </c>
      <c r="AF23" s="126">
        <f>ROUND(VLOOKUP(CONCATENATE("SP ",K$6," V",$B23),Основа!$A$1:$P3639,15,FALSE),0)</f>
        <v>38900</v>
      </c>
      <c r="AG23" s="126">
        <f>ROUND(VLOOKUP(CONCATENATE("SP ",L$6," V",$B23),Основа!$A$1:$P3639,15,FALSE),0)</f>
        <v>43239</v>
      </c>
      <c r="AH23" s="126">
        <f>ROUND(VLOOKUP(CONCATENATE("SP ",M$6," V",$B23),Основа!$A$1:$P3639,15,FALSE),0)</f>
        <v>50655</v>
      </c>
      <c r="AI23" s="126">
        <f>ROUND(VLOOKUP(CONCATENATE("SP ",N$6," V",$B23),Основа!$A$1:$P3639,15,FALSE),0)</f>
        <v>52930</v>
      </c>
      <c r="AJ23" s="126">
        <f>ROUND(VLOOKUP(CONCATENATE("SP ",O$6," V",$B23),Основа!$A$1:$P3639,15,FALSE),0)</f>
        <v>58279</v>
      </c>
      <c r="AK23" s="126">
        <f>ROUND(VLOOKUP(CONCATENATE("SP ",P$6," V",$B23),Основа!$A$1:$P3639,15,FALSE),0)</f>
        <v>65921</v>
      </c>
      <c r="AL23" s="126">
        <f>ROUND(VLOOKUP(CONCATENATE("SP ",Q$6," V",$B23),Основа!$A$1:$P3639,15,FALSE),0)</f>
        <v>79896</v>
      </c>
      <c r="AM23" s="126">
        <f>ROUND(VLOOKUP(CONCATENATE("SP ",R$6," V",$B23),Основа!$A$1:$P3639,15,FALSE),0)</f>
        <v>81643</v>
      </c>
      <c r="AN23" s="126">
        <f>ROUND(VLOOKUP(CONCATENATE("SP ",S$6," V",$B23),Основа!$A$1:$P3639,15,FALSE),0)</f>
        <v>101296</v>
      </c>
      <c r="AO23" s="126">
        <f>ROUND(VLOOKUP(CONCATENATE("SP ",T$6," V",$B23),Основа!$A$1:$P3639,15,FALSE),0)</f>
        <v>120949</v>
      </c>
      <c r="AP23" s="117"/>
    </row>
    <row r="24" spans="2:42" ht="15" customHeight="1" thickBot="1" x14ac:dyDescent="0.35">
      <c r="B24" s="576"/>
      <c r="C24" s="577"/>
      <c r="D24" s="559" t="str">
        <f>RIGHT($M$5,21)</f>
        <v>ΔТ=70⁰С (95/85/20) Вт</v>
      </c>
      <c r="E24" s="560"/>
      <c r="F24" s="461">
        <f t="shared" ref="F24:T24" si="17">ROUND(IF($D24="ΔТ=70⁰С (95/85/20) Вт",AA24,(IF($D24="ΔТ=60⁰С (90/70/20) Вт",AA24*0.818,AA24*0.646))),0)</f>
        <v>342</v>
      </c>
      <c r="G24" s="461">
        <f t="shared" si="17"/>
        <v>533</v>
      </c>
      <c r="H24" s="461">
        <f t="shared" si="17"/>
        <v>634</v>
      </c>
      <c r="I24" s="461">
        <f t="shared" si="17"/>
        <v>698</v>
      </c>
      <c r="J24" s="461">
        <f t="shared" si="17"/>
        <v>722</v>
      </c>
      <c r="K24" s="461">
        <f t="shared" si="17"/>
        <v>941</v>
      </c>
      <c r="L24" s="461">
        <f t="shared" si="17"/>
        <v>1268</v>
      </c>
      <c r="M24" s="461">
        <f t="shared" si="17"/>
        <v>1574</v>
      </c>
      <c r="N24" s="461">
        <f t="shared" si="17"/>
        <v>1892</v>
      </c>
      <c r="O24" s="461">
        <f t="shared" si="17"/>
        <v>2198</v>
      </c>
      <c r="P24" s="461">
        <f t="shared" si="17"/>
        <v>2536</v>
      </c>
      <c r="Q24" s="461">
        <f t="shared" si="17"/>
        <v>2789</v>
      </c>
      <c r="R24" s="461">
        <f t="shared" si="17"/>
        <v>2831</v>
      </c>
      <c r="S24" s="461">
        <f t="shared" si="17"/>
        <v>3170</v>
      </c>
      <c r="T24" s="462">
        <f t="shared" si="17"/>
        <v>3803</v>
      </c>
      <c r="AA24" s="126">
        <f>VLOOKUP(CONCATENATE("SP ",F$6," V",$B23),Основа!$A$1:$P3639,8,FALSE)</f>
        <v>342.37049999999999</v>
      </c>
      <c r="AB24" s="126">
        <f>VLOOKUP(CONCATENATE("SP ",G$6," V",$B23),Основа!$A$1:$P3639,8,FALSE)</f>
        <v>532.83600000000001</v>
      </c>
      <c r="AC24" s="126">
        <f>VLOOKUP(CONCATENATE("SP ",H$6," V",$B23),Основа!$A$1:$P3639,8,FALSE)</f>
        <v>634.49549999999999</v>
      </c>
      <c r="AD24" s="126">
        <f>VLOOKUP(CONCATENATE("SP ",I$6," V",$B23),Основа!$A$1:$P3639,8,FALSE)</f>
        <v>697.59450000000004</v>
      </c>
      <c r="AE24" s="126">
        <f>VLOOKUP(CONCATENATE("SP ",J$6," V",$B23),Основа!$A$1:$P3639,8,FALSE)</f>
        <v>722.13300000000004</v>
      </c>
      <c r="AF24" s="126">
        <f>VLOOKUP(CONCATENATE("SP ",K$6," V",$B23),Основа!$A$1:$P3639,8,FALSE)</f>
        <v>940.64250000000015</v>
      </c>
      <c r="AG24" s="126">
        <f>VLOOKUP(CONCATENATE("SP ",L$6," V",$B23),Основа!$A$1:$P3639,8,FALSE)</f>
        <v>1267.8225</v>
      </c>
      <c r="AH24" s="126">
        <f>VLOOKUP(CONCATENATE("SP ",M$6," V",$B23),Основа!$A$1:$P3639,8,FALSE)</f>
        <v>1573.9695000000002</v>
      </c>
      <c r="AI24" s="126">
        <f>VLOOKUP(CONCATENATE("SP ",N$6," V",$B23),Основа!$A$1:$P3639,8,FALSE)</f>
        <v>1891.8015000000003</v>
      </c>
      <c r="AJ24" s="126">
        <f>VLOOKUP(CONCATENATE("SP ",O$6," V",$B23),Основа!$A$1:$P3639,8,FALSE)</f>
        <v>2197.9485</v>
      </c>
      <c r="AK24" s="126">
        <f>VLOOKUP(CONCATENATE("SP ",P$6," V",$B23),Основа!$A$1:$P3639,8,FALSE)</f>
        <v>2535.645</v>
      </c>
      <c r="AL24" s="126">
        <f>VLOOKUP(CONCATENATE("SP ",Q$6," V",$B23),Основа!$A$1:$P3639,8,FALSE)</f>
        <v>2789.2094999999999</v>
      </c>
      <c r="AM24" s="126">
        <f>VLOOKUP(CONCATENATE("SP ",R$6," V",$B23),Основа!$A$1:$P3639,8,FALSE)</f>
        <v>2831.2754999999997</v>
      </c>
      <c r="AN24" s="126">
        <f>VLOOKUP(CONCATENATE("SP ",S$6," V",$B23),Основа!$A$1:$P3639,8,FALSE)</f>
        <v>3170.1405</v>
      </c>
      <c r="AO24" s="126">
        <f>VLOOKUP(CONCATENATE("SP ",T$6," V",$B23),Основа!$A$1:$P3639,8,FALSE)</f>
        <v>3803.4674999999993</v>
      </c>
      <c r="AP24" s="117"/>
    </row>
    <row r="25" spans="2:42" ht="15" customHeight="1" x14ac:dyDescent="0.3">
      <c r="B25" s="553">
        <v>11</v>
      </c>
      <c r="C25" s="555">
        <f>C23+56</f>
        <v>610</v>
      </c>
      <c r="D25" s="557" t="s">
        <v>36</v>
      </c>
      <c r="E25" s="558"/>
      <c r="F25" s="447">
        <f>ROUND(AA25-(AA25*$L$5),0)</f>
        <v>26841</v>
      </c>
      <c r="G25" s="447">
        <f t="shared" ref="G25:T25" si="18">ROUND(AB25-(AB25*$L$5),0)</f>
        <v>29487</v>
      </c>
      <c r="H25" s="447">
        <f t="shared" si="18"/>
        <v>32426</v>
      </c>
      <c r="I25" s="447">
        <f t="shared" si="18"/>
        <v>35366</v>
      </c>
      <c r="J25" s="447">
        <f t="shared" si="18"/>
        <v>35366</v>
      </c>
      <c r="K25" s="447">
        <f t="shared" si="18"/>
        <v>41955</v>
      </c>
      <c r="L25" s="447">
        <f t="shared" si="18"/>
        <v>46733</v>
      </c>
      <c r="M25" s="447">
        <f t="shared" si="18"/>
        <v>54898</v>
      </c>
      <c r="N25" s="447">
        <f t="shared" si="18"/>
        <v>57405</v>
      </c>
      <c r="O25" s="447">
        <f t="shared" si="18"/>
        <v>63295</v>
      </c>
      <c r="P25" s="447">
        <f t="shared" si="18"/>
        <v>71707</v>
      </c>
      <c r="Q25" s="447">
        <f t="shared" si="18"/>
        <v>86969</v>
      </c>
      <c r="R25" s="447">
        <f t="shared" si="18"/>
        <v>88876</v>
      </c>
      <c r="S25" s="447">
        <f t="shared" si="18"/>
        <v>110338</v>
      </c>
      <c r="T25" s="448">
        <f t="shared" si="18"/>
        <v>131799</v>
      </c>
      <c r="AA25" s="126">
        <f>ROUND(VLOOKUP(CONCATENATE("SP ",F$6," V",$B25),Основа!$A$1:$P3641,15,FALSE),0)</f>
        <v>26841</v>
      </c>
      <c r="AB25" s="126">
        <f>ROUND(VLOOKUP(CONCATENATE("SP ",G$6," V",$B25),Основа!$A$1:$P3641,15,FALSE),0)</f>
        <v>29487</v>
      </c>
      <c r="AC25" s="126">
        <f>ROUND(VLOOKUP(CONCATENATE("SP ",H$6," V",$B25),Основа!$A$1:$P3641,15,FALSE),0)</f>
        <v>32426</v>
      </c>
      <c r="AD25" s="126">
        <f>ROUND(VLOOKUP(CONCATENATE("SP ",I$6," V",$B25),Основа!$A$1:$P3641,15,FALSE),0)</f>
        <v>35366</v>
      </c>
      <c r="AE25" s="126">
        <f>ROUND(VLOOKUP(CONCATENATE("SP ",J$6," V",$B25),Основа!$A$1:$P3641,15,FALSE),0)</f>
        <v>35366</v>
      </c>
      <c r="AF25" s="126">
        <f>ROUND(VLOOKUP(CONCATENATE("SP ",K$6," V",$B25),Основа!$A$1:$P3641,15,FALSE),0)</f>
        <v>41955</v>
      </c>
      <c r="AG25" s="126">
        <f>ROUND(VLOOKUP(CONCATENATE("SP ",L$6," V",$B25),Основа!$A$1:$P3641,15,FALSE),0)</f>
        <v>46733</v>
      </c>
      <c r="AH25" s="126">
        <f>ROUND(VLOOKUP(CONCATENATE("SP ",M$6," V",$B25),Основа!$A$1:$P3641,15,FALSE),0)</f>
        <v>54898</v>
      </c>
      <c r="AI25" s="126">
        <f>ROUND(VLOOKUP(CONCATENATE("SP ",N$6," V",$B25),Основа!$A$1:$P3641,15,FALSE),0)</f>
        <v>57405</v>
      </c>
      <c r="AJ25" s="126">
        <f>ROUND(VLOOKUP(CONCATENATE("SP ",O$6," V",$B25),Основа!$A$1:$P3641,15,FALSE),0)</f>
        <v>63295</v>
      </c>
      <c r="AK25" s="126">
        <f>ROUND(VLOOKUP(CONCATENATE("SP ",P$6," V",$B25),Основа!$A$1:$P3641,15,FALSE),0)</f>
        <v>71707</v>
      </c>
      <c r="AL25" s="126">
        <f>ROUND(VLOOKUP(CONCATENATE("SP ",Q$6," V",$B25),Основа!$A$1:$P3641,15,FALSE),0)</f>
        <v>86969</v>
      </c>
      <c r="AM25" s="126">
        <f>ROUND(VLOOKUP(CONCATENATE("SP ",R$6," V",$B25),Основа!$A$1:$P3641,15,FALSE),0)</f>
        <v>88876</v>
      </c>
      <c r="AN25" s="126">
        <f>ROUND(VLOOKUP(CONCATENATE("SP ",S$6," V",$B25),Основа!$A$1:$P3641,15,FALSE),0)</f>
        <v>110338</v>
      </c>
      <c r="AO25" s="126">
        <f>ROUND(VLOOKUP(CONCATENATE("SP ",T$6," V",$B25),Основа!$A$1:$P3641,15,FALSE),0)</f>
        <v>131799</v>
      </c>
      <c r="AP25" s="117"/>
    </row>
    <row r="26" spans="2:42" ht="15" customHeight="1" thickBot="1" x14ac:dyDescent="0.35">
      <c r="B26" s="576"/>
      <c r="C26" s="577"/>
      <c r="D26" s="559" t="str">
        <f>RIGHT($M$5,21)</f>
        <v>ΔТ=70⁰С (95/85/20) Вт</v>
      </c>
      <c r="E26" s="560"/>
      <c r="F26" s="461">
        <f t="shared" ref="F26:T26" si="19">ROUND(IF($D26="ΔТ=70⁰С (95/85/20) Вт",AA26,(IF($D26="ΔТ=60⁰С (90/70/20) Вт",AA26*0.818,AA26*0.646))),0)</f>
        <v>376</v>
      </c>
      <c r="G26" s="461">
        <f t="shared" si="19"/>
        <v>585</v>
      </c>
      <c r="H26" s="461">
        <f t="shared" si="19"/>
        <v>698</v>
      </c>
      <c r="I26" s="461">
        <f t="shared" si="19"/>
        <v>767</v>
      </c>
      <c r="J26" s="461">
        <f t="shared" si="19"/>
        <v>795</v>
      </c>
      <c r="K26" s="461">
        <f t="shared" si="19"/>
        <v>1034</v>
      </c>
      <c r="L26" s="461">
        <f t="shared" si="19"/>
        <v>1395</v>
      </c>
      <c r="M26" s="461">
        <f t="shared" si="19"/>
        <v>1732</v>
      </c>
      <c r="N26" s="461">
        <f t="shared" si="19"/>
        <v>2080</v>
      </c>
      <c r="O26" s="461">
        <f t="shared" si="19"/>
        <v>2418</v>
      </c>
      <c r="P26" s="461">
        <f t="shared" si="19"/>
        <v>2789</v>
      </c>
      <c r="Q26" s="461">
        <f t="shared" si="19"/>
        <v>3068</v>
      </c>
      <c r="R26" s="461">
        <f t="shared" si="19"/>
        <v>3115</v>
      </c>
      <c r="S26" s="461">
        <f t="shared" si="19"/>
        <v>3487</v>
      </c>
      <c r="T26" s="462">
        <f t="shared" si="19"/>
        <v>4184</v>
      </c>
      <c r="AA26" s="126">
        <f>VLOOKUP(CONCATENATE("SP ",F$6," V",$B25),Основа!$A$1:$P3641,8,FALSE)</f>
        <v>376.25700000000001</v>
      </c>
      <c r="AB26" s="126">
        <f>VLOOKUP(CONCATENATE("SP ",G$6," V",$B25),Основа!$A$1:$P3641,8,FALSE)</f>
        <v>585.41849999999999</v>
      </c>
      <c r="AC26" s="126">
        <f>VLOOKUP(CONCATENATE("SP ",H$6," V",$B25),Основа!$A$1:$P3641,8,FALSE)</f>
        <v>697.59450000000004</v>
      </c>
      <c r="AD26" s="126">
        <f>VLOOKUP(CONCATENATE("SP ",I$6," V",$B25),Основа!$A$1:$P3641,8,FALSE)</f>
        <v>766.53599999999994</v>
      </c>
      <c r="AE26" s="126">
        <f>VLOOKUP(CONCATENATE("SP ",J$6," V",$B25),Основа!$A$1:$P3641,8,FALSE)</f>
        <v>794.58</v>
      </c>
      <c r="AF26" s="126">
        <f>VLOOKUP(CONCATENATE("SP ",K$6," V",$B25),Основа!$A$1:$P3641,8,FALSE)</f>
        <v>1034.1225000000002</v>
      </c>
      <c r="AG26" s="126">
        <f>VLOOKUP(CONCATENATE("SP ",L$6," V",$B25),Основа!$A$1:$P3641,8,FALSE)</f>
        <v>1395.1890000000001</v>
      </c>
      <c r="AH26" s="126">
        <f>VLOOKUP(CONCATENATE("SP ",M$6," V",$B25),Основа!$A$1:$P3641,8,FALSE)</f>
        <v>1731.7170000000001</v>
      </c>
      <c r="AI26" s="126">
        <f>VLOOKUP(CONCATENATE("SP ",N$6," V",$B25),Основа!$A$1:$P3641,8,FALSE)</f>
        <v>2079.9299999999998</v>
      </c>
      <c r="AJ26" s="126">
        <f>VLOOKUP(CONCATENATE("SP ",O$6," V",$B25),Основа!$A$1:$P3641,8,FALSE)</f>
        <v>2417.6265000000003</v>
      </c>
      <c r="AK26" s="126">
        <f>VLOOKUP(CONCATENATE("SP ",P$6," V",$B25),Основа!$A$1:$P3641,8,FALSE)</f>
        <v>2789.2094999999999</v>
      </c>
      <c r="AL26" s="126">
        <f>VLOOKUP(CONCATENATE("SP ",Q$6," V",$B25),Основа!$A$1:$P3641,8,FALSE)</f>
        <v>3068.4810000000002</v>
      </c>
      <c r="AM26" s="126">
        <f>VLOOKUP(CONCATENATE("SP ",R$6," V",$B25),Основа!$A$1:$P3641,8,FALSE)</f>
        <v>3115.2209999999995</v>
      </c>
      <c r="AN26" s="126">
        <f>VLOOKUP(CONCATENATE("SP ",S$6," V",$B25),Основа!$A$1:$P3641,8,FALSE)</f>
        <v>3486.8040000000001</v>
      </c>
      <c r="AO26" s="126">
        <f>VLOOKUP(CONCATENATE("SP ",T$6," V",$B25),Основа!$A$1:$P3641,8,FALSE)</f>
        <v>4184.3985000000002</v>
      </c>
      <c r="AP26" s="117"/>
    </row>
    <row r="27" spans="2:42" ht="15" customHeight="1" x14ac:dyDescent="0.3">
      <c r="B27" s="553">
        <v>12</v>
      </c>
      <c r="C27" s="555">
        <f>C25+56</f>
        <v>666</v>
      </c>
      <c r="D27" s="557" t="s">
        <v>36</v>
      </c>
      <c r="E27" s="558"/>
      <c r="F27" s="447">
        <f>ROUND(AA27-(AA27*$L$5),0)</f>
        <v>28632</v>
      </c>
      <c r="G27" s="447">
        <f t="shared" ref="G27:T27" si="20">ROUND(AB27-(AB27*$L$5),0)</f>
        <v>31477</v>
      </c>
      <c r="H27" s="447">
        <f t="shared" si="20"/>
        <v>34638</v>
      </c>
      <c r="I27" s="447">
        <f t="shared" si="20"/>
        <v>37800</v>
      </c>
      <c r="J27" s="447">
        <f t="shared" si="20"/>
        <v>37798</v>
      </c>
      <c r="K27" s="447">
        <f t="shared" si="20"/>
        <v>44976</v>
      </c>
      <c r="L27" s="447">
        <f t="shared" si="20"/>
        <v>50184</v>
      </c>
      <c r="M27" s="447">
        <f t="shared" si="20"/>
        <v>59093</v>
      </c>
      <c r="N27" s="447">
        <f t="shared" si="20"/>
        <v>61822</v>
      </c>
      <c r="O27" s="447">
        <f t="shared" si="20"/>
        <v>68251</v>
      </c>
      <c r="P27" s="447">
        <f t="shared" si="20"/>
        <v>77428</v>
      </c>
      <c r="Q27" s="447">
        <f t="shared" si="20"/>
        <v>93961</v>
      </c>
      <c r="R27" s="447">
        <f t="shared" si="20"/>
        <v>96028</v>
      </c>
      <c r="S27" s="447">
        <f t="shared" si="20"/>
        <v>119277</v>
      </c>
      <c r="T27" s="448">
        <f t="shared" si="20"/>
        <v>142526</v>
      </c>
      <c r="AA27" s="126">
        <f>ROUND(VLOOKUP(CONCATENATE("SP ",F$6," V",$B27),Основа!$A$1:$P3643,15,FALSE),0)</f>
        <v>28632</v>
      </c>
      <c r="AB27" s="126">
        <f>ROUND(VLOOKUP(CONCATENATE("SP ",G$6," V",$B27),Основа!$A$1:$P3643,15,FALSE),0)</f>
        <v>31477</v>
      </c>
      <c r="AC27" s="126">
        <f>ROUND(VLOOKUP(CONCATENATE("SP ",H$6," V",$B27),Основа!$A$1:$P3643,15,FALSE),0)</f>
        <v>34638</v>
      </c>
      <c r="AD27" s="126">
        <f>ROUND(VLOOKUP(CONCATENATE("SP ",I$6," V",$B27),Основа!$A$1:$P3643,15,FALSE),0)</f>
        <v>37800</v>
      </c>
      <c r="AE27" s="126">
        <f>ROUND(VLOOKUP(CONCATENATE("SP ",J$6," V",$B27),Основа!$A$1:$P3643,15,FALSE),0)</f>
        <v>37798</v>
      </c>
      <c r="AF27" s="126">
        <f>ROUND(VLOOKUP(CONCATENATE("SP ",K$6," V",$B27),Основа!$A$1:$P3643,15,FALSE),0)</f>
        <v>44976</v>
      </c>
      <c r="AG27" s="126">
        <f>ROUND(VLOOKUP(CONCATENATE("SP ",L$6," V",$B27),Основа!$A$1:$P3643,15,FALSE),0)</f>
        <v>50184</v>
      </c>
      <c r="AH27" s="126">
        <f>ROUND(VLOOKUP(CONCATENATE("SP ",M$6," V",$B27),Основа!$A$1:$P3643,15,FALSE),0)</f>
        <v>59093</v>
      </c>
      <c r="AI27" s="126">
        <f>ROUND(VLOOKUP(CONCATENATE("SP ",N$6," V",$B27),Основа!$A$1:$P3643,15,FALSE),0)</f>
        <v>61822</v>
      </c>
      <c r="AJ27" s="126">
        <f>ROUND(VLOOKUP(CONCATENATE("SP ",O$6," V",$B27),Основа!$A$1:$P3643,15,FALSE),0)</f>
        <v>68251</v>
      </c>
      <c r="AK27" s="126">
        <f>ROUND(VLOOKUP(CONCATENATE("SP ",P$6," V",$B27),Основа!$A$1:$P3643,15,FALSE),0)</f>
        <v>77428</v>
      </c>
      <c r="AL27" s="126">
        <f>ROUND(VLOOKUP(CONCATENATE("SP ",Q$6," V",$B27),Основа!$A$1:$P3643,15,FALSE),0)</f>
        <v>93961</v>
      </c>
      <c r="AM27" s="126">
        <f>ROUND(VLOOKUP(CONCATENATE("SP ",R$6," V",$B27),Основа!$A$1:$P3643,15,FALSE),0)</f>
        <v>96028</v>
      </c>
      <c r="AN27" s="126">
        <f>ROUND(VLOOKUP(CONCATENATE("SP ",S$6," V",$B27),Основа!$A$1:$P3643,15,FALSE),0)</f>
        <v>119277</v>
      </c>
      <c r="AO27" s="126">
        <f>ROUND(VLOOKUP(CONCATENATE("SP ",T$6," V",$B27),Основа!$A$1:$P3643,15,FALSE),0)</f>
        <v>142526</v>
      </c>
      <c r="AP27" s="117"/>
    </row>
    <row r="28" spans="2:42" ht="15" customHeight="1" thickBot="1" x14ac:dyDescent="0.35">
      <c r="B28" s="576"/>
      <c r="C28" s="577"/>
      <c r="D28" s="559" t="str">
        <f>RIGHT($M$5,21)</f>
        <v>ΔТ=70⁰С (95/85/20) Вт</v>
      </c>
      <c r="E28" s="560"/>
      <c r="F28" s="461">
        <f t="shared" ref="F28:T28" si="21">ROUND(IF($D28="ΔТ=70⁰С (95/85/20) Вт",AA28,(IF($D28="ΔТ=60⁰С (90/70/20) Вт",AA28*0.818,AA28*0.646))),0)</f>
        <v>411</v>
      </c>
      <c r="G28" s="461">
        <f t="shared" si="21"/>
        <v>639</v>
      </c>
      <c r="H28" s="461">
        <f t="shared" si="21"/>
        <v>761</v>
      </c>
      <c r="I28" s="461">
        <f t="shared" si="21"/>
        <v>837</v>
      </c>
      <c r="J28" s="461">
        <f t="shared" si="21"/>
        <v>867</v>
      </c>
      <c r="K28" s="461">
        <f t="shared" si="21"/>
        <v>1129</v>
      </c>
      <c r="L28" s="461">
        <f t="shared" si="21"/>
        <v>1521</v>
      </c>
      <c r="M28" s="461">
        <f t="shared" si="21"/>
        <v>1889</v>
      </c>
      <c r="N28" s="461">
        <f t="shared" si="21"/>
        <v>2269</v>
      </c>
      <c r="O28" s="461">
        <f t="shared" si="21"/>
        <v>2637</v>
      </c>
      <c r="P28" s="461">
        <f t="shared" si="21"/>
        <v>3043</v>
      </c>
      <c r="Q28" s="461">
        <f t="shared" si="21"/>
        <v>3348</v>
      </c>
      <c r="R28" s="461">
        <f t="shared" si="21"/>
        <v>3398</v>
      </c>
      <c r="S28" s="461">
        <f t="shared" si="21"/>
        <v>3803</v>
      </c>
      <c r="T28" s="462">
        <f t="shared" si="21"/>
        <v>4564</v>
      </c>
      <c r="AA28" s="126">
        <f>VLOOKUP(CONCATENATE("SP ",F$6," V",$B27),Основа!$A$1:$P3643,8,FALSE)</f>
        <v>411.31199999999995</v>
      </c>
      <c r="AB28" s="126">
        <f>VLOOKUP(CONCATENATE("SP ",G$6," V",$B27),Основа!$A$1:$P3643,8,FALSE)</f>
        <v>639.16949999999997</v>
      </c>
      <c r="AC28" s="126">
        <f>VLOOKUP(CONCATENATE("SP ",H$6," V",$B27),Основа!$A$1:$P3643,8,FALSE)</f>
        <v>760.69349999999986</v>
      </c>
      <c r="AD28" s="126">
        <f>VLOOKUP(CONCATENATE("SP ",I$6," V",$B27),Основа!$A$1:$P3643,8,FALSE)</f>
        <v>836.64600000000007</v>
      </c>
      <c r="AE28" s="126">
        <f>VLOOKUP(CONCATENATE("SP ",J$6," V",$B27),Основа!$A$1:$P3643,8,FALSE)</f>
        <v>867.02699999999993</v>
      </c>
      <c r="AF28" s="126">
        <f>VLOOKUP(CONCATENATE("SP ",K$6," V",$B27),Основа!$A$1:$P3643,8,FALSE)</f>
        <v>1128.771</v>
      </c>
      <c r="AG28" s="126">
        <f>VLOOKUP(CONCATENATE("SP ",L$6," V",$B27),Основа!$A$1:$P3643,8,FALSE)</f>
        <v>1521.3869999999997</v>
      </c>
      <c r="AH28" s="126">
        <f>VLOOKUP(CONCATENATE("SP ",M$6," V",$B27),Основа!$A$1:$P3643,8,FALSE)</f>
        <v>1889.4645</v>
      </c>
      <c r="AI28" s="126">
        <f>VLOOKUP(CONCATENATE("SP ",N$6," V",$B27),Основа!$A$1:$P3643,8,FALSE)</f>
        <v>2269.2270000000003</v>
      </c>
      <c r="AJ28" s="126">
        <f>VLOOKUP(CONCATENATE("SP ",O$6," V",$B27),Основа!$A$1:$P3643,8,FALSE)</f>
        <v>2637.3045000000002</v>
      </c>
      <c r="AK28" s="126">
        <f>VLOOKUP(CONCATENATE("SP ",P$6," V",$B27),Основа!$A$1:$P3643,8,FALSE)</f>
        <v>3042.7739999999994</v>
      </c>
      <c r="AL28" s="126">
        <f>VLOOKUP(CONCATENATE("SP ",Q$6," V",$B27),Основа!$A$1:$P3643,8,FALSE)</f>
        <v>3347.7525000000001</v>
      </c>
      <c r="AM28" s="126">
        <f>VLOOKUP(CONCATENATE("SP ",R$6," V",$B27),Основа!$A$1:$P3643,8,FALSE)</f>
        <v>3397.9979999999996</v>
      </c>
      <c r="AN28" s="126">
        <f>VLOOKUP(CONCATENATE("SP ",S$6," V",$B27),Основа!$A$1:$P3643,8,FALSE)</f>
        <v>3803.4674999999993</v>
      </c>
      <c r="AO28" s="126">
        <f>VLOOKUP(CONCATENATE("SP ",T$6," V",$B27),Основа!$A$1:$P3643,8,FALSE)</f>
        <v>4564.1610000000001</v>
      </c>
      <c r="AP28" s="117"/>
    </row>
    <row r="29" spans="2:42" ht="15" customHeight="1" x14ac:dyDescent="0.3">
      <c r="B29" s="553">
        <v>13</v>
      </c>
      <c r="C29" s="555">
        <f>C27+56</f>
        <v>722</v>
      </c>
      <c r="D29" s="557" t="s">
        <v>36</v>
      </c>
      <c r="E29" s="558"/>
      <c r="F29" s="447">
        <f>ROUND(AA29-(AA29*$L$5),0)</f>
        <v>30424</v>
      </c>
      <c r="G29" s="447">
        <f t="shared" ref="G29:T29" si="22">ROUND(AB29-(AB29*$L$5),0)</f>
        <v>33467</v>
      </c>
      <c r="H29" s="447">
        <f t="shared" si="22"/>
        <v>36849</v>
      </c>
      <c r="I29" s="447">
        <f t="shared" si="22"/>
        <v>40231</v>
      </c>
      <c r="J29" s="447">
        <f t="shared" si="22"/>
        <v>40231</v>
      </c>
      <c r="K29" s="447">
        <f t="shared" si="22"/>
        <v>47993</v>
      </c>
      <c r="L29" s="447">
        <f t="shared" si="22"/>
        <v>53636</v>
      </c>
      <c r="M29" s="447">
        <f t="shared" si="22"/>
        <v>63286</v>
      </c>
      <c r="N29" s="447">
        <f t="shared" si="22"/>
        <v>66245</v>
      </c>
      <c r="O29" s="447">
        <f t="shared" si="22"/>
        <v>73209</v>
      </c>
      <c r="P29" s="447">
        <f t="shared" si="22"/>
        <v>83149</v>
      </c>
      <c r="Q29" s="447">
        <f t="shared" si="22"/>
        <v>100953</v>
      </c>
      <c r="R29" s="447">
        <f t="shared" si="22"/>
        <v>103179</v>
      </c>
      <c r="S29" s="447">
        <f t="shared" si="22"/>
        <v>128216</v>
      </c>
      <c r="T29" s="448">
        <f t="shared" si="22"/>
        <v>153253</v>
      </c>
      <c r="AA29" s="126">
        <f>ROUND(VLOOKUP(CONCATENATE("SP ",F$6," V",$B29),Основа!$A$1:$P3645,15,FALSE),0)</f>
        <v>30424</v>
      </c>
      <c r="AB29" s="126">
        <f>ROUND(VLOOKUP(CONCATENATE("SP ",G$6," V",$B29),Основа!$A$1:$P3645,15,FALSE),0)</f>
        <v>33467</v>
      </c>
      <c r="AC29" s="126">
        <f>ROUND(VLOOKUP(CONCATENATE("SP ",H$6," V",$B29),Основа!$A$1:$P3645,15,FALSE),0)</f>
        <v>36849</v>
      </c>
      <c r="AD29" s="126">
        <f>ROUND(VLOOKUP(CONCATENATE("SP ",I$6," V",$B29),Основа!$A$1:$P3645,15,FALSE),0)</f>
        <v>40231</v>
      </c>
      <c r="AE29" s="126">
        <f>ROUND(VLOOKUP(CONCATENATE("SP ",J$6," V",$B29),Основа!$A$1:$P3645,15,FALSE),0)</f>
        <v>40231</v>
      </c>
      <c r="AF29" s="126">
        <f>ROUND(VLOOKUP(CONCATENATE("SP ",K$6," V",$B29),Основа!$A$1:$P3645,15,FALSE),0)</f>
        <v>47993</v>
      </c>
      <c r="AG29" s="126">
        <f>ROUND(VLOOKUP(CONCATENATE("SP ",L$6," V",$B29),Основа!$A$1:$P3645,15,FALSE),0)</f>
        <v>53636</v>
      </c>
      <c r="AH29" s="126">
        <f>ROUND(VLOOKUP(CONCATENATE("SP ",M$6," V",$B29),Основа!$A$1:$P3645,15,FALSE),0)</f>
        <v>63286</v>
      </c>
      <c r="AI29" s="126">
        <f>ROUND(VLOOKUP(CONCATENATE("SP ",N$6," V",$B29),Основа!$A$1:$P3645,15,FALSE),0)</f>
        <v>66245</v>
      </c>
      <c r="AJ29" s="126">
        <f>ROUND(VLOOKUP(CONCATENATE("SP ",O$6," V",$B29),Основа!$A$1:$P3645,15,FALSE),0)</f>
        <v>73209</v>
      </c>
      <c r="AK29" s="126">
        <f>ROUND(VLOOKUP(CONCATENATE("SP ",P$6," V",$B29),Основа!$A$1:$P3645,15,FALSE),0)</f>
        <v>83149</v>
      </c>
      <c r="AL29" s="126">
        <f>ROUND(VLOOKUP(CONCATENATE("SP ",Q$6," V",$B29),Основа!$A$1:$P3645,15,FALSE),0)</f>
        <v>100953</v>
      </c>
      <c r="AM29" s="126">
        <f>ROUND(VLOOKUP(CONCATENATE("SP ",R$6," V",$B29),Основа!$A$1:$P3645,15,FALSE),0)</f>
        <v>103179</v>
      </c>
      <c r="AN29" s="126">
        <f>ROUND(VLOOKUP(CONCATENATE("SP ",S$6," V",$B29),Основа!$A$1:$P3645,15,FALSE),0)</f>
        <v>128216</v>
      </c>
      <c r="AO29" s="126">
        <f>ROUND(VLOOKUP(CONCATENATE("SP ",T$6," V",$B29),Основа!$A$1:$P3645,15,FALSE),0)</f>
        <v>153253</v>
      </c>
      <c r="AP29" s="117"/>
    </row>
    <row r="30" spans="2:42" ht="15" customHeight="1" thickBot="1" x14ac:dyDescent="0.35">
      <c r="B30" s="576"/>
      <c r="C30" s="577"/>
      <c r="D30" s="559" t="str">
        <f>RIGHT($M$5,21)</f>
        <v>ΔТ=70⁰С (95/85/20) Вт</v>
      </c>
      <c r="E30" s="560"/>
      <c r="F30" s="461">
        <f t="shared" ref="F30:T30" si="23">ROUND(IF($D30="ΔТ=70⁰С (95/85/20) Вт",AA30,(IF($D30="ΔТ=60⁰С (90/70/20) Вт",AA30*0.818,AA30*0.646))),0)</f>
        <v>445</v>
      </c>
      <c r="G30" s="461">
        <f t="shared" si="23"/>
        <v>692</v>
      </c>
      <c r="H30" s="461">
        <f t="shared" si="23"/>
        <v>824</v>
      </c>
      <c r="I30" s="461">
        <f t="shared" si="23"/>
        <v>907</v>
      </c>
      <c r="J30" s="461">
        <f t="shared" si="23"/>
        <v>939</v>
      </c>
      <c r="K30" s="461">
        <f t="shared" si="23"/>
        <v>1222</v>
      </c>
      <c r="L30" s="461">
        <f t="shared" si="23"/>
        <v>1649</v>
      </c>
      <c r="M30" s="461">
        <f t="shared" si="23"/>
        <v>2046</v>
      </c>
      <c r="N30" s="461">
        <f t="shared" si="23"/>
        <v>2459</v>
      </c>
      <c r="O30" s="461">
        <f t="shared" si="23"/>
        <v>2857</v>
      </c>
      <c r="P30" s="461">
        <f t="shared" si="23"/>
        <v>3296</v>
      </c>
      <c r="Q30" s="461">
        <f t="shared" si="23"/>
        <v>3626</v>
      </c>
      <c r="R30" s="461">
        <f t="shared" si="23"/>
        <v>3681</v>
      </c>
      <c r="S30" s="461">
        <f t="shared" si="23"/>
        <v>4120</v>
      </c>
      <c r="T30" s="462">
        <f t="shared" si="23"/>
        <v>4945</v>
      </c>
      <c r="AA30" s="126">
        <f>VLOOKUP(CONCATENATE("SP ",F$6," V",$B29),Основа!$A$1:$P3645,8,FALSE)</f>
        <v>445.19849999999997</v>
      </c>
      <c r="AB30" s="126">
        <f>VLOOKUP(CONCATENATE("SP ",G$6," V",$B29),Основа!$A$1:$P3645,8,FALSE)</f>
        <v>691.75199999999995</v>
      </c>
      <c r="AC30" s="126">
        <f>VLOOKUP(CONCATENATE("SP ",H$6," V",$B29),Основа!$A$1:$P3645,8,FALSE)</f>
        <v>823.79250000000002</v>
      </c>
      <c r="AD30" s="126">
        <f>VLOOKUP(CONCATENATE("SP ",I$6," V",$B29),Основа!$A$1:$P3645,8,FALSE)</f>
        <v>906.75599999999986</v>
      </c>
      <c r="AE30" s="126">
        <f>VLOOKUP(CONCATENATE("SP ",J$6," V",$B29),Основа!$A$1:$P3645,8,FALSE)</f>
        <v>939.47399999999993</v>
      </c>
      <c r="AF30" s="126">
        <f>VLOOKUP(CONCATENATE("SP ",K$6," V",$B29),Основа!$A$1:$P3645,8,FALSE)</f>
        <v>1222.2510000000002</v>
      </c>
      <c r="AG30" s="126">
        <f>VLOOKUP(CONCATENATE("SP ",L$6," V",$B29),Основа!$A$1:$P3645,8,FALSE)</f>
        <v>1648.7535</v>
      </c>
      <c r="AH30" s="126">
        <f>VLOOKUP(CONCATENATE("SP ",M$6," V",$B29),Основа!$A$1:$P3645,8,FALSE)</f>
        <v>2046.0435</v>
      </c>
      <c r="AI30" s="126">
        <f>VLOOKUP(CONCATENATE("SP ",N$6," V",$B29),Основа!$A$1:$P3645,8,FALSE)</f>
        <v>2458.5239999999999</v>
      </c>
      <c r="AJ30" s="126">
        <f>VLOOKUP(CONCATENATE("SP ",O$6," V",$B29),Основа!$A$1:$P3645,8,FALSE)</f>
        <v>2856.9825000000001</v>
      </c>
      <c r="AK30" s="126">
        <f>VLOOKUP(CONCATENATE("SP ",P$6," V",$B29),Основа!$A$1:$P3645,8,FALSE)</f>
        <v>3296.3385000000003</v>
      </c>
      <c r="AL30" s="126">
        <f>VLOOKUP(CONCATENATE("SP ",Q$6," V",$B29),Основа!$A$1:$P3645,8,FALSE)</f>
        <v>3625.8555000000001</v>
      </c>
      <c r="AM30" s="126">
        <f>VLOOKUP(CONCATENATE("SP ",R$6," V",$B29),Основа!$A$1:$P3645,8,FALSE)</f>
        <v>3680.7750000000001</v>
      </c>
      <c r="AN30" s="126">
        <f>VLOOKUP(CONCATENATE("SP ",S$6," V",$B29),Основа!$A$1:$P3645,8,FALSE)</f>
        <v>4120.1310000000003</v>
      </c>
      <c r="AO30" s="126">
        <f>VLOOKUP(CONCATENATE("SP ",T$6," V",$B29),Основа!$A$1:$P3645,8,FALSE)</f>
        <v>4945.0919999999996</v>
      </c>
      <c r="AP30" s="117"/>
    </row>
    <row r="31" spans="2:42" ht="15" customHeight="1" x14ac:dyDescent="0.3">
      <c r="B31" s="553">
        <v>14</v>
      </c>
      <c r="C31" s="555">
        <f>C29+56</f>
        <v>778</v>
      </c>
      <c r="D31" s="557" t="s">
        <v>36</v>
      </c>
      <c r="E31" s="558"/>
      <c r="F31" s="447">
        <f>ROUND(AA31-(AA31*$L$5),0)</f>
        <v>32397</v>
      </c>
      <c r="G31" s="447">
        <f t="shared" ref="G31:T31" si="24">ROUND(AB31-(AB31*$L$5),0)</f>
        <v>35660</v>
      </c>
      <c r="H31" s="447">
        <f t="shared" si="24"/>
        <v>39285</v>
      </c>
      <c r="I31" s="447">
        <f t="shared" si="24"/>
        <v>42910</v>
      </c>
      <c r="J31" s="447">
        <f t="shared" si="24"/>
        <v>42911</v>
      </c>
      <c r="K31" s="447">
        <f t="shared" si="24"/>
        <v>51010</v>
      </c>
      <c r="L31" s="447">
        <f t="shared" si="24"/>
        <v>57087</v>
      </c>
      <c r="M31" s="447">
        <f t="shared" si="24"/>
        <v>67480</v>
      </c>
      <c r="N31" s="447">
        <f t="shared" si="24"/>
        <v>70668</v>
      </c>
      <c r="O31" s="447">
        <f t="shared" si="24"/>
        <v>78167</v>
      </c>
      <c r="P31" s="447">
        <f t="shared" si="24"/>
        <v>88870</v>
      </c>
      <c r="Q31" s="447">
        <f t="shared" si="24"/>
        <v>107946</v>
      </c>
      <c r="R31" s="447">
        <f t="shared" si="24"/>
        <v>110330</v>
      </c>
      <c r="S31" s="447">
        <f t="shared" si="24"/>
        <v>137155</v>
      </c>
      <c r="T31" s="448">
        <f t="shared" si="24"/>
        <v>163980</v>
      </c>
      <c r="AA31" s="126">
        <f>ROUND(VLOOKUP(CONCATENATE("SP ",F$6," V",$B31),Основа!$A$1:$P3647,15,FALSE),0)</f>
        <v>32397</v>
      </c>
      <c r="AB31" s="126">
        <f>ROUND(VLOOKUP(CONCATENATE("SP ",G$6," V",$B31),Основа!$A$1:$P3647,15,FALSE),0)</f>
        <v>35660</v>
      </c>
      <c r="AC31" s="126">
        <f>ROUND(VLOOKUP(CONCATENATE("SP ",H$6," V",$B31),Основа!$A$1:$P3647,15,FALSE),0)</f>
        <v>39285</v>
      </c>
      <c r="AD31" s="126">
        <f>ROUND(VLOOKUP(CONCATENATE("SP ",I$6," V",$B31),Основа!$A$1:$P3647,15,FALSE),0)</f>
        <v>42910</v>
      </c>
      <c r="AE31" s="126">
        <f>ROUND(VLOOKUP(CONCATENATE("SP ",J$6," V",$B31),Основа!$A$1:$P3647,15,FALSE),0)</f>
        <v>42911</v>
      </c>
      <c r="AF31" s="126">
        <f>ROUND(VLOOKUP(CONCATENATE("SP ",K$6," V",$B31),Основа!$A$1:$P3647,15,FALSE),0)</f>
        <v>51010</v>
      </c>
      <c r="AG31" s="126">
        <f>ROUND(VLOOKUP(CONCATENATE("SP ",L$6," V",$B31),Основа!$A$1:$P3647,15,FALSE),0)</f>
        <v>57087</v>
      </c>
      <c r="AH31" s="126">
        <f>ROUND(VLOOKUP(CONCATENATE("SP ",M$6," V",$B31),Основа!$A$1:$P3647,15,FALSE),0)</f>
        <v>67480</v>
      </c>
      <c r="AI31" s="126">
        <f>ROUND(VLOOKUP(CONCATENATE("SP ",N$6," V",$B31),Основа!$A$1:$P3647,15,FALSE),0)</f>
        <v>70668</v>
      </c>
      <c r="AJ31" s="126">
        <f>ROUND(VLOOKUP(CONCATENATE("SP ",O$6," V",$B31),Основа!$A$1:$P3647,15,FALSE),0)</f>
        <v>78167</v>
      </c>
      <c r="AK31" s="126">
        <f>ROUND(VLOOKUP(CONCATENATE("SP ",P$6," V",$B31),Основа!$A$1:$P3647,15,FALSE),0)</f>
        <v>88870</v>
      </c>
      <c r="AL31" s="126">
        <f>ROUND(VLOOKUP(CONCATENATE("SP ",Q$6," V",$B31),Основа!$A$1:$P3647,15,FALSE),0)</f>
        <v>107946</v>
      </c>
      <c r="AM31" s="126">
        <f>ROUND(VLOOKUP(CONCATENATE("SP ",R$6," V",$B31),Основа!$A$1:$P3647,15,FALSE),0)</f>
        <v>110330</v>
      </c>
      <c r="AN31" s="126">
        <f>ROUND(VLOOKUP(CONCATENATE("SP ",S$6," V",$B31),Основа!$A$1:$P3647,15,FALSE),0)</f>
        <v>137155</v>
      </c>
      <c r="AO31" s="126">
        <f>ROUND(VLOOKUP(CONCATENATE("SP ",T$6," V",$B31),Основа!$A$1:$P3647,15,FALSE),0)</f>
        <v>163980</v>
      </c>
      <c r="AP31" s="117"/>
    </row>
    <row r="32" spans="2:42" ht="15" customHeight="1" thickBot="1" x14ac:dyDescent="0.35">
      <c r="B32" s="554"/>
      <c r="C32" s="556"/>
      <c r="D32" s="559" t="str">
        <f>RIGHT($M$5,21)</f>
        <v>ΔТ=70⁰С (95/85/20) Вт</v>
      </c>
      <c r="E32" s="560"/>
      <c r="F32" s="461">
        <f t="shared" ref="F32:T32" si="25">ROUND(IF($D32="ΔТ=70⁰С (95/85/20) Вт",AA32,(IF($D32="ΔТ=60⁰С (90/70/20) Вт",AA32*0.818,AA32*0.646))),0)</f>
        <v>480</v>
      </c>
      <c r="G32" s="461">
        <f t="shared" si="25"/>
        <v>746</v>
      </c>
      <c r="H32" s="461">
        <f t="shared" si="25"/>
        <v>888</v>
      </c>
      <c r="I32" s="461">
        <f t="shared" si="25"/>
        <v>976</v>
      </c>
      <c r="J32" s="461">
        <f t="shared" si="25"/>
        <v>1012</v>
      </c>
      <c r="K32" s="461">
        <f t="shared" si="25"/>
        <v>1317</v>
      </c>
      <c r="L32" s="461">
        <f t="shared" si="25"/>
        <v>1775</v>
      </c>
      <c r="M32" s="461">
        <f t="shared" si="25"/>
        <v>2204</v>
      </c>
      <c r="N32" s="461">
        <f t="shared" si="25"/>
        <v>2648</v>
      </c>
      <c r="O32" s="461">
        <f t="shared" si="25"/>
        <v>3077</v>
      </c>
      <c r="P32" s="461">
        <f t="shared" si="25"/>
        <v>3550</v>
      </c>
      <c r="Q32" s="461">
        <f t="shared" si="25"/>
        <v>3905</v>
      </c>
      <c r="R32" s="461">
        <f t="shared" si="25"/>
        <v>3965</v>
      </c>
      <c r="S32" s="461">
        <f t="shared" si="25"/>
        <v>4438</v>
      </c>
      <c r="T32" s="462">
        <f t="shared" si="25"/>
        <v>5325</v>
      </c>
      <c r="AA32" s="126">
        <f>VLOOKUP(CONCATENATE("SP ",F$6," V",$B31),Основа!$A$1:$P3647,8,FALSE)</f>
        <v>480.25350000000009</v>
      </c>
      <c r="AB32" s="126">
        <f>VLOOKUP(CONCATENATE("SP ",G$6," V",$B31),Основа!$A$1:$P3647,8,FALSE)</f>
        <v>745.50300000000004</v>
      </c>
      <c r="AC32" s="126">
        <f>VLOOKUP(CONCATENATE("SP ",H$6," V",$B31),Основа!$A$1:$P3647,8,FALSE)</f>
        <v>888.06</v>
      </c>
      <c r="AD32" s="126">
        <f>VLOOKUP(CONCATENATE("SP ",I$6," V",$B31),Основа!$A$1:$P3647,8,FALSE)</f>
        <v>975.69749999999999</v>
      </c>
      <c r="AE32" s="126">
        <f>VLOOKUP(CONCATENATE("SP ",J$6," V",$B31),Основа!$A$1:$P3647,8,FALSE)</f>
        <v>1011.921</v>
      </c>
      <c r="AF32" s="126">
        <f>VLOOKUP(CONCATENATE("SP ",K$6," V",$B31),Основа!$A$1:$P3647,8,FALSE)</f>
        <v>1316.8994999999998</v>
      </c>
      <c r="AG32" s="126">
        <f>VLOOKUP(CONCATENATE("SP ",L$6," V",$B31),Основа!$A$1:$P3647,8,FALSE)</f>
        <v>1774.9515000000001</v>
      </c>
      <c r="AH32" s="126">
        <f>VLOOKUP(CONCATENATE("SP ",M$6," V",$B31),Основа!$A$1:$P3647,8,FALSE)</f>
        <v>2203.7910000000002</v>
      </c>
      <c r="AI32" s="126">
        <f>VLOOKUP(CONCATENATE("SP ",N$6," V",$B31),Основа!$A$1:$P3647,8,FALSE)</f>
        <v>2647.8209999999999</v>
      </c>
      <c r="AJ32" s="126">
        <f>VLOOKUP(CONCATENATE("SP ",O$6," V",$B31),Основа!$A$1:$P3647,8,FALSE)</f>
        <v>3076.6605</v>
      </c>
      <c r="AK32" s="126">
        <f>VLOOKUP(CONCATENATE("SP ",P$6," V",$B31),Основа!$A$1:$P3647,8,FALSE)</f>
        <v>3549.9030000000002</v>
      </c>
      <c r="AL32" s="126">
        <f>VLOOKUP(CONCATENATE("SP ",Q$6," V",$B31),Основа!$A$1:$P3647,8,FALSE)</f>
        <v>3905.1270000000004</v>
      </c>
      <c r="AM32" s="126">
        <f>VLOOKUP(CONCATENATE("SP ",R$6," V",$B31),Основа!$A$1:$P3647,8,FALSE)</f>
        <v>3964.7204999999999</v>
      </c>
      <c r="AN32" s="126">
        <f>VLOOKUP(CONCATENATE("SP ",S$6," V",$B31),Основа!$A$1:$P3647,8,FALSE)</f>
        <v>4437.9629999999997</v>
      </c>
      <c r="AO32" s="126">
        <f>VLOOKUP(CONCATENATE("SP ",T$6," V",$B31),Основа!$A$1:$P3647,8,FALSE)</f>
        <v>5324.8544999999995</v>
      </c>
      <c r="AP32" s="117"/>
    </row>
    <row r="33" spans="2:20" ht="25.2" thickBot="1" x14ac:dyDescent="0.45">
      <c r="B33" s="80"/>
      <c r="C33" s="80"/>
      <c r="D33" s="80"/>
      <c r="E33" s="80"/>
      <c r="F33" s="80"/>
      <c r="G33" s="80"/>
      <c r="H33" s="80"/>
      <c r="I33" s="85" t="s">
        <v>51</v>
      </c>
      <c r="J33" s="80"/>
      <c r="K33" s="80"/>
      <c r="L33" s="80"/>
      <c r="M33" s="80"/>
      <c r="N33" s="80"/>
      <c r="O33" s="80"/>
      <c r="P33" s="80"/>
      <c r="Q33" s="80"/>
      <c r="R33" s="80"/>
      <c r="S33" s="80"/>
      <c r="T33" s="80"/>
    </row>
    <row r="34" spans="2:20" ht="15" customHeight="1" x14ac:dyDescent="0.3">
      <c r="B34" s="564" t="s">
        <v>0</v>
      </c>
      <c r="C34" s="565"/>
      <c r="D34" s="565"/>
      <c r="E34" s="566"/>
      <c r="F34" s="470">
        <v>270</v>
      </c>
      <c r="G34" s="465">
        <v>420</v>
      </c>
      <c r="H34" s="465">
        <v>500</v>
      </c>
      <c r="I34" s="465">
        <v>550</v>
      </c>
      <c r="J34" s="465">
        <v>570</v>
      </c>
      <c r="K34" s="465">
        <v>750</v>
      </c>
      <c r="L34" s="465">
        <v>1000</v>
      </c>
      <c r="M34" s="465">
        <v>1250</v>
      </c>
      <c r="N34" s="465">
        <v>1500</v>
      </c>
      <c r="O34" s="465">
        <v>1750</v>
      </c>
      <c r="P34" s="465">
        <v>2000</v>
      </c>
      <c r="Q34" s="465">
        <v>2200</v>
      </c>
      <c r="R34" s="465">
        <v>2250</v>
      </c>
      <c r="S34" s="465">
        <v>2500</v>
      </c>
      <c r="T34" s="485">
        <v>3000</v>
      </c>
    </row>
    <row r="35" spans="2:20" ht="15" customHeight="1" x14ac:dyDescent="0.3">
      <c r="B35" s="567" t="s">
        <v>7</v>
      </c>
      <c r="C35" s="568"/>
      <c r="D35" s="568"/>
      <c r="E35" s="569"/>
      <c r="F35" s="468">
        <v>200</v>
      </c>
      <c r="G35" s="468">
        <v>350</v>
      </c>
      <c r="H35" s="468">
        <v>430</v>
      </c>
      <c r="I35" s="468">
        <v>480</v>
      </c>
      <c r="J35" s="468">
        <v>500</v>
      </c>
      <c r="K35" s="468">
        <v>680</v>
      </c>
      <c r="L35" s="468">
        <v>930</v>
      </c>
      <c r="M35" s="468">
        <v>1180</v>
      </c>
      <c r="N35" s="468">
        <v>1430</v>
      </c>
      <c r="O35" s="468">
        <v>1680</v>
      </c>
      <c r="P35" s="468">
        <v>1930</v>
      </c>
      <c r="Q35" s="468">
        <v>2130</v>
      </c>
      <c r="R35" s="468">
        <v>2180</v>
      </c>
      <c r="S35" s="468">
        <v>2430</v>
      </c>
      <c r="T35" s="469">
        <v>2930</v>
      </c>
    </row>
    <row r="36" spans="2:20" ht="15" customHeight="1" x14ac:dyDescent="0.3">
      <c r="B36" s="567" t="s">
        <v>78</v>
      </c>
      <c r="C36" s="568"/>
      <c r="D36" s="568"/>
      <c r="E36" s="569"/>
      <c r="F36" s="573">
        <v>60</v>
      </c>
      <c r="G36" s="574"/>
      <c r="H36" s="574"/>
      <c r="I36" s="574"/>
      <c r="J36" s="574"/>
      <c r="K36" s="574"/>
      <c r="L36" s="574"/>
      <c r="M36" s="574"/>
      <c r="N36" s="574"/>
      <c r="O36" s="574"/>
      <c r="P36" s="574"/>
      <c r="Q36" s="574"/>
      <c r="R36" s="574"/>
      <c r="S36" s="574"/>
      <c r="T36" s="575"/>
    </row>
    <row r="37" spans="2:20" ht="45" customHeight="1" thickBot="1" x14ac:dyDescent="0.35">
      <c r="B37" s="82" t="s">
        <v>1</v>
      </c>
      <c r="C37" s="86" t="s">
        <v>2</v>
      </c>
      <c r="D37" s="86" t="s">
        <v>35</v>
      </c>
      <c r="E37" s="570" t="s">
        <v>5</v>
      </c>
      <c r="F37" s="571"/>
      <c r="G37" s="571"/>
      <c r="H37" s="571"/>
      <c r="I37" s="571"/>
      <c r="J37" s="571"/>
      <c r="K37" s="571"/>
      <c r="L37" s="571"/>
      <c r="M37" s="571"/>
      <c r="N37" s="571"/>
      <c r="O37" s="571"/>
      <c r="P37" s="571"/>
      <c r="Q37" s="571"/>
      <c r="R37" s="571"/>
      <c r="S37" s="571"/>
      <c r="T37" s="572"/>
    </row>
    <row r="38" spans="2:20" x14ac:dyDescent="0.3">
      <c r="B38" s="547">
        <v>2</v>
      </c>
      <c r="C38" s="551">
        <v>50</v>
      </c>
      <c r="D38" s="551">
        <v>28</v>
      </c>
      <c r="E38" s="87" t="s">
        <v>6</v>
      </c>
      <c r="F38" s="118">
        <v>2.2560000000000002</v>
      </c>
      <c r="G38" s="118">
        <v>2.976</v>
      </c>
      <c r="H38" s="118">
        <v>3.36</v>
      </c>
      <c r="I38" s="118">
        <v>3.6</v>
      </c>
      <c r="J38" s="118">
        <v>3.6960000000000002</v>
      </c>
      <c r="K38" s="118">
        <v>4.5600000000000005</v>
      </c>
      <c r="L38" s="118">
        <v>5.76</v>
      </c>
      <c r="M38" s="118">
        <v>6.96</v>
      </c>
      <c r="N38" s="118">
        <v>8.16</v>
      </c>
      <c r="O38" s="118">
        <v>9.36</v>
      </c>
      <c r="P38" s="118">
        <v>10.559999999999999</v>
      </c>
      <c r="Q38" s="118">
        <v>11.52</v>
      </c>
      <c r="R38" s="118">
        <v>11.760000000000002</v>
      </c>
      <c r="S38" s="118">
        <v>12.96</v>
      </c>
      <c r="T38" s="119">
        <v>15.36</v>
      </c>
    </row>
    <row r="39" spans="2:20" ht="15" thickBot="1" x14ac:dyDescent="0.35">
      <c r="B39" s="561"/>
      <c r="C39" s="563"/>
      <c r="D39" s="563"/>
      <c r="E39" s="97" t="s">
        <v>3</v>
      </c>
      <c r="F39" s="100">
        <v>0.7</v>
      </c>
      <c r="G39" s="100">
        <v>1.1000000000000001</v>
      </c>
      <c r="H39" s="100">
        <v>1.3</v>
      </c>
      <c r="I39" s="100">
        <v>1.4</v>
      </c>
      <c r="J39" s="100">
        <v>1.4</v>
      </c>
      <c r="K39" s="100">
        <v>1.8</v>
      </c>
      <c r="L39" s="100">
        <v>2.4</v>
      </c>
      <c r="M39" s="100">
        <v>3</v>
      </c>
      <c r="N39" s="100">
        <v>3.5</v>
      </c>
      <c r="O39" s="100">
        <v>4.0999999999999996</v>
      </c>
      <c r="P39" s="100">
        <v>4.5999999999999996</v>
      </c>
      <c r="Q39" s="100">
        <v>5.0999999999999996</v>
      </c>
      <c r="R39" s="100">
        <v>5.2</v>
      </c>
      <c r="S39" s="100">
        <v>5.8</v>
      </c>
      <c r="T39" s="101">
        <v>6.9</v>
      </c>
    </row>
    <row r="40" spans="2:20" x14ac:dyDescent="0.3">
      <c r="B40" s="547">
        <v>3</v>
      </c>
      <c r="C40" s="551">
        <v>106</v>
      </c>
      <c r="D40" s="551" t="s">
        <v>17</v>
      </c>
      <c r="E40" s="87" t="s">
        <v>6</v>
      </c>
      <c r="F40" s="118">
        <v>3.504</v>
      </c>
      <c r="G40" s="118">
        <v>4.5839999999999996</v>
      </c>
      <c r="H40" s="118">
        <v>5.16</v>
      </c>
      <c r="I40" s="118">
        <v>5.52</v>
      </c>
      <c r="J40" s="118">
        <v>5.6639999999999997</v>
      </c>
      <c r="K40" s="118">
        <v>6.9600000000000009</v>
      </c>
      <c r="L40" s="118">
        <v>8.76</v>
      </c>
      <c r="M40" s="118">
        <v>10.56</v>
      </c>
      <c r="N40" s="118">
        <v>12.360000000000001</v>
      </c>
      <c r="O40" s="118">
        <v>14.160000000000002</v>
      </c>
      <c r="P40" s="118">
        <v>15.959999999999999</v>
      </c>
      <c r="Q40" s="118">
        <v>17.399999999999999</v>
      </c>
      <c r="R40" s="118">
        <v>17.760000000000002</v>
      </c>
      <c r="S40" s="118">
        <v>19.559999999999999</v>
      </c>
      <c r="T40" s="119">
        <v>23.16</v>
      </c>
    </row>
    <row r="41" spans="2:20" ht="15" thickBot="1" x14ac:dyDescent="0.35">
      <c r="B41" s="548"/>
      <c r="C41" s="552"/>
      <c r="D41" s="552"/>
      <c r="E41" s="90" t="s">
        <v>3</v>
      </c>
      <c r="F41" s="92">
        <v>1.1000000000000001</v>
      </c>
      <c r="G41" s="92">
        <v>1.6</v>
      </c>
      <c r="H41" s="92">
        <v>1.9</v>
      </c>
      <c r="I41" s="92">
        <v>2.1</v>
      </c>
      <c r="J41" s="92">
        <v>2.2000000000000002</v>
      </c>
      <c r="K41" s="92">
        <v>2.8</v>
      </c>
      <c r="L41" s="92">
        <v>3.6</v>
      </c>
      <c r="M41" s="92">
        <v>4.4000000000000004</v>
      </c>
      <c r="N41" s="92">
        <v>5.3</v>
      </c>
      <c r="O41" s="92">
        <v>6.1</v>
      </c>
      <c r="P41" s="92">
        <v>7</v>
      </c>
      <c r="Q41" s="92">
        <v>7.7</v>
      </c>
      <c r="R41" s="92">
        <v>7.8</v>
      </c>
      <c r="S41" s="92">
        <v>8.6999999999999993</v>
      </c>
      <c r="T41" s="93">
        <v>10.4</v>
      </c>
    </row>
    <row r="42" spans="2:20" x14ac:dyDescent="0.3">
      <c r="B42" s="547">
        <v>4</v>
      </c>
      <c r="C42" s="551">
        <v>162</v>
      </c>
      <c r="D42" s="551">
        <v>84</v>
      </c>
      <c r="E42" s="87" t="s">
        <v>6</v>
      </c>
      <c r="F42" s="120">
        <v>4.7520000000000007</v>
      </c>
      <c r="G42" s="120">
        <v>6.1920000000000002</v>
      </c>
      <c r="H42" s="120">
        <v>6.96</v>
      </c>
      <c r="I42" s="120">
        <v>7.44</v>
      </c>
      <c r="J42" s="120">
        <v>7.6320000000000006</v>
      </c>
      <c r="K42" s="120">
        <v>9.36</v>
      </c>
      <c r="L42" s="120">
        <v>11.76</v>
      </c>
      <c r="M42" s="120">
        <v>14.16</v>
      </c>
      <c r="N42" s="120">
        <v>16.560000000000002</v>
      </c>
      <c r="O42" s="120">
        <v>18.96</v>
      </c>
      <c r="P42" s="120">
        <v>21.36</v>
      </c>
      <c r="Q42" s="120">
        <v>23.28</v>
      </c>
      <c r="R42" s="120">
        <v>23.76</v>
      </c>
      <c r="S42" s="120">
        <v>26.16</v>
      </c>
      <c r="T42" s="121">
        <v>30.96</v>
      </c>
    </row>
    <row r="43" spans="2:20" ht="15" thickBot="1" x14ac:dyDescent="0.35">
      <c r="B43" s="548"/>
      <c r="C43" s="552"/>
      <c r="D43" s="552"/>
      <c r="E43" s="90" t="s">
        <v>3</v>
      </c>
      <c r="F43" s="92">
        <v>1.5</v>
      </c>
      <c r="G43" s="92">
        <v>2.2000000000000002</v>
      </c>
      <c r="H43" s="92">
        <v>2.6</v>
      </c>
      <c r="I43" s="92">
        <v>2.8</v>
      </c>
      <c r="J43" s="92">
        <v>2.9</v>
      </c>
      <c r="K43" s="92">
        <v>3.7</v>
      </c>
      <c r="L43" s="92">
        <v>4.8</v>
      </c>
      <c r="M43" s="92">
        <v>5.9</v>
      </c>
      <c r="N43" s="92">
        <v>7.1</v>
      </c>
      <c r="O43" s="92">
        <v>8.1999999999999993</v>
      </c>
      <c r="P43" s="92">
        <v>9.3000000000000007</v>
      </c>
      <c r="Q43" s="92">
        <v>10.199999999999999</v>
      </c>
      <c r="R43" s="92">
        <v>10.4</v>
      </c>
      <c r="S43" s="92">
        <v>11.6</v>
      </c>
      <c r="T43" s="93">
        <v>13.8</v>
      </c>
    </row>
    <row r="44" spans="2:20" x14ac:dyDescent="0.3">
      <c r="B44" s="547">
        <v>5</v>
      </c>
      <c r="C44" s="551">
        <v>218</v>
      </c>
      <c r="D44" s="551" t="s">
        <v>23</v>
      </c>
      <c r="E44" s="87" t="s">
        <v>6</v>
      </c>
      <c r="F44" s="118">
        <v>6</v>
      </c>
      <c r="G44" s="118">
        <v>7.8000000000000007</v>
      </c>
      <c r="H44" s="118">
        <v>8.76</v>
      </c>
      <c r="I44" s="118">
        <v>9.3600000000000012</v>
      </c>
      <c r="J44" s="118">
        <v>9.6000000000000014</v>
      </c>
      <c r="K44" s="118">
        <v>11.76</v>
      </c>
      <c r="L44" s="118">
        <v>14.76</v>
      </c>
      <c r="M44" s="118">
        <v>17.760000000000002</v>
      </c>
      <c r="N44" s="118">
        <v>20.76</v>
      </c>
      <c r="O44" s="118">
        <v>23.76</v>
      </c>
      <c r="P44" s="118">
        <v>26.76</v>
      </c>
      <c r="Q44" s="118">
        <v>29.160000000000004</v>
      </c>
      <c r="R44" s="118">
        <v>29.76</v>
      </c>
      <c r="S44" s="118">
        <v>32.76</v>
      </c>
      <c r="T44" s="119">
        <v>38.76</v>
      </c>
    </row>
    <row r="45" spans="2:20" ht="15" thickBot="1" x14ac:dyDescent="0.35">
      <c r="B45" s="548"/>
      <c r="C45" s="552"/>
      <c r="D45" s="552"/>
      <c r="E45" s="90" t="s">
        <v>3</v>
      </c>
      <c r="F45" s="92">
        <v>1.9</v>
      </c>
      <c r="G45" s="92">
        <v>2.8</v>
      </c>
      <c r="H45" s="92">
        <v>3.2</v>
      </c>
      <c r="I45" s="92">
        <v>3.5</v>
      </c>
      <c r="J45" s="92">
        <v>3.6</v>
      </c>
      <c r="K45" s="92">
        <v>4.5999999999999996</v>
      </c>
      <c r="L45" s="92">
        <v>6</v>
      </c>
      <c r="M45" s="92">
        <v>7.4</v>
      </c>
      <c r="N45" s="92">
        <v>8.8000000000000007</v>
      </c>
      <c r="O45" s="92">
        <v>10.199999999999999</v>
      </c>
      <c r="P45" s="92">
        <v>11.7</v>
      </c>
      <c r="Q45" s="92">
        <v>12.8</v>
      </c>
      <c r="R45" s="92">
        <v>13.1</v>
      </c>
      <c r="S45" s="92">
        <v>14.5</v>
      </c>
      <c r="T45" s="93">
        <v>17.3</v>
      </c>
    </row>
    <row r="46" spans="2:20" x14ac:dyDescent="0.3">
      <c r="B46" s="561">
        <v>6</v>
      </c>
      <c r="C46" s="563">
        <v>274</v>
      </c>
      <c r="D46" s="551">
        <v>140</v>
      </c>
      <c r="E46" s="94" t="s">
        <v>6</v>
      </c>
      <c r="F46" s="120">
        <v>7.2479999999999993</v>
      </c>
      <c r="G46" s="120">
        <v>9.4079999999999995</v>
      </c>
      <c r="H46" s="120">
        <v>10.559999999999999</v>
      </c>
      <c r="I46" s="120">
        <v>11.28</v>
      </c>
      <c r="J46" s="120">
        <v>11.568</v>
      </c>
      <c r="K46" s="120">
        <v>14.16</v>
      </c>
      <c r="L46" s="120">
        <v>17.759999999999998</v>
      </c>
      <c r="M46" s="120">
        <v>21.36</v>
      </c>
      <c r="N46" s="120">
        <v>24.96</v>
      </c>
      <c r="O46" s="120">
        <v>28.560000000000002</v>
      </c>
      <c r="P46" s="120">
        <v>32.159999999999997</v>
      </c>
      <c r="Q46" s="120">
        <v>35.04</v>
      </c>
      <c r="R46" s="120">
        <v>35.760000000000005</v>
      </c>
      <c r="S46" s="120">
        <v>39.36</v>
      </c>
      <c r="T46" s="121">
        <v>46.56</v>
      </c>
    </row>
    <row r="47" spans="2:20" ht="15" thickBot="1" x14ac:dyDescent="0.35">
      <c r="B47" s="561"/>
      <c r="C47" s="552"/>
      <c r="D47" s="552"/>
      <c r="E47" s="97" t="s">
        <v>3</v>
      </c>
      <c r="F47" s="92">
        <v>2.2999999999999998</v>
      </c>
      <c r="G47" s="92">
        <v>3.3</v>
      </c>
      <c r="H47" s="92">
        <v>3.9</v>
      </c>
      <c r="I47" s="92">
        <v>4.2</v>
      </c>
      <c r="J47" s="92">
        <v>4.3</v>
      </c>
      <c r="K47" s="92">
        <v>5.6</v>
      </c>
      <c r="L47" s="92">
        <v>7.2</v>
      </c>
      <c r="M47" s="92">
        <v>8.9</v>
      </c>
      <c r="N47" s="92">
        <v>10.6</v>
      </c>
      <c r="O47" s="92">
        <v>12.3</v>
      </c>
      <c r="P47" s="92">
        <v>14</v>
      </c>
      <c r="Q47" s="92">
        <v>15.3</v>
      </c>
      <c r="R47" s="92">
        <v>15.7</v>
      </c>
      <c r="S47" s="92">
        <v>17.399999999999999</v>
      </c>
      <c r="T47" s="93">
        <v>20.7</v>
      </c>
    </row>
    <row r="48" spans="2:20" x14ac:dyDescent="0.3">
      <c r="B48" s="547">
        <v>7</v>
      </c>
      <c r="C48" s="551">
        <v>330</v>
      </c>
      <c r="D48" s="551" t="s">
        <v>108</v>
      </c>
      <c r="E48" s="87" t="s">
        <v>6</v>
      </c>
      <c r="F48" s="122">
        <v>8.4960000000000004</v>
      </c>
      <c r="G48" s="122">
        <v>11.016</v>
      </c>
      <c r="H48" s="122">
        <v>12.36</v>
      </c>
      <c r="I48" s="122">
        <v>13.2</v>
      </c>
      <c r="J48" s="122">
        <v>13.536000000000001</v>
      </c>
      <c r="K48" s="122">
        <v>16.559999999999999</v>
      </c>
      <c r="L48" s="122">
        <v>20.76</v>
      </c>
      <c r="M48" s="122">
        <v>24.96</v>
      </c>
      <c r="N48" s="122">
        <v>29.16</v>
      </c>
      <c r="O48" s="122">
        <v>33.36</v>
      </c>
      <c r="P48" s="122">
        <v>37.56</v>
      </c>
      <c r="Q48" s="122">
        <v>40.92</v>
      </c>
      <c r="R48" s="122">
        <v>41.760000000000005</v>
      </c>
      <c r="S48" s="122">
        <v>45.96</v>
      </c>
      <c r="T48" s="123">
        <v>54.36</v>
      </c>
    </row>
    <row r="49" spans="2:41" ht="15" thickBot="1" x14ac:dyDescent="0.35">
      <c r="B49" s="548"/>
      <c r="C49" s="552"/>
      <c r="D49" s="552"/>
      <c r="E49" s="90" t="s">
        <v>3</v>
      </c>
      <c r="F49" s="100">
        <v>2.7</v>
      </c>
      <c r="G49" s="100">
        <v>3.9</v>
      </c>
      <c r="H49" s="100">
        <v>4.5</v>
      </c>
      <c r="I49" s="100">
        <v>4.9000000000000004</v>
      </c>
      <c r="J49" s="100">
        <v>5.0999999999999996</v>
      </c>
      <c r="K49" s="100">
        <v>6.5</v>
      </c>
      <c r="L49" s="100">
        <v>8.5</v>
      </c>
      <c r="M49" s="100">
        <v>10.4</v>
      </c>
      <c r="N49" s="100">
        <v>12.4</v>
      </c>
      <c r="O49" s="100">
        <v>14.4</v>
      </c>
      <c r="P49" s="100">
        <v>16.3</v>
      </c>
      <c r="Q49" s="100">
        <v>17.899999999999999</v>
      </c>
      <c r="R49" s="100">
        <v>18.3</v>
      </c>
      <c r="S49" s="100">
        <v>20.3</v>
      </c>
      <c r="T49" s="101">
        <v>24.2</v>
      </c>
    </row>
    <row r="50" spans="2:41" x14ac:dyDescent="0.3">
      <c r="B50" s="561">
        <v>8</v>
      </c>
      <c r="C50" s="551">
        <v>386</v>
      </c>
      <c r="D50" s="551">
        <v>196</v>
      </c>
      <c r="E50" s="94" t="s">
        <v>6</v>
      </c>
      <c r="F50" s="118">
        <v>9.7439999999999998</v>
      </c>
      <c r="G50" s="118">
        <v>12.624000000000001</v>
      </c>
      <c r="H50" s="118">
        <v>14.16</v>
      </c>
      <c r="I50" s="118">
        <v>15.120000000000001</v>
      </c>
      <c r="J50" s="118">
        <v>15.504000000000001</v>
      </c>
      <c r="K50" s="118">
        <v>18.96</v>
      </c>
      <c r="L50" s="118">
        <v>23.759999999999998</v>
      </c>
      <c r="M50" s="118">
        <v>28.560000000000002</v>
      </c>
      <c r="N50" s="118">
        <v>33.36</v>
      </c>
      <c r="O50" s="118">
        <v>38.160000000000004</v>
      </c>
      <c r="P50" s="118">
        <v>42.96</v>
      </c>
      <c r="Q50" s="118">
        <v>46.800000000000004</v>
      </c>
      <c r="R50" s="118">
        <v>47.760000000000005</v>
      </c>
      <c r="S50" s="118">
        <v>52.56</v>
      </c>
      <c r="T50" s="119">
        <v>62.160000000000004</v>
      </c>
    </row>
    <row r="51" spans="2:41" ht="15" thickBot="1" x14ac:dyDescent="0.35">
      <c r="B51" s="561"/>
      <c r="C51" s="552"/>
      <c r="D51" s="552"/>
      <c r="E51" s="97" t="s">
        <v>3</v>
      </c>
      <c r="F51" s="92">
        <v>3.1</v>
      </c>
      <c r="G51" s="92">
        <v>4.4000000000000004</v>
      </c>
      <c r="H51" s="92">
        <v>5.2</v>
      </c>
      <c r="I51" s="92">
        <v>5.6</v>
      </c>
      <c r="J51" s="92">
        <v>5.8</v>
      </c>
      <c r="K51" s="92">
        <v>7.4</v>
      </c>
      <c r="L51" s="92">
        <v>9.6999999999999993</v>
      </c>
      <c r="M51" s="92">
        <v>11.9</v>
      </c>
      <c r="N51" s="92">
        <v>14.2</v>
      </c>
      <c r="O51" s="92">
        <v>16.399999999999999</v>
      </c>
      <c r="P51" s="92">
        <v>18.7</v>
      </c>
      <c r="Q51" s="92">
        <v>20.5</v>
      </c>
      <c r="R51" s="92">
        <v>20.9</v>
      </c>
      <c r="S51" s="92">
        <v>23.2</v>
      </c>
      <c r="T51" s="93">
        <v>27.7</v>
      </c>
    </row>
    <row r="52" spans="2:41" x14ac:dyDescent="0.3">
      <c r="B52" s="547">
        <v>9</v>
      </c>
      <c r="C52" s="551">
        <v>442</v>
      </c>
      <c r="D52" s="551" t="s">
        <v>109</v>
      </c>
      <c r="E52" s="87" t="s">
        <v>6</v>
      </c>
      <c r="F52" s="122">
        <v>10.992000000000001</v>
      </c>
      <c r="G52" s="122">
        <v>14.231999999999999</v>
      </c>
      <c r="H52" s="122">
        <v>15.959999999999999</v>
      </c>
      <c r="I52" s="122">
        <v>17.04</v>
      </c>
      <c r="J52" s="122">
        <v>17.472000000000001</v>
      </c>
      <c r="K52" s="122">
        <v>21.36</v>
      </c>
      <c r="L52" s="122">
        <v>26.759999999999998</v>
      </c>
      <c r="M52" s="122">
        <v>32.159999999999997</v>
      </c>
      <c r="N52" s="122">
        <v>37.56</v>
      </c>
      <c r="O52" s="122">
        <v>42.960000000000008</v>
      </c>
      <c r="P52" s="122">
        <v>48.36</v>
      </c>
      <c r="Q52" s="122">
        <v>52.680000000000007</v>
      </c>
      <c r="R52" s="122">
        <v>53.760000000000005</v>
      </c>
      <c r="S52" s="122">
        <v>59.16</v>
      </c>
      <c r="T52" s="123">
        <v>69.959999999999994</v>
      </c>
    </row>
    <row r="53" spans="2:41" ht="15" thickBot="1" x14ac:dyDescent="0.35">
      <c r="B53" s="548"/>
      <c r="C53" s="552"/>
      <c r="D53" s="552"/>
      <c r="E53" s="90" t="s">
        <v>3</v>
      </c>
      <c r="F53" s="100">
        <v>3.5</v>
      </c>
      <c r="G53" s="100">
        <v>5</v>
      </c>
      <c r="H53" s="100">
        <v>5.8</v>
      </c>
      <c r="I53" s="100">
        <v>6.3</v>
      </c>
      <c r="J53" s="100">
        <v>6.5</v>
      </c>
      <c r="K53" s="100">
        <v>8.4</v>
      </c>
      <c r="L53" s="100">
        <v>10.9</v>
      </c>
      <c r="M53" s="100">
        <v>13.4</v>
      </c>
      <c r="N53" s="100">
        <v>15.9</v>
      </c>
      <c r="O53" s="100">
        <v>18.5</v>
      </c>
      <c r="P53" s="100">
        <v>21</v>
      </c>
      <c r="Q53" s="100">
        <v>23</v>
      </c>
      <c r="R53" s="100">
        <v>23.5</v>
      </c>
      <c r="S53" s="100">
        <v>26.1</v>
      </c>
      <c r="T53" s="101">
        <v>31.1</v>
      </c>
    </row>
    <row r="54" spans="2:41" x14ac:dyDescent="0.3">
      <c r="B54" s="547">
        <v>10</v>
      </c>
      <c r="C54" s="551">
        <v>498</v>
      </c>
      <c r="D54" s="551">
        <v>252</v>
      </c>
      <c r="E54" s="87" t="s">
        <v>6</v>
      </c>
      <c r="F54" s="118">
        <v>12.24</v>
      </c>
      <c r="G54" s="118">
        <v>15.84</v>
      </c>
      <c r="H54" s="118">
        <v>17.759999999999998</v>
      </c>
      <c r="I54" s="118">
        <v>18.96</v>
      </c>
      <c r="J54" s="118">
        <v>19.440000000000001</v>
      </c>
      <c r="K54" s="118">
        <v>23.759999999999998</v>
      </c>
      <c r="L54" s="118">
        <v>29.759999999999998</v>
      </c>
      <c r="M54" s="118">
        <v>35.76</v>
      </c>
      <c r="N54" s="118">
        <v>41.76</v>
      </c>
      <c r="O54" s="118">
        <v>47.76</v>
      </c>
      <c r="P54" s="118">
        <v>53.76</v>
      </c>
      <c r="Q54" s="118">
        <v>58.56</v>
      </c>
      <c r="R54" s="118">
        <v>59.76</v>
      </c>
      <c r="S54" s="118">
        <v>65.760000000000005</v>
      </c>
      <c r="T54" s="119">
        <v>77.760000000000005</v>
      </c>
    </row>
    <row r="55" spans="2:41" ht="15" thickBot="1" x14ac:dyDescent="0.35">
      <c r="B55" s="548"/>
      <c r="C55" s="552"/>
      <c r="D55" s="552"/>
      <c r="E55" s="90" t="s">
        <v>3</v>
      </c>
      <c r="F55" s="92">
        <v>3.9</v>
      </c>
      <c r="G55" s="92">
        <v>5.6</v>
      </c>
      <c r="H55" s="92">
        <v>6.5</v>
      </c>
      <c r="I55" s="92">
        <v>7</v>
      </c>
      <c r="J55" s="92">
        <v>7.3</v>
      </c>
      <c r="K55" s="92">
        <v>9.3000000000000007</v>
      </c>
      <c r="L55" s="92">
        <v>12.1</v>
      </c>
      <c r="M55" s="92">
        <v>14.9</v>
      </c>
      <c r="N55" s="92">
        <v>17.7</v>
      </c>
      <c r="O55" s="92">
        <v>20.5</v>
      </c>
      <c r="P55" s="92">
        <v>23.3</v>
      </c>
      <c r="Q55" s="92">
        <v>25.6</v>
      </c>
      <c r="R55" s="92">
        <v>26.2</v>
      </c>
      <c r="S55" s="92">
        <v>29</v>
      </c>
      <c r="T55" s="93">
        <v>34.6</v>
      </c>
    </row>
    <row r="56" spans="2:41" x14ac:dyDescent="0.3">
      <c r="B56" s="547">
        <v>11</v>
      </c>
      <c r="C56" s="551">
        <v>554</v>
      </c>
      <c r="D56" s="551" t="s">
        <v>110</v>
      </c>
      <c r="E56" s="87" t="s">
        <v>6</v>
      </c>
      <c r="F56" s="120">
        <v>13.488</v>
      </c>
      <c r="G56" s="120">
        <v>17.448</v>
      </c>
      <c r="H56" s="120">
        <v>19.559999999999999</v>
      </c>
      <c r="I56" s="120">
        <v>20.880000000000003</v>
      </c>
      <c r="J56" s="120">
        <v>21.408000000000001</v>
      </c>
      <c r="K56" s="120">
        <v>26.16</v>
      </c>
      <c r="L56" s="120">
        <v>32.76</v>
      </c>
      <c r="M56" s="120">
        <v>39.36</v>
      </c>
      <c r="N56" s="120">
        <v>45.96</v>
      </c>
      <c r="O56" s="120">
        <v>52.56</v>
      </c>
      <c r="P56" s="120">
        <v>59.16</v>
      </c>
      <c r="Q56" s="120">
        <v>64.440000000000012</v>
      </c>
      <c r="R56" s="120">
        <v>65.760000000000005</v>
      </c>
      <c r="S56" s="120">
        <v>72.36</v>
      </c>
      <c r="T56" s="121">
        <v>85.56</v>
      </c>
    </row>
    <row r="57" spans="2:41" ht="15" thickBot="1" x14ac:dyDescent="0.35">
      <c r="B57" s="548"/>
      <c r="C57" s="552"/>
      <c r="D57" s="552"/>
      <c r="E57" s="90" t="s">
        <v>3</v>
      </c>
      <c r="F57" s="92">
        <v>4.3</v>
      </c>
      <c r="G57" s="92">
        <v>6.1</v>
      </c>
      <c r="H57" s="92">
        <v>7.1</v>
      </c>
      <c r="I57" s="92">
        <v>7.7</v>
      </c>
      <c r="J57" s="92">
        <v>8</v>
      </c>
      <c r="K57" s="92">
        <v>10.199999999999999</v>
      </c>
      <c r="L57" s="92">
        <v>13.3</v>
      </c>
      <c r="M57" s="92">
        <v>16.399999999999999</v>
      </c>
      <c r="N57" s="92">
        <v>19.5</v>
      </c>
      <c r="O57" s="92">
        <v>22.6</v>
      </c>
      <c r="P57" s="92">
        <v>25.7</v>
      </c>
      <c r="Q57" s="92">
        <v>28.2</v>
      </c>
      <c r="R57" s="92">
        <v>28.8</v>
      </c>
      <c r="S57" s="92">
        <v>31.9</v>
      </c>
      <c r="T57" s="93">
        <v>38.1</v>
      </c>
    </row>
    <row r="58" spans="2:41" x14ac:dyDescent="0.3">
      <c r="B58" s="547">
        <v>12</v>
      </c>
      <c r="C58" s="551">
        <v>610</v>
      </c>
      <c r="D58" s="551">
        <v>308</v>
      </c>
      <c r="E58" s="87" t="s">
        <v>6</v>
      </c>
      <c r="F58" s="122">
        <v>14.736000000000001</v>
      </c>
      <c r="G58" s="122">
        <v>19.056000000000001</v>
      </c>
      <c r="H58" s="122">
        <v>21.36</v>
      </c>
      <c r="I58" s="122">
        <v>22.8</v>
      </c>
      <c r="J58" s="122">
        <v>23.376000000000001</v>
      </c>
      <c r="K58" s="122">
        <v>28.560000000000002</v>
      </c>
      <c r="L58" s="122">
        <v>35.76</v>
      </c>
      <c r="M58" s="122">
        <v>42.96</v>
      </c>
      <c r="N58" s="122">
        <v>50.160000000000004</v>
      </c>
      <c r="O58" s="122">
        <v>57.360000000000007</v>
      </c>
      <c r="P58" s="122">
        <v>64.559999999999988</v>
      </c>
      <c r="Q58" s="122">
        <v>70.319999999999993</v>
      </c>
      <c r="R58" s="122">
        <v>71.760000000000005</v>
      </c>
      <c r="S58" s="122">
        <v>78.959999999999994</v>
      </c>
      <c r="T58" s="123">
        <v>93.36</v>
      </c>
    </row>
    <row r="59" spans="2:41" ht="15" thickBot="1" x14ac:dyDescent="0.35">
      <c r="B59" s="561"/>
      <c r="C59" s="552"/>
      <c r="D59" s="552"/>
      <c r="E59" s="90" t="s">
        <v>3</v>
      </c>
      <c r="F59" s="100">
        <v>4.7</v>
      </c>
      <c r="G59" s="100">
        <v>6.7</v>
      </c>
      <c r="H59" s="100">
        <v>7.8</v>
      </c>
      <c r="I59" s="100">
        <v>8.4</v>
      </c>
      <c r="J59" s="100">
        <v>8.6999999999999993</v>
      </c>
      <c r="K59" s="100">
        <v>11.1</v>
      </c>
      <c r="L59" s="100">
        <v>14.5</v>
      </c>
      <c r="M59" s="100">
        <v>17.899999999999999</v>
      </c>
      <c r="N59" s="100">
        <v>21.3</v>
      </c>
      <c r="O59" s="100">
        <v>24.6</v>
      </c>
      <c r="P59" s="100">
        <v>28</v>
      </c>
      <c r="Q59" s="100">
        <v>30.7</v>
      </c>
      <c r="R59" s="100">
        <v>31.4</v>
      </c>
      <c r="S59" s="100">
        <v>34.799999999999997</v>
      </c>
      <c r="T59" s="101">
        <v>41.5</v>
      </c>
    </row>
    <row r="60" spans="2:41" x14ac:dyDescent="0.3">
      <c r="B60" s="547">
        <v>13</v>
      </c>
      <c r="C60" s="551">
        <v>666</v>
      </c>
      <c r="D60" s="551" t="s">
        <v>111</v>
      </c>
      <c r="E60" s="87" t="s">
        <v>6</v>
      </c>
      <c r="F60" s="118">
        <v>15.984</v>
      </c>
      <c r="G60" s="118">
        <v>20.664000000000001</v>
      </c>
      <c r="H60" s="118">
        <v>23.16</v>
      </c>
      <c r="I60" s="118">
        <v>24.72</v>
      </c>
      <c r="J60" s="118">
        <v>25.344000000000001</v>
      </c>
      <c r="K60" s="118">
        <v>30.96</v>
      </c>
      <c r="L60" s="118">
        <v>38.76</v>
      </c>
      <c r="M60" s="118">
        <v>46.56</v>
      </c>
      <c r="N60" s="118">
        <v>54.360000000000007</v>
      </c>
      <c r="O60" s="118">
        <v>62.160000000000004</v>
      </c>
      <c r="P60" s="118">
        <v>69.959999999999994</v>
      </c>
      <c r="Q60" s="118">
        <v>76.2</v>
      </c>
      <c r="R60" s="118">
        <v>77.760000000000005</v>
      </c>
      <c r="S60" s="118">
        <v>85.56</v>
      </c>
      <c r="T60" s="119">
        <v>101.16000000000001</v>
      </c>
    </row>
    <row r="61" spans="2:41" ht="15" thickBot="1" x14ac:dyDescent="0.35">
      <c r="B61" s="548"/>
      <c r="C61" s="552"/>
      <c r="D61" s="552"/>
      <c r="E61" s="90" t="s">
        <v>3</v>
      </c>
      <c r="F61" s="92">
        <v>5.0999999999999996</v>
      </c>
      <c r="G61" s="92">
        <v>7.3</v>
      </c>
      <c r="H61" s="92">
        <v>8.4</v>
      </c>
      <c r="I61" s="92">
        <v>9.1999999999999993</v>
      </c>
      <c r="J61" s="92">
        <v>9.4</v>
      </c>
      <c r="K61" s="92">
        <v>12.1</v>
      </c>
      <c r="L61" s="92">
        <v>15.7</v>
      </c>
      <c r="M61" s="92">
        <v>19.399999999999999</v>
      </c>
      <c r="N61" s="92">
        <v>23</v>
      </c>
      <c r="O61" s="92">
        <v>26.7</v>
      </c>
      <c r="P61" s="92">
        <v>30.4</v>
      </c>
      <c r="Q61" s="92">
        <v>33.299999999999997</v>
      </c>
      <c r="R61" s="92">
        <v>34</v>
      </c>
      <c r="S61" s="92">
        <v>37.700000000000003</v>
      </c>
      <c r="T61" s="93">
        <v>45</v>
      </c>
      <c r="AA61" s="30"/>
      <c r="AB61" s="30"/>
      <c r="AC61" s="30"/>
      <c r="AD61" s="30"/>
      <c r="AE61" s="30"/>
      <c r="AF61" s="30"/>
      <c r="AG61" s="30"/>
      <c r="AH61" s="30"/>
      <c r="AI61" s="30"/>
      <c r="AJ61" s="30"/>
      <c r="AK61" s="30"/>
      <c r="AL61" s="30"/>
      <c r="AM61" s="30"/>
      <c r="AN61" s="30"/>
      <c r="AO61" s="30"/>
    </row>
    <row r="62" spans="2:41" x14ac:dyDescent="0.3">
      <c r="B62" s="547">
        <v>14</v>
      </c>
      <c r="C62" s="551">
        <v>722</v>
      </c>
      <c r="D62" s="551">
        <v>364</v>
      </c>
      <c r="E62" s="87" t="s">
        <v>6</v>
      </c>
      <c r="F62" s="120">
        <v>17.231999999999999</v>
      </c>
      <c r="G62" s="120">
        <v>22.271999999999998</v>
      </c>
      <c r="H62" s="120">
        <v>24.96</v>
      </c>
      <c r="I62" s="120">
        <v>26.64</v>
      </c>
      <c r="J62" s="120">
        <v>27.312000000000001</v>
      </c>
      <c r="K62" s="120">
        <v>33.36</v>
      </c>
      <c r="L62" s="120">
        <v>41.760000000000005</v>
      </c>
      <c r="M62" s="120">
        <v>50.16</v>
      </c>
      <c r="N62" s="120">
        <v>58.56</v>
      </c>
      <c r="O62" s="120">
        <v>66.960000000000008</v>
      </c>
      <c r="P62" s="120">
        <v>75.36</v>
      </c>
      <c r="Q62" s="120">
        <v>82.08</v>
      </c>
      <c r="R62" s="120">
        <v>83.76</v>
      </c>
      <c r="S62" s="120">
        <v>92.16</v>
      </c>
      <c r="T62" s="121">
        <v>108.96</v>
      </c>
      <c r="AA62" s="30"/>
      <c r="AB62" s="30"/>
      <c r="AC62" s="30"/>
      <c r="AD62" s="30"/>
      <c r="AE62" s="30"/>
      <c r="AF62" s="30"/>
      <c r="AG62" s="30"/>
      <c r="AH62" s="30"/>
      <c r="AI62" s="30"/>
      <c r="AJ62" s="30"/>
      <c r="AK62" s="30"/>
      <c r="AL62" s="30"/>
      <c r="AM62" s="30"/>
      <c r="AN62" s="30"/>
      <c r="AO62" s="30"/>
    </row>
    <row r="63" spans="2:41" ht="15" thickBot="1" x14ac:dyDescent="0.35">
      <c r="B63" s="548"/>
      <c r="C63" s="552"/>
      <c r="D63" s="552"/>
      <c r="E63" s="90" t="s">
        <v>3</v>
      </c>
      <c r="F63" s="92">
        <v>5.5</v>
      </c>
      <c r="G63" s="92">
        <v>7.8</v>
      </c>
      <c r="H63" s="92">
        <v>9.1</v>
      </c>
      <c r="I63" s="92">
        <v>9.9</v>
      </c>
      <c r="J63" s="92">
        <v>10.199999999999999</v>
      </c>
      <c r="K63" s="92">
        <v>13</v>
      </c>
      <c r="L63" s="92">
        <v>16.899999999999999</v>
      </c>
      <c r="M63" s="92">
        <v>20.9</v>
      </c>
      <c r="N63" s="92">
        <v>24.8</v>
      </c>
      <c r="O63" s="92">
        <v>28.8</v>
      </c>
      <c r="P63" s="92">
        <v>32.700000000000003</v>
      </c>
      <c r="Q63" s="92">
        <v>35.799999999999997</v>
      </c>
      <c r="R63" s="92">
        <v>36.6</v>
      </c>
      <c r="S63" s="92">
        <v>40.6</v>
      </c>
      <c r="T63" s="93">
        <v>48.4</v>
      </c>
      <c r="AA63" s="30"/>
      <c r="AB63" s="30"/>
      <c r="AC63" s="30"/>
      <c r="AD63" s="30"/>
      <c r="AE63" s="30"/>
      <c r="AF63" s="30"/>
      <c r="AG63" s="30"/>
      <c r="AH63" s="30"/>
      <c r="AI63" s="30"/>
      <c r="AJ63" s="30"/>
      <c r="AK63" s="30"/>
      <c r="AL63" s="30"/>
      <c r="AM63" s="30"/>
      <c r="AN63" s="30"/>
      <c r="AO63" s="30"/>
    </row>
    <row r="64" spans="2:41" x14ac:dyDescent="0.3">
      <c r="AA64" s="30"/>
      <c r="AB64" s="30"/>
      <c r="AC64" s="30"/>
      <c r="AD64" s="30"/>
      <c r="AE64" s="30"/>
      <c r="AF64" s="30"/>
      <c r="AG64" s="30"/>
      <c r="AH64" s="30"/>
      <c r="AI64" s="30"/>
      <c r="AJ64" s="30"/>
      <c r="AK64" s="30"/>
      <c r="AL64" s="30"/>
      <c r="AM64" s="30"/>
      <c r="AN64" s="30"/>
      <c r="AO64" s="30"/>
    </row>
    <row r="65" spans="27:41" x14ac:dyDescent="0.3">
      <c r="AA65" s="30"/>
      <c r="AB65" s="30"/>
      <c r="AC65" s="30"/>
      <c r="AD65" s="30"/>
      <c r="AE65" s="30"/>
      <c r="AF65" s="30"/>
      <c r="AG65" s="30"/>
      <c r="AH65" s="30"/>
      <c r="AI65" s="30"/>
      <c r="AJ65" s="30"/>
      <c r="AK65" s="30"/>
      <c r="AL65" s="30"/>
      <c r="AM65" s="30"/>
      <c r="AN65" s="30"/>
      <c r="AO65" s="30"/>
    </row>
    <row r="66" spans="27:41" x14ac:dyDescent="0.3">
      <c r="AA66" s="30"/>
      <c r="AB66" s="30"/>
      <c r="AC66" s="30"/>
      <c r="AD66" s="30"/>
      <c r="AE66" s="30"/>
      <c r="AF66" s="30"/>
      <c r="AG66" s="30"/>
      <c r="AH66" s="30"/>
      <c r="AI66" s="30"/>
      <c r="AJ66" s="30"/>
      <c r="AK66" s="30"/>
      <c r="AL66" s="30"/>
      <c r="AM66" s="30"/>
      <c r="AN66" s="30"/>
      <c r="AO66" s="30"/>
    </row>
    <row r="67" spans="27:41" x14ac:dyDescent="0.3">
      <c r="AA67" s="30"/>
      <c r="AB67" s="30"/>
      <c r="AC67" s="30"/>
      <c r="AD67" s="30"/>
      <c r="AE67" s="30"/>
      <c r="AF67" s="30"/>
      <c r="AG67" s="30"/>
      <c r="AH67" s="30"/>
      <c r="AI67" s="30"/>
      <c r="AJ67" s="30"/>
      <c r="AK67" s="30"/>
      <c r="AL67" s="30"/>
      <c r="AM67" s="30"/>
      <c r="AN67" s="30"/>
      <c r="AO67" s="30"/>
    </row>
    <row r="68" spans="27:41" x14ac:dyDescent="0.3">
      <c r="AA68" s="30"/>
      <c r="AB68" s="30"/>
      <c r="AC68" s="30"/>
      <c r="AD68" s="30"/>
      <c r="AE68" s="30"/>
      <c r="AF68" s="30"/>
      <c r="AG68" s="30"/>
      <c r="AH68" s="30"/>
      <c r="AI68" s="30"/>
      <c r="AJ68" s="30"/>
      <c r="AK68" s="30"/>
      <c r="AL68" s="30"/>
      <c r="AM68" s="30"/>
      <c r="AN68" s="30"/>
      <c r="AO68" s="30"/>
    </row>
    <row r="69" spans="27:41" x14ac:dyDescent="0.3">
      <c r="AA69" s="30"/>
      <c r="AB69" s="30"/>
      <c r="AC69" s="30"/>
      <c r="AD69" s="30"/>
      <c r="AE69" s="30"/>
      <c r="AF69" s="30"/>
      <c r="AG69" s="30"/>
      <c r="AH69" s="30"/>
      <c r="AI69" s="30"/>
      <c r="AJ69" s="30"/>
      <c r="AK69" s="30"/>
      <c r="AL69" s="30"/>
      <c r="AM69" s="30"/>
      <c r="AN69" s="30"/>
      <c r="AO69" s="30"/>
    </row>
    <row r="70" spans="27:41" x14ac:dyDescent="0.3">
      <c r="AA70" s="30"/>
      <c r="AB70" s="30"/>
      <c r="AC70" s="30"/>
      <c r="AD70" s="30"/>
      <c r="AE70" s="30"/>
      <c r="AF70" s="30"/>
      <c r="AG70" s="30"/>
      <c r="AH70" s="30"/>
      <c r="AI70" s="30"/>
      <c r="AJ70" s="30"/>
      <c r="AK70" s="30"/>
      <c r="AL70" s="30"/>
      <c r="AM70" s="30"/>
      <c r="AN70" s="30"/>
      <c r="AO70" s="30"/>
    </row>
    <row r="71" spans="27:41" x14ac:dyDescent="0.3">
      <c r="AA71" s="30"/>
      <c r="AB71" s="30"/>
      <c r="AC71" s="30"/>
      <c r="AD71" s="30"/>
      <c r="AE71" s="30"/>
      <c r="AF71" s="30"/>
      <c r="AG71" s="30"/>
      <c r="AH71" s="30"/>
      <c r="AI71" s="30"/>
      <c r="AJ71" s="30"/>
      <c r="AK71" s="30"/>
      <c r="AL71" s="30"/>
      <c r="AM71" s="30"/>
      <c r="AN71" s="30"/>
      <c r="AO71" s="30"/>
    </row>
    <row r="72" spans="27:41" x14ac:dyDescent="0.3">
      <c r="AA72" s="30"/>
      <c r="AB72" s="30"/>
      <c r="AC72" s="30"/>
      <c r="AD72" s="30"/>
      <c r="AE72" s="30"/>
      <c r="AF72" s="30"/>
      <c r="AG72" s="30"/>
      <c r="AH72" s="30"/>
      <c r="AI72" s="30"/>
      <c r="AJ72" s="30"/>
      <c r="AK72" s="30"/>
      <c r="AL72" s="30"/>
      <c r="AM72" s="30"/>
      <c r="AN72" s="30"/>
      <c r="AO72" s="30"/>
    </row>
    <row r="73" spans="27:41" x14ac:dyDescent="0.3">
      <c r="AA73" s="30"/>
      <c r="AB73" s="30"/>
      <c r="AC73" s="30"/>
      <c r="AD73" s="30"/>
      <c r="AE73" s="30"/>
      <c r="AF73" s="30"/>
      <c r="AG73" s="30"/>
      <c r="AH73" s="30"/>
      <c r="AI73" s="30"/>
      <c r="AJ73" s="30"/>
      <c r="AK73" s="30"/>
      <c r="AL73" s="30"/>
      <c r="AM73" s="30"/>
      <c r="AN73" s="30"/>
      <c r="AO73" s="30"/>
    </row>
    <row r="74" spans="27:41" x14ac:dyDescent="0.3">
      <c r="AA74" s="30"/>
      <c r="AB74" s="30"/>
      <c r="AC74" s="30"/>
      <c r="AD74" s="30"/>
      <c r="AE74" s="30"/>
      <c r="AF74" s="30"/>
      <c r="AG74" s="30"/>
      <c r="AH74" s="30"/>
      <c r="AI74" s="30"/>
      <c r="AJ74" s="30"/>
      <c r="AK74" s="30"/>
      <c r="AL74" s="30"/>
      <c r="AM74" s="30"/>
      <c r="AN74" s="30"/>
      <c r="AO74" s="30"/>
    </row>
    <row r="75" spans="27:41" x14ac:dyDescent="0.3">
      <c r="AA75" s="30"/>
      <c r="AB75" s="30"/>
      <c r="AC75" s="30"/>
      <c r="AD75" s="30"/>
      <c r="AE75" s="30"/>
      <c r="AF75" s="30"/>
      <c r="AG75" s="30"/>
      <c r="AH75" s="30"/>
      <c r="AI75" s="30"/>
      <c r="AJ75" s="30"/>
      <c r="AK75" s="30"/>
      <c r="AL75" s="30"/>
      <c r="AM75" s="30"/>
      <c r="AN75" s="30"/>
      <c r="AO75" s="30"/>
    </row>
    <row r="76" spans="27:41" x14ac:dyDescent="0.3">
      <c r="AA76" s="30"/>
      <c r="AB76" s="30"/>
      <c r="AC76" s="30"/>
      <c r="AD76" s="30"/>
      <c r="AE76" s="30"/>
      <c r="AF76" s="30"/>
      <c r="AG76" s="30"/>
      <c r="AH76" s="30"/>
      <c r="AI76" s="30"/>
      <c r="AJ76" s="30"/>
      <c r="AK76" s="30"/>
      <c r="AL76" s="30"/>
      <c r="AM76" s="30"/>
      <c r="AN76" s="30"/>
      <c r="AO76" s="30"/>
    </row>
    <row r="77" spans="27:41" x14ac:dyDescent="0.3">
      <c r="AA77" s="30"/>
      <c r="AB77" s="30"/>
      <c r="AC77" s="30"/>
      <c r="AD77" s="30"/>
      <c r="AE77" s="30"/>
      <c r="AF77" s="30"/>
      <c r="AG77" s="30"/>
      <c r="AH77" s="30"/>
      <c r="AI77" s="30"/>
      <c r="AJ77" s="30"/>
      <c r="AK77" s="30"/>
      <c r="AL77" s="30"/>
      <c r="AM77" s="30"/>
      <c r="AN77" s="30"/>
      <c r="AO77" s="30"/>
    </row>
    <row r="78" spans="27:41" x14ac:dyDescent="0.3">
      <c r="AA78" s="30"/>
      <c r="AB78" s="30"/>
      <c r="AC78" s="30"/>
      <c r="AD78" s="30"/>
      <c r="AE78" s="30"/>
      <c r="AF78" s="30"/>
      <c r="AG78" s="30"/>
      <c r="AH78" s="30"/>
      <c r="AI78" s="30"/>
      <c r="AJ78" s="30"/>
      <c r="AK78" s="30"/>
      <c r="AL78" s="30"/>
      <c r="AM78" s="30"/>
      <c r="AN78" s="30"/>
      <c r="AO78" s="30"/>
    </row>
    <row r="79" spans="27:41" x14ac:dyDescent="0.3">
      <c r="AA79" s="30"/>
      <c r="AB79" s="30"/>
      <c r="AC79" s="30"/>
      <c r="AD79" s="30"/>
      <c r="AE79" s="30"/>
      <c r="AF79" s="30"/>
      <c r="AG79" s="30"/>
      <c r="AH79" s="30"/>
      <c r="AI79" s="30"/>
      <c r="AJ79" s="30"/>
      <c r="AK79" s="30"/>
      <c r="AL79" s="30"/>
      <c r="AM79" s="30"/>
      <c r="AN79" s="30"/>
      <c r="AO79" s="30"/>
    </row>
    <row r="80" spans="27:41" x14ac:dyDescent="0.3">
      <c r="AA80" s="30"/>
      <c r="AB80" s="30"/>
      <c r="AC80" s="30"/>
      <c r="AD80" s="30"/>
      <c r="AE80" s="30"/>
      <c r="AF80" s="30"/>
      <c r="AG80" s="30"/>
      <c r="AH80" s="30"/>
      <c r="AI80" s="30"/>
      <c r="AJ80" s="30"/>
      <c r="AK80" s="30"/>
      <c r="AL80" s="30"/>
      <c r="AM80" s="30"/>
      <c r="AN80" s="30"/>
      <c r="AO80" s="30"/>
    </row>
    <row r="81" spans="27:41" x14ac:dyDescent="0.3">
      <c r="AA81" s="30"/>
      <c r="AB81" s="30"/>
      <c r="AC81" s="30"/>
      <c r="AD81" s="30"/>
      <c r="AE81" s="30"/>
      <c r="AF81" s="30"/>
      <c r="AG81" s="30"/>
      <c r="AH81" s="30"/>
      <c r="AI81" s="30"/>
      <c r="AJ81" s="30"/>
      <c r="AK81" s="30"/>
      <c r="AL81" s="30"/>
      <c r="AM81" s="30"/>
      <c r="AN81" s="30"/>
      <c r="AO81" s="30"/>
    </row>
    <row r="82" spans="27:41" x14ac:dyDescent="0.3">
      <c r="AA82" s="30"/>
      <c r="AB82" s="30"/>
      <c r="AC82" s="30"/>
      <c r="AD82" s="30"/>
      <c r="AE82" s="30"/>
      <c r="AF82" s="30"/>
      <c r="AG82" s="30"/>
      <c r="AH82" s="30"/>
      <c r="AI82" s="30"/>
      <c r="AJ82" s="30"/>
      <c r="AK82" s="30"/>
      <c r="AL82" s="30"/>
      <c r="AM82" s="30"/>
      <c r="AN82" s="30"/>
      <c r="AO82" s="30"/>
    </row>
    <row r="83" spans="27:41" x14ac:dyDescent="0.3">
      <c r="AA83" s="30"/>
      <c r="AB83" s="30"/>
      <c r="AC83" s="30"/>
      <c r="AD83" s="30"/>
      <c r="AE83" s="30"/>
      <c r="AF83" s="30"/>
      <c r="AG83" s="30"/>
      <c r="AH83" s="30"/>
      <c r="AI83" s="30"/>
      <c r="AJ83" s="30"/>
      <c r="AK83" s="30"/>
      <c r="AL83" s="30"/>
      <c r="AM83" s="30"/>
      <c r="AN83" s="30"/>
      <c r="AO83" s="30"/>
    </row>
    <row r="84" spans="27:41" x14ac:dyDescent="0.3">
      <c r="AA84" s="30"/>
      <c r="AB84" s="30"/>
      <c r="AC84" s="30"/>
      <c r="AD84" s="30"/>
      <c r="AE84" s="30"/>
      <c r="AF84" s="30"/>
      <c r="AG84" s="30"/>
      <c r="AH84" s="30"/>
      <c r="AI84" s="30"/>
      <c r="AJ84" s="30"/>
      <c r="AK84" s="30"/>
      <c r="AL84" s="30"/>
      <c r="AM84" s="30"/>
      <c r="AN84" s="30"/>
      <c r="AO84" s="30"/>
    </row>
    <row r="85" spans="27:41" x14ac:dyDescent="0.3">
      <c r="AA85" s="30"/>
      <c r="AB85" s="30"/>
      <c r="AC85" s="30"/>
      <c r="AD85" s="30"/>
      <c r="AE85" s="30"/>
      <c r="AF85" s="30"/>
      <c r="AG85" s="30"/>
      <c r="AH85" s="30"/>
      <c r="AI85" s="30"/>
      <c r="AJ85" s="30"/>
      <c r="AK85" s="30"/>
      <c r="AL85" s="30"/>
      <c r="AM85" s="30"/>
      <c r="AN85" s="30"/>
      <c r="AO85" s="30"/>
    </row>
    <row r="86" spans="27:41" x14ac:dyDescent="0.3">
      <c r="AA86" s="30"/>
      <c r="AB86" s="30"/>
      <c r="AC86" s="30"/>
      <c r="AD86" s="30"/>
      <c r="AE86" s="30"/>
      <c r="AF86" s="30"/>
      <c r="AG86" s="30"/>
      <c r="AH86" s="30"/>
      <c r="AI86" s="30"/>
      <c r="AJ86" s="30"/>
      <c r="AK86" s="30"/>
      <c r="AL86" s="30"/>
      <c r="AM86" s="30"/>
      <c r="AN86" s="30"/>
      <c r="AO86" s="30"/>
    </row>
  </sheetData>
  <sheetProtection algorithmName="SHA-512" hashValue="QM8/Lf7Wsx3tY9wYb29FJdUUCHijZ4KISwkxbjTKOdah3ep2b3X+L7kRRL6tivltxtVXuNjCCJWdO6IuO8yNAg==" saltValue="9qV6cLtq4mL+6XKUktOIPQ==" spinCount="100000" sheet="1" scenarios="1" selectLockedCells="1" selectUnlockedCells="1"/>
  <mergeCells count="104">
    <mergeCell ref="M3:Q3"/>
    <mergeCell ref="B1:E1"/>
    <mergeCell ref="M2:N2"/>
    <mergeCell ref="O2:T2"/>
    <mergeCell ref="K3:L3"/>
    <mergeCell ref="B60:B61"/>
    <mergeCell ref="C60:C61"/>
    <mergeCell ref="D60:D61"/>
    <mergeCell ref="B52:B53"/>
    <mergeCell ref="C52:C53"/>
    <mergeCell ref="D52:D53"/>
    <mergeCell ref="B54:B55"/>
    <mergeCell ref="C54:C55"/>
    <mergeCell ref="D54:D55"/>
    <mergeCell ref="B48:B49"/>
    <mergeCell ref="C48:C49"/>
    <mergeCell ref="D48:D49"/>
    <mergeCell ref="B50:B51"/>
    <mergeCell ref="C50:C51"/>
    <mergeCell ref="D50:D51"/>
    <mergeCell ref="B44:B45"/>
    <mergeCell ref="C44:C45"/>
    <mergeCell ref="D44:D45"/>
    <mergeCell ref="B46:B47"/>
    <mergeCell ref="B62:B63"/>
    <mergeCell ref="C62:C63"/>
    <mergeCell ref="D62:D63"/>
    <mergeCell ref="B56:B57"/>
    <mergeCell ref="C56:C57"/>
    <mergeCell ref="D56:D57"/>
    <mergeCell ref="B58:B59"/>
    <mergeCell ref="C58:C59"/>
    <mergeCell ref="D58:D59"/>
    <mergeCell ref="C46:C47"/>
    <mergeCell ref="D46:D47"/>
    <mergeCell ref="B40:B41"/>
    <mergeCell ref="C40:C41"/>
    <mergeCell ref="D40:D41"/>
    <mergeCell ref="B42:B43"/>
    <mergeCell ref="C42:C43"/>
    <mergeCell ref="D42:D43"/>
    <mergeCell ref="B34:E34"/>
    <mergeCell ref="B35:E35"/>
    <mergeCell ref="E37:T37"/>
    <mergeCell ref="B38:B39"/>
    <mergeCell ref="C38:C39"/>
    <mergeCell ref="D38:D39"/>
    <mergeCell ref="B31:B32"/>
    <mergeCell ref="C31:C32"/>
    <mergeCell ref="D31:E31"/>
    <mergeCell ref="D32:E32"/>
    <mergeCell ref="B36:E36"/>
    <mergeCell ref="F36:T36"/>
    <mergeCell ref="B29:B30"/>
    <mergeCell ref="C29:C30"/>
    <mergeCell ref="D29:E29"/>
    <mergeCell ref="D30:E30"/>
    <mergeCell ref="B27:B28"/>
    <mergeCell ref="C27:C28"/>
    <mergeCell ref="D27:E27"/>
    <mergeCell ref="D28:E28"/>
    <mergeCell ref="B25:B26"/>
    <mergeCell ref="C25:C26"/>
    <mergeCell ref="D25:E25"/>
    <mergeCell ref="D26:E26"/>
    <mergeCell ref="B23:B24"/>
    <mergeCell ref="C23:C24"/>
    <mergeCell ref="D23:E23"/>
    <mergeCell ref="D24:E24"/>
    <mergeCell ref="B21:B22"/>
    <mergeCell ref="C21:C22"/>
    <mergeCell ref="D21:E21"/>
    <mergeCell ref="D22:E22"/>
    <mergeCell ref="B19:B20"/>
    <mergeCell ref="C19:C20"/>
    <mergeCell ref="D19:E19"/>
    <mergeCell ref="D20:E20"/>
    <mergeCell ref="B17:B18"/>
    <mergeCell ref="C17:C18"/>
    <mergeCell ref="D17:E17"/>
    <mergeCell ref="D18:E18"/>
    <mergeCell ref="M5:Q5"/>
    <mergeCell ref="D6:E6"/>
    <mergeCell ref="B15:B16"/>
    <mergeCell ref="C15:C16"/>
    <mergeCell ref="D15:E15"/>
    <mergeCell ref="D16:E16"/>
    <mergeCell ref="B13:B14"/>
    <mergeCell ref="C13:C14"/>
    <mergeCell ref="D13:E13"/>
    <mergeCell ref="D14:E14"/>
    <mergeCell ref="B5:E5"/>
    <mergeCell ref="B11:B12"/>
    <mergeCell ref="C11:C12"/>
    <mergeCell ref="D11:E11"/>
    <mergeCell ref="D12:E12"/>
    <mergeCell ref="B9:B10"/>
    <mergeCell ref="C9:C10"/>
    <mergeCell ref="D9:E9"/>
    <mergeCell ref="D10:E10"/>
    <mergeCell ref="B7:B8"/>
    <mergeCell ref="C7:C8"/>
    <mergeCell ref="D7:E7"/>
    <mergeCell ref="D8:E8"/>
  </mergeCells>
  <dataValidations count="2">
    <dataValidation showInputMessage="1" showErrorMessage="1" sqref="L5" xr:uid="{00000000-0002-0000-0900-000000000000}"/>
    <dataValidation type="list" allowBlank="1" showInputMessage="1" showErrorMessage="1" sqref="M5" xr:uid="{00000000-0002-0000-0900-000001000000}">
      <formula1>$AA$4:$AA$6</formula1>
    </dataValidation>
  </dataValidations>
  <pageMargins left="0.7" right="0.7" top="0.75" bottom="0.75" header="0.3" footer="0.3"/>
  <drawing r:id="rId1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dimension ref="B1:AP86"/>
  <sheetViews>
    <sheetView showGridLines="0" zoomScale="90" zoomScaleNormal="90" workbookViewId="0">
      <pane ySplit="6" topLeftCell="A7" activePane="bottomLeft" state="frozen"/>
      <selection pane="bottomLeft" activeCell="R16" sqref="R16"/>
    </sheetView>
  </sheetViews>
  <sheetFormatPr defaultRowHeight="14.4" x14ac:dyDescent="0.3"/>
  <cols>
    <col min="1" max="1" width="5.88671875" customWidth="1"/>
    <col min="2" max="2" width="7.109375" customWidth="1"/>
    <col min="3" max="3" width="12.109375" customWidth="1"/>
    <col min="4" max="4" width="21" customWidth="1"/>
    <col min="5" max="5" width="10.6640625" customWidth="1"/>
    <col min="6" max="16" width="8.33203125" customWidth="1"/>
    <col min="27" max="38" width="0" hidden="1" customWidth="1"/>
  </cols>
  <sheetData>
    <row r="1" spans="2:42" ht="49.5" customHeight="1" x14ac:dyDescent="0.3">
      <c r="B1" s="578"/>
      <c r="C1" s="578"/>
      <c r="D1" s="578"/>
      <c r="E1" s="578"/>
      <c r="H1" s="281" t="s">
        <v>167</v>
      </c>
    </row>
    <row r="2" spans="2:42" ht="16.2" customHeight="1" x14ac:dyDescent="0.3">
      <c r="B2" s="110" t="s">
        <v>6463</v>
      </c>
      <c r="C2" s="80"/>
      <c r="D2" s="80"/>
      <c r="E2" s="80"/>
      <c r="F2" s="80"/>
      <c r="G2" s="80"/>
      <c r="H2" s="80"/>
      <c r="I2" s="80"/>
      <c r="J2" s="80"/>
      <c r="K2" s="80"/>
      <c r="L2" s="80"/>
      <c r="M2" s="597"/>
      <c r="N2" s="597"/>
      <c r="O2" s="111"/>
      <c r="P2" s="111"/>
    </row>
    <row r="3" spans="2:42" ht="30" customHeight="1" x14ac:dyDescent="0.3">
      <c r="B3" s="112" t="s">
        <v>6496</v>
      </c>
      <c r="C3" s="112"/>
      <c r="D3" s="113"/>
      <c r="E3" s="113"/>
      <c r="F3" s="80"/>
      <c r="G3" s="80"/>
      <c r="H3" s="80"/>
      <c r="I3" s="584" t="s">
        <v>118</v>
      </c>
      <c r="J3" s="585"/>
      <c r="K3" s="584" t="s">
        <v>6419</v>
      </c>
      <c r="L3" s="593"/>
      <c r="M3" s="593"/>
      <c r="N3" s="593"/>
      <c r="O3" s="593"/>
      <c r="P3" s="585"/>
    </row>
    <row r="4" spans="2:42" ht="15" customHeight="1" thickBot="1" x14ac:dyDescent="0.35">
      <c r="B4" s="103"/>
      <c r="C4" s="112"/>
      <c r="D4" s="113"/>
      <c r="E4" s="113"/>
      <c r="F4" s="80"/>
      <c r="G4" s="80"/>
      <c r="H4" s="80"/>
      <c r="I4" s="111"/>
      <c r="J4" s="125"/>
      <c r="K4" s="125"/>
      <c r="L4" s="125"/>
      <c r="M4" s="125"/>
      <c r="N4" s="266"/>
      <c r="O4" s="111"/>
      <c r="P4" s="111"/>
      <c r="AA4" s="117" t="s">
        <v>115</v>
      </c>
      <c r="AB4" s="117"/>
      <c r="AC4" s="117"/>
      <c r="AD4" s="117"/>
      <c r="AE4" s="117"/>
      <c r="AF4" s="117"/>
      <c r="AG4" s="117"/>
      <c r="AH4" s="117"/>
      <c r="AI4" s="117"/>
      <c r="AJ4" s="117"/>
      <c r="AK4" s="117"/>
      <c r="AL4" s="117"/>
      <c r="AM4" s="67"/>
      <c r="AN4" s="67"/>
      <c r="AO4" s="67"/>
    </row>
    <row r="5" spans="2:42" ht="42.75" customHeight="1" thickBot="1" x14ac:dyDescent="0.55000000000000004">
      <c r="B5" s="594" t="s">
        <v>6464</v>
      </c>
      <c r="C5" s="595"/>
      <c r="D5" s="596"/>
      <c r="E5" s="267"/>
      <c r="F5" s="268"/>
      <c r="G5" s="261"/>
      <c r="H5" s="272"/>
      <c r="I5" s="272" t="s">
        <v>114</v>
      </c>
      <c r="J5" s="487">
        <v>0</v>
      </c>
      <c r="K5" s="589" t="s">
        <v>115</v>
      </c>
      <c r="L5" s="589"/>
      <c r="M5" s="589"/>
      <c r="N5" s="589"/>
      <c r="O5" s="589"/>
      <c r="P5" s="84"/>
      <c r="AA5" s="102" t="s">
        <v>116</v>
      </c>
      <c r="AB5" s="117"/>
      <c r="AC5" s="117"/>
      <c r="AD5" s="117"/>
      <c r="AE5" s="117"/>
      <c r="AF5" s="117"/>
      <c r="AG5" s="117"/>
      <c r="AH5" s="117"/>
      <c r="AI5" s="117"/>
      <c r="AJ5" s="117"/>
      <c r="AK5" s="117"/>
      <c r="AL5" s="117"/>
      <c r="AM5" s="67"/>
      <c r="AN5" s="67"/>
      <c r="AO5" s="67"/>
    </row>
    <row r="6" spans="2:42" ht="26.25" customHeight="1" thickBot="1" x14ac:dyDescent="0.35">
      <c r="B6" s="114" t="s">
        <v>1</v>
      </c>
      <c r="C6" s="115" t="s">
        <v>0</v>
      </c>
      <c r="D6" s="265" t="s">
        <v>8</v>
      </c>
      <c r="E6" s="493">
        <v>500</v>
      </c>
      <c r="F6" s="493">
        <v>550</v>
      </c>
      <c r="G6" s="493">
        <v>750</v>
      </c>
      <c r="H6" s="493">
        <v>1000</v>
      </c>
      <c r="I6" s="493">
        <v>1250</v>
      </c>
      <c r="J6" s="493">
        <v>1500</v>
      </c>
      <c r="K6" s="493">
        <v>1750</v>
      </c>
      <c r="L6" s="493">
        <v>2000</v>
      </c>
      <c r="M6" s="493">
        <v>2200</v>
      </c>
      <c r="N6" s="493">
        <v>2250</v>
      </c>
      <c r="O6" s="493">
        <v>2500</v>
      </c>
      <c r="P6" s="494">
        <v>3000</v>
      </c>
      <c r="Q6" s="105"/>
      <c r="R6" s="105"/>
      <c r="AA6" s="117" t="s">
        <v>117</v>
      </c>
      <c r="AB6" s="117"/>
      <c r="AC6" s="117"/>
      <c r="AD6" s="117"/>
      <c r="AE6" s="117"/>
      <c r="AF6" s="117"/>
      <c r="AG6" s="117"/>
      <c r="AH6" s="117"/>
      <c r="AI6" s="117"/>
      <c r="AJ6" s="117"/>
      <c r="AK6" s="117"/>
      <c r="AL6" s="117"/>
      <c r="AM6" s="67"/>
      <c r="AN6" s="67"/>
      <c r="AO6" s="67"/>
    </row>
    <row r="7" spans="2:42" ht="15" customHeight="1" x14ac:dyDescent="0.3">
      <c r="B7" s="547">
        <v>2</v>
      </c>
      <c r="C7" s="555">
        <v>106</v>
      </c>
      <c r="D7" s="81" t="s">
        <v>36</v>
      </c>
      <c r="E7" s="447">
        <f>ROUND(AA7-(AA7*$J$5),0)</f>
        <v>12440</v>
      </c>
      <c r="F7" s="447">
        <f t="shared" ref="F7:P7" si="0">ROUND(AB7-(AB7*$J$5),0)</f>
        <v>13381</v>
      </c>
      <c r="G7" s="447">
        <f t="shared" si="0"/>
        <v>14690</v>
      </c>
      <c r="H7" s="447">
        <f t="shared" si="0"/>
        <v>15548</v>
      </c>
      <c r="I7" s="447">
        <f t="shared" si="0"/>
        <v>17022</v>
      </c>
      <c r="J7" s="447">
        <f t="shared" si="0"/>
        <v>17467</v>
      </c>
      <c r="K7" s="447">
        <f t="shared" si="0"/>
        <v>18527</v>
      </c>
      <c r="L7" s="447">
        <f t="shared" si="0"/>
        <v>20051</v>
      </c>
      <c r="M7" s="447">
        <f t="shared" si="0"/>
        <v>23833</v>
      </c>
      <c r="N7" s="447">
        <f t="shared" si="0"/>
        <v>24306</v>
      </c>
      <c r="O7" s="447">
        <f t="shared" si="0"/>
        <v>29625</v>
      </c>
      <c r="P7" s="448">
        <f t="shared" si="0"/>
        <v>34943</v>
      </c>
      <c r="AA7" s="126">
        <f>ROUND(VLOOKUP(CONCATENATE("SP ",E$6," H",$B7),Основа!$A$1:$O3623,15,FALSE),0)</f>
        <v>12440</v>
      </c>
      <c r="AB7" s="126">
        <f>ROUND(VLOOKUP(CONCATENATE("SP ",F$6," H",$B7),Основа!$A$1:$O3623,15,FALSE),0)</f>
        <v>13381</v>
      </c>
      <c r="AC7" s="126">
        <f>ROUND(VLOOKUP(CONCATENATE("SP ",G$6," H",$B7),Основа!$A$1:$O3623,15,FALSE),0)</f>
        <v>14690</v>
      </c>
      <c r="AD7" s="126">
        <f>ROUND(VLOOKUP(CONCATENATE("SP ",H$6," H",$B7),Основа!$A$1:$O3623,15,FALSE),0)</f>
        <v>15548</v>
      </c>
      <c r="AE7" s="126">
        <f>ROUND(VLOOKUP(CONCATENATE("SP ",I$6," H",$B7),Основа!$A$1:$O3623,15,FALSE),0)</f>
        <v>17022</v>
      </c>
      <c r="AF7" s="126">
        <f>ROUND(VLOOKUP(CONCATENATE("SP ",J$6," H",$B7),Основа!$A$1:$O3623,15,FALSE),0)</f>
        <v>17467</v>
      </c>
      <c r="AG7" s="126">
        <f>ROUND(VLOOKUP(CONCATENATE("SP ",K$6," H",$B7),Основа!$A$1:$O3623,15,FALSE),0)</f>
        <v>18527</v>
      </c>
      <c r="AH7" s="126">
        <f>ROUND(VLOOKUP(CONCATENATE("SP ",L$6," H",$B7),Основа!$A$1:$O3623,15,FALSE),0)</f>
        <v>20051</v>
      </c>
      <c r="AI7" s="126">
        <f>ROUND(VLOOKUP(CONCATENATE("SP ",M$6," H",$B7),Основа!$A$1:$O3623,15,FALSE),0)</f>
        <v>23833</v>
      </c>
      <c r="AJ7" s="126">
        <f>ROUND(VLOOKUP(CONCATENATE("SP ",N$6," H",$B7),Основа!$A$1:$O3623,15,FALSE),0)</f>
        <v>24306</v>
      </c>
      <c r="AK7" s="126">
        <f>ROUND(VLOOKUP(CONCATENATE("SP ",O$6," H",$B7),Основа!$A$1:$O3623,15,FALSE),0)</f>
        <v>29625</v>
      </c>
      <c r="AL7" s="126">
        <f>ROUND(VLOOKUP(CONCATENATE("SP ",P$6," H",$B7),Основа!$A$1:$O3623,15,FALSE),0)</f>
        <v>34943</v>
      </c>
      <c r="AM7" s="67"/>
      <c r="AN7" s="67"/>
      <c r="AO7" s="67"/>
      <c r="AP7" s="67"/>
    </row>
    <row r="8" spans="2:42" ht="15" customHeight="1" thickBot="1" x14ac:dyDescent="0.35">
      <c r="B8" s="561"/>
      <c r="C8" s="577"/>
      <c r="D8" s="106" t="str">
        <f>RIGHT($K$5,21)</f>
        <v>ΔТ=70⁰С (95/85/20) Вт</v>
      </c>
      <c r="E8" s="449">
        <f t="shared" ref="E8:P8" si="1">ROUND(IF($D8="ΔТ=70⁰С (95/85/20) Вт",AA8,(IF($D8="ΔТ=60⁰С (90/70/20) Вт",AA8*0.818,AA8*0.646))),0)</f>
        <v>128</v>
      </c>
      <c r="F8" s="449">
        <f t="shared" si="1"/>
        <v>139</v>
      </c>
      <c r="G8" s="449">
        <f t="shared" si="1"/>
        <v>188</v>
      </c>
      <c r="H8" s="449">
        <f t="shared" si="1"/>
        <v>254</v>
      </c>
      <c r="I8" s="449">
        <f t="shared" si="1"/>
        <v>314</v>
      </c>
      <c r="J8" s="449">
        <f t="shared" si="1"/>
        <v>379</v>
      </c>
      <c r="K8" s="449">
        <f t="shared" si="1"/>
        <v>439</v>
      </c>
      <c r="L8" s="449">
        <f t="shared" si="1"/>
        <v>507</v>
      </c>
      <c r="M8" s="449">
        <f t="shared" si="1"/>
        <v>557</v>
      </c>
      <c r="N8" s="449">
        <f t="shared" si="1"/>
        <v>567</v>
      </c>
      <c r="O8" s="449">
        <f t="shared" si="1"/>
        <v>634</v>
      </c>
      <c r="P8" s="450">
        <f t="shared" si="1"/>
        <v>761</v>
      </c>
      <c r="AA8" s="126">
        <f>VLOOKUP(CONCATENATE("SP ",E$6," H",$B7),Основа!$A$1:$O3623,8,FALSE)</f>
        <v>127.92</v>
      </c>
      <c r="AB8" s="126">
        <f>VLOOKUP(CONCATENATE("SP ",F$6," H",$B7),Основа!$A$1:$O3623,8,FALSE)</f>
        <v>138.98999999999998</v>
      </c>
      <c r="AC8" s="126">
        <f>VLOOKUP(CONCATENATE("SP ",G$6," H",$B7),Основа!$A$1:$O3623,8,FALSE)</f>
        <v>188.19</v>
      </c>
      <c r="AD8" s="126">
        <f>VLOOKUP(CONCATENATE("SP ",H$6," H",$B7),Основа!$A$1:$O3623,8,FALSE)</f>
        <v>253.56450000000001</v>
      </c>
      <c r="AE8" s="126">
        <f>VLOOKUP(CONCATENATE("SP ",I$6," H",$B7),Основа!$A$1:$O3623,8,FALSE)</f>
        <v>314.32650000000001</v>
      </c>
      <c r="AF8" s="126">
        <f>VLOOKUP(CONCATENATE("SP ",J$6," H",$B7),Основа!$A$1:$O3623,8,FALSE)</f>
        <v>378.59400000000005</v>
      </c>
      <c r="AG8" s="126">
        <f>VLOOKUP(CONCATENATE("SP ",K$6," H",$B7),Основа!$A$1:$O3623,8,FALSE)</f>
        <v>439.35599999999999</v>
      </c>
      <c r="AH8" s="126">
        <f>VLOOKUP(CONCATENATE("SP ",L$6," H",$B7),Основа!$A$1:$O3623,8,FALSE)</f>
        <v>507.12900000000002</v>
      </c>
      <c r="AI8" s="126">
        <f>VLOOKUP(CONCATENATE("SP ",M$6," H",$B7),Основа!$A$1:$O3623,8,FALSE)</f>
        <v>557.3744999999999</v>
      </c>
      <c r="AJ8" s="126">
        <f>VLOOKUP(CONCATENATE("SP ",N$6," H",$B7),Основа!$A$1:$O3623,8,FALSE)</f>
        <v>566.72249999999985</v>
      </c>
      <c r="AK8" s="126">
        <f>VLOOKUP(CONCATENATE("SP ",O$6," H",$B7),Основа!$A$1:$O3623,8,FALSE)</f>
        <v>634.49549999999999</v>
      </c>
      <c r="AL8" s="126">
        <f>VLOOKUP(CONCATENATE("SP ",P$6," H",$B7),Основа!$A$1:$O3623,8,FALSE)</f>
        <v>760.69349999999986</v>
      </c>
      <c r="AM8" s="67"/>
      <c r="AN8" s="67"/>
      <c r="AO8" s="67"/>
      <c r="AP8" s="67"/>
    </row>
    <row r="9" spans="2:42" ht="15" customHeight="1" x14ac:dyDescent="0.3">
      <c r="B9" s="547">
        <v>3</v>
      </c>
      <c r="C9" s="555">
        <v>162</v>
      </c>
      <c r="D9" s="81" t="s">
        <v>36</v>
      </c>
      <c r="E9" s="447">
        <f>ROUND(AA9-(AA9*$J$5),0)</f>
        <v>14643</v>
      </c>
      <c r="F9" s="447">
        <f t="shared" ref="F9:P9" si="2">ROUND(AB9-(AB9*$J$5),0)</f>
        <v>15802</v>
      </c>
      <c r="G9" s="447">
        <f t="shared" si="2"/>
        <v>17694</v>
      </c>
      <c r="H9" s="447">
        <f t="shared" si="2"/>
        <v>18984</v>
      </c>
      <c r="I9" s="447">
        <f t="shared" si="2"/>
        <v>21194</v>
      </c>
      <c r="J9" s="447">
        <f t="shared" si="2"/>
        <v>21868</v>
      </c>
      <c r="K9" s="447">
        <f t="shared" si="2"/>
        <v>23460</v>
      </c>
      <c r="L9" s="447">
        <f t="shared" si="2"/>
        <v>25742</v>
      </c>
      <c r="M9" s="447">
        <f t="shared" si="2"/>
        <v>30789</v>
      </c>
      <c r="N9" s="447">
        <f t="shared" si="2"/>
        <v>31420</v>
      </c>
      <c r="O9" s="447">
        <f t="shared" si="2"/>
        <v>38517</v>
      </c>
      <c r="P9" s="448">
        <f t="shared" si="2"/>
        <v>45614</v>
      </c>
      <c r="AA9" s="126">
        <f>ROUND(VLOOKUP(CONCATENATE("SP ",E$6," H",$B9),Основа!$A$1:$O3625,15,FALSE),0)</f>
        <v>14643</v>
      </c>
      <c r="AB9" s="126">
        <f>ROUND(VLOOKUP(CONCATENATE("SP ",F$6," H",$B9),Основа!$A$1:$O3625,15,FALSE),0)</f>
        <v>15802</v>
      </c>
      <c r="AC9" s="126">
        <f>ROUND(VLOOKUP(CONCATENATE("SP ",G$6," H",$B9),Основа!$A$1:$O3625,15,FALSE),0)</f>
        <v>17694</v>
      </c>
      <c r="AD9" s="126">
        <f>ROUND(VLOOKUP(CONCATENATE("SP ",H$6," H",$B9),Основа!$A$1:$O3625,15,FALSE),0)</f>
        <v>18984</v>
      </c>
      <c r="AE9" s="126">
        <f>ROUND(VLOOKUP(CONCATENATE("SP ",I$6," H",$B9),Основа!$A$1:$O3625,15,FALSE),0)</f>
        <v>21194</v>
      </c>
      <c r="AF9" s="126">
        <f>ROUND(VLOOKUP(CONCATENATE("SP ",J$6," H",$B9),Основа!$A$1:$O3625,15,FALSE),0)</f>
        <v>21868</v>
      </c>
      <c r="AG9" s="126">
        <f>ROUND(VLOOKUP(CONCATENATE("SP ",K$6," H",$B9),Основа!$A$1:$O3625,15,FALSE),0)</f>
        <v>23460</v>
      </c>
      <c r="AH9" s="126">
        <f>ROUND(VLOOKUP(CONCATENATE("SP ",L$6," H",$B9),Основа!$A$1:$O3625,15,FALSE),0)</f>
        <v>25742</v>
      </c>
      <c r="AI9" s="126">
        <f>ROUND(VLOOKUP(CONCATENATE("SP ",M$6," H",$B9),Основа!$A$1:$O3625,15,FALSE),0)</f>
        <v>30789</v>
      </c>
      <c r="AJ9" s="126">
        <f>ROUND(VLOOKUP(CONCATENATE("SP ",N$6," H",$B9),Основа!$A$1:$O3625,15,FALSE),0)</f>
        <v>31420</v>
      </c>
      <c r="AK9" s="126">
        <f>ROUND(VLOOKUP(CONCATENATE("SP ",O$6," H",$B9),Основа!$A$1:$O3625,15,FALSE),0)</f>
        <v>38517</v>
      </c>
      <c r="AL9" s="126">
        <f>ROUND(VLOOKUP(CONCATENATE("SP ",P$6," H",$B9),Основа!$A$1:$O3625,15,FALSE),0)</f>
        <v>45614</v>
      </c>
      <c r="AM9" s="67"/>
      <c r="AN9" s="67"/>
      <c r="AO9" s="67"/>
      <c r="AP9" s="67"/>
    </row>
    <row r="10" spans="2:42" ht="15" customHeight="1" thickBot="1" x14ac:dyDescent="0.35">
      <c r="B10" s="548"/>
      <c r="C10" s="556"/>
      <c r="D10" s="106" t="str">
        <f>RIGHT($K$5,21)</f>
        <v>ΔТ=70⁰С (95/85/20) Вт</v>
      </c>
      <c r="E10" s="449">
        <f t="shared" ref="E10:P10" si="3">ROUND(IF($D10="ΔТ=70⁰С (95/85/20) Вт",AA10,(IF($D10="ΔТ=60⁰С (90/70/20) Вт",AA10*0.818,AA10*0.646))),0)</f>
        <v>191</v>
      </c>
      <c r="F10" s="449">
        <f t="shared" si="3"/>
        <v>209</v>
      </c>
      <c r="G10" s="449">
        <f t="shared" si="3"/>
        <v>282</v>
      </c>
      <c r="H10" s="449">
        <f t="shared" si="3"/>
        <v>381</v>
      </c>
      <c r="I10" s="449">
        <f t="shared" si="3"/>
        <v>472</v>
      </c>
      <c r="J10" s="449">
        <f t="shared" si="3"/>
        <v>568</v>
      </c>
      <c r="K10" s="449">
        <f t="shared" si="3"/>
        <v>659</v>
      </c>
      <c r="L10" s="449">
        <f t="shared" si="3"/>
        <v>761</v>
      </c>
      <c r="M10" s="449">
        <f t="shared" si="3"/>
        <v>837</v>
      </c>
      <c r="N10" s="449">
        <f t="shared" si="3"/>
        <v>849</v>
      </c>
      <c r="O10" s="449">
        <f t="shared" si="3"/>
        <v>951</v>
      </c>
      <c r="P10" s="450">
        <f t="shared" si="3"/>
        <v>1142</v>
      </c>
      <c r="AA10" s="126">
        <f>VLOOKUP(CONCATENATE("SP ",E$6," H",$B9),Основа!$A$1:$O3625,8,FALSE)</f>
        <v>190.65</v>
      </c>
      <c r="AB10" s="126">
        <f>VLOOKUP(CONCATENATE("SP ",F$6," H",$B9),Основа!$A$1:$O3625,8,FALSE)</f>
        <v>209.1</v>
      </c>
      <c r="AC10" s="126">
        <f>VLOOKUP(CONCATENATE("SP ",G$6," H",$B9),Основа!$A$1:$O3625,8,FALSE)</f>
        <v>281.67</v>
      </c>
      <c r="AD10" s="126">
        <f>VLOOKUP(CONCATENATE("SP ",H$6," H",$B9),Основа!$A$1:$O3625,8,FALSE)</f>
        <v>380.93099999999998</v>
      </c>
      <c r="AE10" s="126">
        <f>VLOOKUP(CONCATENATE("SP ",I$6," H",$B9),Основа!$A$1:$O3625,8,FALSE)</f>
        <v>472.07400000000001</v>
      </c>
      <c r="AF10" s="126">
        <f>VLOOKUP(CONCATENATE("SP ",J$6," H",$B9),Основа!$A$1:$O3625,8,FALSE)</f>
        <v>567.89100000000008</v>
      </c>
      <c r="AG10" s="126">
        <f>VLOOKUP(CONCATENATE("SP ",K$6," H",$B9),Основа!$A$1:$O3625,8,FALSE)</f>
        <v>659.03399999999999</v>
      </c>
      <c r="AH10" s="126">
        <f>VLOOKUP(CONCATENATE("SP ",L$6," H",$B9),Основа!$A$1:$O3625,8,FALSE)</f>
        <v>760.69349999999986</v>
      </c>
      <c r="AI10" s="126">
        <f>VLOOKUP(CONCATENATE("SP ",M$6," H",$B9),Основа!$A$1:$O3625,8,FALSE)</f>
        <v>836.64600000000007</v>
      </c>
      <c r="AJ10" s="126">
        <f>VLOOKUP(CONCATENATE("SP ",N$6," H",$B9),Основа!$A$1:$O3625,8,FALSE)</f>
        <v>849.4994999999999</v>
      </c>
      <c r="AK10" s="126">
        <f>VLOOKUP(CONCATENATE("SP ",O$6," H",$B9),Основа!$A$1:$O3625,8,FALSE)</f>
        <v>951.15900000000011</v>
      </c>
      <c r="AL10" s="126">
        <f>VLOOKUP(CONCATENATE("SP ",P$6," H",$B9),Основа!$A$1:$O3625,8,FALSE)</f>
        <v>1141.6244999999999</v>
      </c>
      <c r="AM10" s="67"/>
      <c r="AN10" s="67"/>
      <c r="AO10" s="67"/>
      <c r="AP10" s="67"/>
    </row>
    <row r="11" spans="2:42" ht="15" customHeight="1" x14ac:dyDescent="0.3">
      <c r="B11" s="561">
        <v>4</v>
      </c>
      <c r="C11" s="577">
        <v>218</v>
      </c>
      <c r="D11" s="81" t="s">
        <v>36</v>
      </c>
      <c r="E11" s="447">
        <f>ROUND(AA11-(AA11*$J$5),0)</f>
        <v>16850</v>
      </c>
      <c r="F11" s="447">
        <f t="shared" ref="F11:P11" si="4">ROUND(AB11-(AB11*$J$5),0)</f>
        <v>18231</v>
      </c>
      <c r="G11" s="447">
        <f t="shared" si="4"/>
        <v>20705</v>
      </c>
      <c r="H11" s="447">
        <f t="shared" si="4"/>
        <v>22427</v>
      </c>
      <c r="I11" s="447">
        <f t="shared" si="4"/>
        <v>25376</v>
      </c>
      <c r="J11" s="447">
        <f t="shared" si="4"/>
        <v>26279</v>
      </c>
      <c r="K11" s="447">
        <f t="shared" si="4"/>
        <v>28404</v>
      </c>
      <c r="L11" s="447">
        <f t="shared" si="4"/>
        <v>31445</v>
      </c>
      <c r="M11" s="447">
        <f t="shared" si="4"/>
        <v>37759</v>
      </c>
      <c r="N11" s="447">
        <f t="shared" si="4"/>
        <v>38549</v>
      </c>
      <c r="O11" s="447">
        <f t="shared" si="4"/>
        <v>47428</v>
      </c>
      <c r="P11" s="448">
        <f t="shared" si="4"/>
        <v>56308</v>
      </c>
      <c r="AA11" s="126">
        <f>ROUND(VLOOKUP(CONCATENATE("SP ",E$6," H",$B11),Основа!$A$1:$O3627,15,FALSE),0)</f>
        <v>16850</v>
      </c>
      <c r="AB11" s="126">
        <f>ROUND(VLOOKUP(CONCATENATE("SP ",F$6," H",$B11),Основа!$A$1:$O3627,15,FALSE),0)</f>
        <v>18231</v>
      </c>
      <c r="AC11" s="126">
        <f>ROUND(VLOOKUP(CONCATENATE("SP ",G$6," H",$B11),Основа!$A$1:$O3627,15,FALSE),0)</f>
        <v>20705</v>
      </c>
      <c r="AD11" s="126">
        <f>ROUND(VLOOKUP(CONCATENATE("SP ",H$6," H",$B11),Основа!$A$1:$O3627,15,FALSE),0)</f>
        <v>22427</v>
      </c>
      <c r="AE11" s="126">
        <f>ROUND(VLOOKUP(CONCATENATE("SP ",I$6," H",$B11),Основа!$A$1:$O3627,15,FALSE),0)</f>
        <v>25376</v>
      </c>
      <c r="AF11" s="126">
        <f>ROUND(VLOOKUP(CONCATENATE("SP ",J$6," H",$B11),Основа!$A$1:$O3627,15,FALSE),0)</f>
        <v>26279</v>
      </c>
      <c r="AG11" s="126">
        <f>ROUND(VLOOKUP(CONCATENATE("SP ",K$6," H",$B11),Основа!$A$1:$O3627,15,FALSE),0)</f>
        <v>28404</v>
      </c>
      <c r="AH11" s="126">
        <f>ROUND(VLOOKUP(CONCATENATE("SP ",L$6," H",$B11),Основа!$A$1:$O3627,15,FALSE),0)</f>
        <v>31445</v>
      </c>
      <c r="AI11" s="126">
        <f>ROUND(VLOOKUP(CONCATENATE("SP ",M$6," H",$B11),Основа!$A$1:$O3627,15,FALSE),0)</f>
        <v>37759</v>
      </c>
      <c r="AJ11" s="126">
        <f>ROUND(VLOOKUP(CONCATENATE("SP ",N$6," H",$B11),Основа!$A$1:$O3627,15,FALSE),0)</f>
        <v>38549</v>
      </c>
      <c r="AK11" s="126">
        <f>ROUND(VLOOKUP(CONCATENATE("SP ",O$6," H",$B11),Основа!$A$1:$O3627,15,FALSE),0)</f>
        <v>47428</v>
      </c>
      <c r="AL11" s="126">
        <f>ROUND(VLOOKUP(CONCATENATE("SP ",P$6," H",$B11),Основа!$A$1:$O3627,15,FALSE),0)</f>
        <v>56308</v>
      </c>
      <c r="AM11" s="67"/>
      <c r="AN11" s="67"/>
      <c r="AO11" s="67"/>
      <c r="AP11" s="67"/>
    </row>
    <row r="12" spans="2:42" ht="15" customHeight="1" thickBot="1" x14ac:dyDescent="0.35">
      <c r="B12" s="561"/>
      <c r="C12" s="577"/>
      <c r="D12" s="106" t="str">
        <f>RIGHT($K$5,21)</f>
        <v>ΔТ=70⁰С (95/85/20) Вт</v>
      </c>
      <c r="E12" s="449">
        <f t="shared" ref="E12:P12" si="5">ROUND(IF($D12="ΔТ=70⁰С (95/85/20) Вт",AA12,(IF($D12="ΔТ=60⁰С (90/70/20) Вт",AA12*0.818,AA12*0.646))),0)</f>
        <v>253</v>
      </c>
      <c r="F12" s="449">
        <f t="shared" si="5"/>
        <v>279</v>
      </c>
      <c r="G12" s="449">
        <f t="shared" si="5"/>
        <v>376</v>
      </c>
      <c r="H12" s="449">
        <f t="shared" si="5"/>
        <v>507</v>
      </c>
      <c r="I12" s="449">
        <f t="shared" si="5"/>
        <v>630</v>
      </c>
      <c r="J12" s="449">
        <f t="shared" si="5"/>
        <v>756</v>
      </c>
      <c r="K12" s="449">
        <f t="shared" si="5"/>
        <v>879</v>
      </c>
      <c r="L12" s="449">
        <f t="shared" si="5"/>
        <v>1014</v>
      </c>
      <c r="M12" s="449">
        <f t="shared" si="5"/>
        <v>1116</v>
      </c>
      <c r="N12" s="449">
        <f t="shared" si="5"/>
        <v>1132</v>
      </c>
      <c r="O12" s="449">
        <f t="shared" si="5"/>
        <v>1268</v>
      </c>
      <c r="P12" s="450">
        <f t="shared" si="5"/>
        <v>1521</v>
      </c>
      <c r="AA12" s="126">
        <f>VLOOKUP(CONCATENATE("SP ",E$6," H",$B11),Основа!$A$1:$O3627,8,FALSE)</f>
        <v>253.38</v>
      </c>
      <c r="AB12" s="126">
        <f>VLOOKUP(CONCATENATE("SP ",F$6," H",$B11),Основа!$A$1:$O3627,8,FALSE)</f>
        <v>279.20999999999998</v>
      </c>
      <c r="AC12" s="126">
        <f>VLOOKUP(CONCATENATE("SP ",G$6," H",$B11),Основа!$A$1:$O3627,8,FALSE)</f>
        <v>376.38</v>
      </c>
      <c r="AD12" s="126">
        <f>VLOOKUP(CONCATENATE("SP ",H$6," H",$B11),Основа!$A$1:$O3627,8,FALSE)</f>
        <v>507.12900000000002</v>
      </c>
      <c r="AE12" s="126">
        <f>VLOOKUP(CONCATENATE("SP ",I$6," H",$B11),Основа!$A$1:$O3627,8,FALSE)</f>
        <v>629.82150000000001</v>
      </c>
      <c r="AF12" s="126">
        <f>VLOOKUP(CONCATENATE("SP ",J$6," H",$B11),Основа!$A$1:$O3627,8,FALSE)</f>
        <v>756.01949999999999</v>
      </c>
      <c r="AG12" s="126">
        <f>VLOOKUP(CONCATENATE("SP ",K$6," H",$B11),Основа!$A$1:$O3627,8,FALSE)</f>
        <v>878.71199999999999</v>
      </c>
      <c r="AH12" s="126">
        <f>VLOOKUP(CONCATENATE("SP ",L$6," H",$B11),Основа!$A$1:$O3627,8,FALSE)</f>
        <v>1014.258</v>
      </c>
      <c r="AI12" s="126">
        <f>VLOOKUP(CONCATENATE("SP ",M$6," H",$B11),Основа!$A$1:$O3627,8,FALSE)</f>
        <v>1115.9175000000002</v>
      </c>
      <c r="AJ12" s="126">
        <f>VLOOKUP(CONCATENATE("SP ",N$6," H",$B11),Основа!$A$1:$O3627,8,FALSE)</f>
        <v>1132.2764999999999</v>
      </c>
      <c r="AK12" s="126">
        <f>VLOOKUP(CONCATENATE("SP ",O$6," H",$B11),Основа!$A$1:$O3627,8,FALSE)</f>
        <v>1267.8225</v>
      </c>
      <c r="AL12" s="126">
        <f>VLOOKUP(CONCATENATE("SP ",P$6," H",$B11),Основа!$A$1:$O3627,8,FALSE)</f>
        <v>1521.3869999999997</v>
      </c>
      <c r="AM12" s="67"/>
      <c r="AN12" s="67"/>
      <c r="AO12" s="67"/>
      <c r="AP12" s="67"/>
    </row>
    <row r="13" spans="2:42" ht="15" customHeight="1" x14ac:dyDescent="0.3">
      <c r="B13" s="547">
        <v>5</v>
      </c>
      <c r="C13" s="555">
        <v>274</v>
      </c>
      <c r="D13" s="81" t="s">
        <v>36</v>
      </c>
      <c r="E13" s="447">
        <f>ROUND(AA13-(AA13*$J$5),0)</f>
        <v>19061</v>
      </c>
      <c r="F13" s="447">
        <f t="shared" ref="F13:P13" si="6">ROUND(AB13-(AB13*$J$5),0)</f>
        <v>20664</v>
      </c>
      <c r="G13" s="447">
        <f t="shared" si="6"/>
        <v>23721</v>
      </c>
      <c r="H13" s="447">
        <f t="shared" si="6"/>
        <v>25878</v>
      </c>
      <c r="I13" s="447">
        <f t="shared" si="6"/>
        <v>29566</v>
      </c>
      <c r="J13" s="447">
        <f t="shared" si="6"/>
        <v>30699</v>
      </c>
      <c r="K13" s="447">
        <f t="shared" si="6"/>
        <v>33357</v>
      </c>
      <c r="L13" s="447">
        <f t="shared" si="6"/>
        <v>37160</v>
      </c>
      <c r="M13" s="447">
        <f t="shared" si="6"/>
        <v>44745</v>
      </c>
      <c r="N13" s="447">
        <f t="shared" si="6"/>
        <v>45693</v>
      </c>
      <c r="O13" s="447">
        <f t="shared" si="6"/>
        <v>56358</v>
      </c>
      <c r="P13" s="448">
        <f t="shared" si="6"/>
        <v>67024</v>
      </c>
      <c r="AA13" s="126">
        <f>ROUND(VLOOKUP(CONCATENATE("SP ",E$6," H",$B13),Основа!$A$1:$O3629,15,FALSE),0)</f>
        <v>19061</v>
      </c>
      <c r="AB13" s="126">
        <f>ROUND(VLOOKUP(CONCATENATE("SP ",F$6," H",$B13),Основа!$A$1:$O3629,15,FALSE),0)</f>
        <v>20664</v>
      </c>
      <c r="AC13" s="126">
        <f>ROUND(VLOOKUP(CONCATENATE("SP ",G$6," H",$B13),Основа!$A$1:$O3629,15,FALSE),0)</f>
        <v>23721</v>
      </c>
      <c r="AD13" s="126">
        <f>ROUND(VLOOKUP(CONCATENATE("SP ",H$6," H",$B13),Основа!$A$1:$O3629,15,FALSE),0)</f>
        <v>25878</v>
      </c>
      <c r="AE13" s="126">
        <f>ROUND(VLOOKUP(CONCATENATE("SP ",I$6," H",$B13),Основа!$A$1:$O3629,15,FALSE),0)</f>
        <v>29566</v>
      </c>
      <c r="AF13" s="126">
        <f>ROUND(VLOOKUP(CONCATENATE("SP ",J$6," H",$B13),Основа!$A$1:$O3629,15,FALSE),0)</f>
        <v>30699</v>
      </c>
      <c r="AG13" s="126">
        <f>ROUND(VLOOKUP(CONCATENATE("SP ",K$6," H",$B13),Основа!$A$1:$O3629,15,FALSE),0)</f>
        <v>33357</v>
      </c>
      <c r="AH13" s="126">
        <f>ROUND(VLOOKUP(CONCATENATE("SP ",L$6," H",$B13),Основа!$A$1:$O3629,15,FALSE),0)</f>
        <v>37160</v>
      </c>
      <c r="AI13" s="126">
        <f>ROUND(VLOOKUP(CONCATENATE("SP ",M$6," H",$B13),Основа!$A$1:$O3629,15,FALSE),0)</f>
        <v>44745</v>
      </c>
      <c r="AJ13" s="126">
        <f>ROUND(VLOOKUP(CONCATENATE("SP ",N$6," H",$B13),Основа!$A$1:$O3629,15,FALSE),0)</f>
        <v>45693</v>
      </c>
      <c r="AK13" s="126">
        <f>ROUND(VLOOKUP(CONCATENATE("SP ",O$6," H",$B13),Основа!$A$1:$O3629,15,FALSE),0)</f>
        <v>56358</v>
      </c>
      <c r="AL13" s="126">
        <f>ROUND(VLOOKUP(CONCATENATE("SP ",P$6," H",$B13),Основа!$A$1:$O3629,15,FALSE),0)</f>
        <v>67024</v>
      </c>
      <c r="AM13" s="67"/>
      <c r="AN13" s="67"/>
      <c r="AO13" s="67"/>
      <c r="AP13" s="67"/>
    </row>
    <row r="14" spans="2:42" ht="15" customHeight="1" thickBot="1" x14ac:dyDescent="0.35">
      <c r="B14" s="548"/>
      <c r="C14" s="556"/>
      <c r="D14" s="106" t="str">
        <f>RIGHT($K$5,21)</f>
        <v>ΔТ=70⁰С (95/85/20) Вт</v>
      </c>
      <c r="E14" s="449">
        <f t="shared" ref="E14:P14" si="7">ROUND(IF($D14="ΔТ=70⁰С (95/85/20) Вт",AA14,(IF($D14="ΔТ=60⁰С (90/70/20) Вт",AA14*0.818,AA14*0.646))),0)</f>
        <v>317</v>
      </c>
      <c r="F14" s="449">
        <f t="shared" si="7"/>
        <v>348</v>
      </c>
      <c r="G14" s="449">
        <f t="shared" si="7"/>
        <v>470</v>
      </c>
      <c r="H14" s="449">
        <f t="shared" si="7"/>
        <v>634</v>
      </c>
      <c r="I14" s="449">
        <f t="shared" si="7"/>
        <v>788</v>
      </c>
      <c r="J14" s="449">
        <f t="shared" si="7"/>
        <v>945</v>
      </c>
      <c r="K14" s="449">
        <f t="shared" si="7"/>
        <v>1098</v>
      </c>
      <c r="L14" s="449">
        <f t="shared" si="7"/>
        <v>1268</v>
      </c>
      <c r="M14" s="449">
        <f t="shared" si="7"/>
        <v>1395</v>
      </c>
      <c r="N14" s="449">
        <f t="shared" si="7"/>
        <v>1416</v>
      </c>
      <c r="O14" s="449">
        <f t="shared" si="7"/>
        <v>1584</v>
      </c>
      <c r="P14" s="450">
        <f t="shared" si="7"/>
        <v>1902</v>
      </c>
      <c r="AA14" s="126">
        <f>VLOOKUP(CONCATENATE("SP ",E$6," H",$B13),Основа!$A$1:$O3629,8,FALSE)</f>
        <v>317.34000000000003</v>
      </c>
      <c r="AB14" s="126">
        <f>VLOOKUP(CONCATENATE("SP ",F$6," H",$B13),Основа!$A$1:$O3629,8,FALSE)</f>
        <v>348.09000000000003</v>
      </c>
      <c r="AC14" s="126">
        <f>VLOOKUP(CONCATENATE("SP ",G$6," H",$B13),Основа!$A$1:$O3629,8,FALSE)</f>
        <v>469.85999999999996</v>
      </c>
      <c r="AD14" s="126">
        <f>VLOOKUP(CONCATENATE("SP ",H$6," H",$B13),Основа!$A$1:$O3629,8,FALSE)</f>
        <v>634.49549999999999</v>
      </c>
      <c r="AE14" s="126">
        <f>VLOOKUP(CONCATENATE("SP ",I$6," H",$B13),Основа!$A$1:$O3629,8,FALSE)</f>
        <v>787.56900000000007</v>
      </c>
      <c r="AF14" s="126">
        <f>VLOOKUP(CONCATENATE("SP ",J$6," H",$B13),Основа!$A$1:$O3629,8,FALSE)</f>
        <v>945.31649999999991</v>
      </c>
      <c r="AG14" s="126">
        <f>VLOOKUP(CONCATENATE("SP ",K$6," H",$B13),Основа!$A$1:$O3629,8,FALSE)</f>
        <v>1098.3899999999999</v>
      </c>
      <c r="AH14" s="126">
        <f>VLOOKUP(CONCATENATE("SP ",L$6," H",$B13),Основа!$A$1:$O3629,8,FALSE)</f>
        <v>1267.8225</v>
      </c>
      <c r="AI14" s="126">
        <f>VLOOKUP(CONCATENATE("SP ",M$6," H",$B13),Основа!$A$1:$O3629,8,FALSE)</f>
        <v>1395.1890000000001</v>
      </c>
      <c r="AJ14" s="126">
        <f>VLOOKUP(CONCATENATE("SP ",N$6," H",$B13),Основа!$A$1:$O3629,8,FALSE)</f>
        <v>1416.222</v>
      </c>
      <c r="AK14" s="126">
        <f>VLOOKUP(CONCATENATE("SP ",O$6," H",$B13),Основа!$A$1:$O3629,8,FALSE)</f>
        <v>1584.4859999999999</v>
      </c>
      <c r="AL14" s="126">
        <f>VLOOKUP(CONCATENATE("SP ",P$6," H",$B13),Основа!$A$1:$O3629,8,FALSE)</f>
        <v>1902.3180000000002</v>
      </c>
      <c r="AM14" s="67"/>
      <c r="AN14" s="67"/>
      <c r="AO14" s="67"/>
      <c r="AP14" s="67"/>
    </row>
    <row r="15" spans="2:42" ht="15" customHeight="1" x14ac:dyDescent="0.3">
      <c r="B15" s="561">
        <v>6</v>
      </c>
      <c r="C15" s="577">
        <v>330</v>
      </c>
      <c r="D15" s="81" t="s">
        <v>36</v>
      </c>
      <c r="E15" s="447">
        <f>ROUND(AA15-(AA15*$J$5),0)</f>
        <v>21278</v>
      </c>
      <c r="F15" s="447">
        <f t="shared" ref="F15:P15" si="8">ROUND(AB15-(AB15*$J$5),0)</f>
        <v>23102</v>
      </c>
      <c r="G15" s="447">
        <f t="shared" si="8"/>
        <v>26745</v>
      </c>
      <c r="H15" s="447">
        <f t="shared" si="8"/>
        <v>29335</v>
      </c>
      <c r="I15" s="447">
        <f t="shared" si="8"/>
        <v>33766</v>
      </c>
      <c r="J15" s="447">
        <f t="shared" si="8"/>
        <v>35126</v>
      </c>
      <c r="K15" s="447">
        <f t="shared" si="8"/>
        <v>38323</v>
      </c>
      <c r="L15" s="447">
        <f t="shared" si="8"/>
        <v>42887</v>
      </c>
      <c r="M15" s="447">
        <f t="shared" si="8"/>
        <v>51744</v>
      </c>
      <c r="N15" s="447">
        <f t="shared" si="8"/>
        <v>52851</v>
      </c>
      <c r="O15" s="447">
        <f t="shared" si="8"/>
        <v>65307</v>
      </c>
      <c r="P15" s="448">
        <f t="shared" si="8"/>
        <v>77762</v>
      </c>
      <c r="AA15" s="126">
        <f>ROUND(VLOOKUP(CONCATENATE("SP ",E$6," H",$B15),Основа!$A$1:$O3631,15,FALSE),0)</f>
        <v>21278</v>
      </c>
      <c r="AB15" s="126">
        <f>ROUND(VLOOKUP(CONCATENATE("SP ",F$6," H",$B15),Основа!$A$1:$O3631,15,FALSE),0)</f>
        <v>23102</v>
      </c>
      <c r="AC15" s="126">
        <f>ROUND(VLOOKUP(CONCATENATE("SP ",G$6," H",$B15),Основа!$A$1:$O3631,15,FALSE),0)</f>
        <v>26745</v>
      </c>
      <c r="AD15" s="126">
        <f>ROUND(VLOOKUP(CONCATENATE("SP ",H$6," H",$B15),Основа!$A$1:$O3631,15,FALSE),0)</f>
        <v>29335</v>
      </c>
      <c r="AE15" s="126">
        <f>ROUND(VLOOKUP(CONCATENATE("SP ",I$6," H",$B15),Основа!$A$1:$O3631,15,FALSE),0)</f>
        <v>33766</v>
      </c>
      <c r="AF15" s="126">
        <f>ROUND(VLOOKUP(CONCATENATE("SP ",J$6," H",$B15),Основа!$A$1:$O3631,15,FALSE),0)</f>
        <v>35126</v>
      </c>
      <c r="AG15" s="126">
        <f>ROUND(VLOOKUP(CONCATENATE("SP ",K$6," H",$B15),Основа!$A$1:$O3631,15,FALSE),0)</f>
        <v>38323</v>
      </c>
      <c r="AH15" s="126">
        <f>ROUND(VLOOKUP(CONCATENATE("SP ",L$6," H",$B15),Основа!$A$1:$O3631,15,FALSE),0)</f>
        <v>42887</v>
      </c>
      <c r="AI15" s="126">
        <f>ROUND(VLOOKUP(CONCATENATE("SP ",M$6," H",$B15),Основа!$A$1:$O3631,15,FALSE),0)</f>
        <v>51744</v>
      </c>
      <c r="AJ15" s="126">
        <f>ROUND(VLOOKUP(CONCATENATE("SP ",N$6," H",$B15),Основа!$A$1:$O3631,15,FALSE),0)</f>
        <v>52851</v>
      </c>
      <c r="AK15" s="126">
        <f>ROUND(VLOOKUP(CONCATENATE("SP ",O$6," H",$B15),Основа!$A$1:$O3631,15,FALSE),0)</f>
        <v>65307</v>
      </c>
      <c r="AL15" s="126">
        <f>ROUND(VLOOKUP(CONCATENATE("SP ",P$6," H",$B15),Основа!$A$1:$O3631,15,FALSE),0)</f>
        <v>77762</v>
      </c>
      <c r="AM15" s="67"/>
      <c r="AN15" s="67"/>
      <c r="AO15" s="67"/>
      <c r="AP15" s="67"/>
    </row>
    <row r="16" spans="2:42" ht="15" customHeight="1" thickBot="1" x14ac:dyDescent="0.35">
      <c r="B16" s="561"/>
      <c r="C16" s="577"/>
      <c r="D16" s="106" t="str">
        <f>RIGHT($K$5,21)</f>
        <v>ΔТ=70⁰С (95/85/20) Вт</v>
      </c>
      <c r="E16" s="449">
        <f t="shared" ref="E16:P16" si="9">ROUND(IF($D16="ΔТ=70⁰С (95/85/20) Вт",AA16,(IF($D16="ΔТ=60⁰С (90/70/20) Вт",AA16*0.818,AA16*0.646))),0)</f>
        <v>381</v>
      </c>
      <c r="F16" s="449">
        <f t="shared" si="9"/>
        <v>418</v>
      </c>
      <c r="G16" s="449">
        <f t="shared" si="9"/>
        <v>565</v>
      </c>
      <c r="H16" s="449">
        <f t="shared" si="9"/>
        <v>761</v>
      </c>
      <c r="I16" s="449">
        <f t="shared" si="9"/>
        <v>944</v>
      </c>
      <c r="J16" s="449">
        <f t="shared" si="9"/>
        <v>1135</v>
      </c>
      <c r="K16" s="449">
        <f t="shared" si="9"/>
        <v>1318</v>
      </c>
      <c r="L16" s="449">
        <f t="shared" si="9"/>
        <v>1521</v>
      </c>
      <c r="M16" s="449">
        <f t="shared" si="9"/>
        <v>1673</v>
      </c>
      <c r="N16" s="449">
        <f t="shared" si="9"/>
        <v>1699</v>
      </c>
      <c r="O16" s="449">
        <f t="shared" si="9"/>
        <v>1901</v>
      </c>
      <c r="P16" s="450">
        <f t="shared" si="9"/>
        <v>2282</v>
      </c>
      <c r="AA16" s="126">
        <f>VLOOKUP(CONCATENATE("SP ",E$6," H",$B15),Основа!$A$1:$O3631,8,FALSE)</f>
        <v>381.3</v>
      </c>
      <c r="AB16" s="126">
        <f>VLOOKUP(CONCATENATE("SP ",F$6," H",$B15),Основа!$A$1:$O3631,8,FALSE)</f>
        <v>418.2</v>
      </c>
      <c r="AC16" s="126">
        <f>VLOOKUP(CONCATENATE("SP ",G$6," H",$B15),Основа!$A$1:$O3631,8,FALSE)</f>
        <v>564.56999999999994</v>
      </c>
      <c r="AD16" s="126">
        <f>VLOOKUP(CONCATENATE("SP ",H$6," H",$B15),Основа!$A$1:$O3631,8,FALSE)</f>
        <v>760.69349999999986</v>
      </c>
      <c r="AE16" s="126">
        <f>VLOOKUP(CONCATENATE("SP ",I$6," H",$B15),Основа!$A$1:$O3631,8,FALSE)</f>
        <v>944.14800000000002</v>
      </c>
      <c r="AF16" s="126">
        <f>VLOOKUP(CONCATENATE("SP ",J$6," H",$B15),Основа!$A$1:$O3631,8,FALSE)</f>
        <v>1134.6135000000002</v>
      </c>
      <c r="AG16" s="126">
        <f>VLOOKUP(CONCATENATE("SP ",K$6," H",$B15),Основа!$A$1:$O3631,8,FALSE)</f>
        <v>1318.068</v>
      </c>
      <c r="AH16" s="126">
        <f>VLOOKUP(CONCATENATE("SP ",L$6," H",$B15),Основа!$A$1:$O3631,8,FALSE)</f>
        <v>1521.3869999999997</v>
      </c>
      <c r="AI16" s="126">
        <f>VLOOKUP(CONCATENATE("SP ",M$6," H",$B15),Основа!$A$1:$O3631,8,FALSE)</f>
        <v>1673.2920000000001</v>
      </c>
      <c r="AJ16" s="126">
        <f>VLOOKUP(CONCATENATE("SP ",N$6," H",$B15),Основа!$A$1:$O3631,8,FALSE)</f>
        <v>1698.9989999999998</v>
      </c>
      <c r="AK16" s="126">
        <f>VLOOKUP(CONCATENATE("SP ",O$6," H",$B15),Основа!$A$1:$O3631,8,FALSE)</f>
        <v>1901.1494999999998</v>
      </c>
      <c r="AL16" s="126">
        <f>VLOOKUP(CONCATENATE("SP ",P$6," H",$B15),Основа!$A$1:$O3631,8,FALSE)</f>
        <v>2282.0805</v>
      </c>
      <c r="AM16" s="67"/>
      <c r="AN16" s="67"/>
      <c r="AO16" s="67"/>
      <c r="AP16" s="67"/>
    </row>
    <row r="17" spans="2:42" ht="15" customHeight="1" x14ac:dyDescent="0.3">
      <c r="B17" s="547">
        <v>7</v>
      </c>
      <c r="C17" s="555">
        <v>386</v>
      </c>
      <c r="D17" s="81" t="s">
        <v>36</v>
      </c>
      <c r="E17" s="447">
        <f>ROUND(AA17-(AA17*$J$5),0)</f>
        <v>23498</v>
      </c>
      <c r="F17" s="447">
        <f t="shared" ref="F17:P17" si="10">ROUND(AB17-(AB17*$J$5),0)</f>
        <v>25546</v>
      </c>
      <c r="G17" s="447">
        <f t="shared" si="10"/>
        <v>29774</v>
      </c>
      <c r="H17" s="447">
        <f t="shared" si="10"/>
        <v>32800</v>
      </c>
      <c r="I17" s="447">
        <f t="shared" si="10"/>
        <v>37973</v>
      </c>
      <c r="J17" s="447">
        <f t="shared" si="10"/>
        <v>39564</v>
      </c>
      <c r="K17" s="447">
        <f t="shared" si="10"/>
        <v>43298</v>
      </c>
      <c r="L17" s="447">
        <f t="shared" si="10"/>
        <v>48626</v>
      </c>
      <c r="M17" s="447">
        <f t="shared" si="10"/>
        <v>58758</v>
      </c>
      <c r="N17" s="447">
        <f t="shared" si="10"/>
        <v>60025</v>
      </c>
      <c r="O17" s="447">
        <f t="shared" si="10"/>
        <v>74274</v>
      </c>
      <c r="P17" s="448">
        <f t="shared" si="10"/>
        <v>88522</v>
      </c>
      <c r="AA17" s="126">
        <f>ROUND(VLOOKUP(CONCATENATE("SP ",E$6," H",$B17),Основа!$A$1:$O3633,15,FALSE),0)</f>
        <v>23498</v>
      </c>
      <c r="AB17" s="126">
        <f>ROUND(VLOOKUP(CONCATENATE("SP ",F$6," H",$B17),Основа!$A$1:$O3633,15,FALSE),0)</f>
        <v>25546</v>
      </c>
      <c r="AC17" s="126">
        <f>ROUND(VLOOKUP(CONCATENATE("SP ",G$6," H",$B17),Основа!$A$1:$O3633,15,FALSE),0)</f>
        <v>29774</v>
      </c>
      <c r="AD17" s="126">
        <f>ROUND(VLOOKUP(CONCATENATE("SP ",H$6," H",$B17),Основа!$A$1:$O3633,15,FALSE),0)</f>
        <v>32800</v>
      </c>
      <c r="AE17" s="126">
        <f>ROUND(VLOOKUP(CONCATENATE("SP ",I$6," H",$B17),Основа!$A$1:$O3633,15,FALSE),0)</f>
        <v>37973</v>
      </c>
      <c r="AF17" s="126">
        <f>ROUND(VLOOKUP(CONCATENATE("SP ",J$6," H",$B17),Основа!$A$1:$O3633,15,FALSE),0)</f>
        <v>39564</v>
      </c>
      <c r="AG17" s="126">
        <f>ROUND(VLOOKUP(CONCATENATE("SP ",K$6," H",$B17),Основа!$A$1:$O3633,15,FALSE),0)</f>
        <v>43298</v>
      </c>
      <c r="AH17" s="126">
        <f>ROUND(VLOOKUP(CONCATENATE("SP ",L$6," H",$B17),Основа!$A$1:$O3633,15,FALSE),0)</f>
        <v>48626</v>
      </c>
      <c r="AI17" s="126">
        <f>ROUND(VLOOKUP(CONCATENATE("SP ",M$6," H",$B17),Основа!$A$1:$O3633,15,FALSE),0)</f>
        <v>58758</v>
      </c>
      <c r="AJ17" s="126">
        <f>ROUND(VLOOKUP(CONCATENATE("SP ",N$6," H",$B17),Основа!$A$1:$O3633,15,FALSE),0)</f>
        <v>60025</v>
      </c>
      <c r="AK17" s="126">
        <f>ROUND(VLOOKUP(CONCATENATE("SP ",O$6," H",$B17),Основа!$A$1:$O3633,15,FALSE),0)</f>
        <v>74274</v>
      </c>
      <c r="AL17" s="126">
        <f>ROUND(VLOOKUP(CONCATENATE("SP ",P$6," H",$B17),Основа!$A$1:$O3633,15,FALSE),0)</f>
        <v>88522</v>
      </c>
      <c r="AM17" s="67"/>
      <c r="AN17" s="67"/>
      <c r="AO17" s="67"/>
      <c r="AP17" s="67"/>
    </row>
    <row r="18" spans="2:42" ht="15" customHeight="1" thickBot="1" x14ac:dyDescent="0.35">
      <c r="B18" s="548"/>
      <c r="C18" s="556"/>
      <c r="D18" s="106" t="str">
        <f>RIGHT($K$5,21)</f>
        <v>ΔТ=70⁰С (95/85/20) Вт</v>
      </c>
      <c r="E18" s="449">
        <f t="shared" ref="E18:P18" si="11">ROUND(IF($D18="ΔТ=70⁰С (95/85/20) Вт",AA18,(IF($D18="ΔТ=60⁰С (90/70/20) Вт",AA18*0.818,AA18*0.646))),0)</f>
        <v>444</v>
      </c>
      <c r="F18" s="449">
        <f t="shared" si="11"/>
        <v>488</v>
      </c>
      <c r="G18" s="449">
        <f t="shared" si="11"/>
        <v>658</v>
      </c>
      <c r="H18" s="449">
        <f t="shared" si="11"/>
        <v>888</v>
      </c>
      <c r="I18" s="449">
        <f t="shared" si="11"/>
        <v>1102</v>
      </c>
      <c r="J18" s="449">
        <f t="shared" si="11"/>
        <v>1324</v>
      </c>
      <c r="K18" s="449">
        <f t="shared" si="11"/>
        <v>1538</v>
      </c>
      <c r="L18" s="449">
        <f t="shared" si="11"/>
        <v>1775</v>
      </c>
      <c r="M18" s="449">
        <f t="shared" si="11"/>
        <v>1951</v>
      </c>
      <c r="N18" s="449">
        <f t="shared" si="11"/>
        <v>1982</v>
      </c>
      <c r="O18" s="449">
        <f t="shared" si="11"/>
        <v>2218</v>
      </c>
      <c r="P18" s="450">
        <f t="shared" si="11"/>
        <v>2663</v>
      </c>
      <c r="AA18" s="126">
        <f>VLOOKUP(CONCATENATE("SP ",E$6," H",$B17),Основа!$A$1:$O3633,8,FALSE)</f>
        <v>444.03</v>
      </c>
      <c r="AB18" s="126">
        <f>VLOOKUP(CONCATENATE("SP ",F$6," H",$B17),Основа!$A$1:$O3633,8,FALSE)</f>
        <v>488.31</v>
      </c>
      <c r="AC18" s="126">
        <f>VLOOKUP(CONCATENATE("SP ",G$6," H",$B17),Основа!$A$1:$O3633,8,FALSE)</f>
        <v>658.05</v>
      </c>
      <c r="AD18" s="126">
        <f>VLOOKUP(CONCATENATE("SP ",H$6," H",$B17),Основа!$A$1:$O3633,8,FALSE)</f>
        <v>888.06</v>
      </c>
      <c r="AE18" s="126">
        <f>VLOOKUP(CONCATENATE("SP ",I$6," H",$B17),Основа!$A$1:$O3633,8,FALSE)</f>
        <v>1101.8955000000001</v>
      </c>
      <c r="AF18" s="126">
        <f>VLOOKUP(CONCATENATE("SP ",J$6," H",$B17),Основа!$A$1:$O3633,8,FALSE)</f>
        <v>1323.9105</v>
      </c>
      <c r="AG18" s="126">
        <f>VLOOKUP(CONCATENATE("SP ",K$6," H",$B17),Основа!$A$1:$O3633,8,FALSE)</f>
        <v>1537.7460000000001</v>
      </c>
      <c r="AH18" s="126">
        <f>VLOOKUP(CONCATENATE("SP ",L$6," H",$B17),Основа!$A$1:$O3633,8,FALSE)</f>
        <v>1774.9515000000001</v>
      </c>
      <c r="AI18" s="126">
        <f>VLOOKUP(CONCATENATE("SP ",M$6," H",$B17),Основа!$A$1:$O3633,8,FALSE)</f>
        <v>1951.395</v>
      </c>
      <c r="AJ18" s="126">
        <f>VLOOKUP(CONCATENATE("SP ",N$6," H",$B17),Основа!$A$1:$O3633,8,FALSE)</f>
        <v>1981.7760000000003</v>
      </c>
      <c r="AK18" s="126">
        <f>VLOOKUP(CONCATENATE("SP ",O$6," H",$B17),Основа!$A$1:$O3633,8,FALSE)</f>
        <v>2217.8130000000001</v>
      </c>
      <c r="AL18" s="126">
        <f>VLOOKUP(CONCATENATE("SP ",P$6," H",$B17),Основа!$A$1:$O3633,8,FALSE)</f>
        <v>2663.0114999999996</v>
      </c>
      <c r="AM18" s="67"/>
      <c r="AN18" s="67"/>
      <c r="AO18" s="67"/>
      <c r="AP18" s="67"/>
    </row>
    <row r="19" spans="2:42" ht="15" customHeight="1" x14ac:dyDescent="0.3">
      <c r="B19" s="561">
        <v>8</v>
      </c>
      <c r="C19" s="577">
        <v>442</v>
      </c>
      <c r="D19" s="81" t="s">
        <v>36</v>
      </c>
      <c r="E19" s="447">
        <f>ROUND(AA19-(AA19*$J$5),0)</f>
        <v>25725</v>
      </c>
      <c r="F19" s="447">
        <f t="shared" ref="F19:P19" si="12">ROUND(AB19-(AB19*$J$5),0)</f>
        <v>27994</v>
      </c>
      <c r="G19" s="447">
        <f t="shared" si="12"/>
        <v>32810</v>
      </c>
      <c r="H19" s="447">
        <f t="shared" si="12"/>
        <v>36272</v>
      </c>
      <c r="I19" s="447">
        <f t="shared" si="12"/>
        <v>42192</v>
      </c>
      <c r="J19" s="447">
        <f t="shared" si="12"/>
        <v>44009</v>
      </c>
      <c r="K19" s="447">
        <f t="shared" si="12"/>
        <v>48278</v>
      </c>
      <c r="L19" s="447">
        <f t="shared" si="12"/>
        <v>54379</v>
      </c>
      <c r="M19" s="447">
        <f t="shared" si="12"/>
        <v>65790</v>
      </c>
      <c r="N19" s="447">
        <f t="shared" si="12"/>
        <v>67216</v>
      </c>
      <c r="O19" s="447">
        <f t="shared" si="12"/>
        <v>83262</v>
      </c>
      <c r="P19" s="448">
        <f t="shared" si="12"/>
        <v>99309</v>
      </c>
      <c r="AA19" s="126">
        <f>ROUND(VLOOKUP(CONCATENATE("SP ",E$6," H",$B19),Основа!$A$1:$O3635,15,FALSE),0)</f>
        <v>25725</v>
      </c>
      <c r="AB19" s="126">
        <f>ROUND(VLOOKUP(CONCATENATE("SP ",F$6," H",$B19),Основа!$A$1:$O3635,15,FALSE),0)</f>
        <v>27994</v>
      </c>
      <c r="AC19" s="126">
        <f>ROUND(VLOOKUP(CONCATENATE("SP ",G$6," H",$B19),Основа!$A$1:$O3635,15,FALSE),0)</f>
        <v>32810</v>
      </c>
      <c r="AD19" s="126">
        <f>ROUND(VLOOKUP(CONCATENATE("SP ",H$6," H",$B19),Основа!$A$1:$O3635,15,FALSE),0)</f>
        <v>36272</v>
      </c>
      <c r="AE19" s="126">
        <f>ROUND(VLOOKUP(CONCATENATE("SP ",I$6," H",$B19),Основа!$A$1:$O3635,15,FALSE),0)</f>
        <v>42192</v>
      </c>
      <c r="AF19" s="126">
        <f>ROUND(VLOOKUP(CONCATENATE("SP ",J$6," H",$B19),Основа!$A$1:$O3635,15,FALSE),0)</f>
        <v>44009</v>
      </c>
      <c r="AG19" s="126">
        <f>ROUND(VLOOKUP(CONCATENATE("SP ",K$6," H",$B19),Основа!$A$1:$O3635,15,FALSE),0)</f>
        <v>48278</v>
      </c>
      <c r="AH19" s="126">
        <f>ROUND(VLOOKUP(CONCATENATE("SP ",L$6," H",$B19),Основа!$A$1:$O3635,15,FALSE),0)</f>
        <v>54379</v>
      </c>
      <c r="AI19" s="126">
        <f>ROUND(VLOOKUP(CONCATENATE("SP ",M$6," H",$B19),Основа!$A$1:$O3635,15,FALSE),0)</f>
        <v>65790</v>
      </c>
      <c r="AJ19" s="126">
        <f>ROUND(VLOOKUP(CONCATENATE("SP ",N$6," H",$B19),Основа!$A$1:$O3635,15,FALSE),0)</f>
        <v>67216</v>
      </c>
      <c r="AK19" s="126">
        <f>ROUND(VLOOKUP(CONCATENATE("SP ",O$6," H",$B19),Основа!$A$1:$O3635,15,FALSE),0)</f>
        <v>83262</v>
      </c>
      <c r="AL19" s="126">
        <f>ROUND(VLOOKUP(CONCATENATE("SP ",P$6," H",$B19),Основа!$A$1:$O3635,15,FALSE),0)</f>
        <v>99309</v>
      </c>
      <c r="AM19" s="67"/>
      <c r="AN19" s="67"/>
      <c r="AO19" s="67"/>
      <c r="AP19" s="67"/>
    </row>
    <row r="20" spans="2:42" ht="15" customHeight="1" thickBot="1" x14ac:dyDescent="0.35">
      <c r="B20" s="561"/>
      <c r="C20" s="577"/>
      <c r="D20" s="106" t="str">
        <f>RIGHT($K$5,21)</f>
        <v>ΔТ=70⁰С (95/85/20) Вт</v>
      </c>
      <c r="E20" s="449">
        <f t="shared" ref="E20:P20" si="13">ROUND(IF($D20="ΔТ=70⁰С (95/85/20) Вт",AA20,(IF($D20="ΔТ=60⁰С (90/70/20) Вт",AA20*0.818,AA20*0.646))),0)</f>
        <v>507</v>
      </c>
      <c r="F20" s="449">
        <f t="shared" si="13"/>
        <v>557</v>
      </c>
      <c r="G20" s="449">
        <f t="shared" si="13"/>
        <v>752</v>
      </c>
      <c r="H20" s="449">
        <f t="shared" si="13"/>
        <v>1014</v>
      </c>
      <c r="I20" s="449">
        <f t="shared" si="13"/>
        <v>1260</v>
      </c>
      <c r="J20" s="449">
        <f t="shared" si="13"/>
        <v>1513</v>
      </c>
      <c r="K20" s="449">
        <f t="shared" si="13"/>
        <v>1759</v>
      </c>
      <c r="L20" s="449">
        <f t="shared" si="13"/>
        <v>2029</v>
      </c>
      <c r="M20" s="449">
        <f t="shared" si="13"/>
        <v>2232</v>
      </c>
      <c r="N20" s="449">
        <f t="shared" si="13"/>
        <v>2266</v>
      </c>
      <c r="O20" s="449">
        <f t="shared" si="13"/>
        <v>2536</v>
      </c>
      <c r="P20" s="450">
        <f t="shared" si="13"/>
        <v>3043</v>
      </c>
      <c r="AA20" s="126">
        <f>VLOOKUP(CONCATENATE("SP ",E$6," H",$B19),Основа!$A$1:$O3635,8,FALSE)</f>
        <v>506.76</v>
      </c>
      <c r="AB20" s="126">
        <f>VLOOKUP(CONCATENATE("SP ",F$6," H",$B19),Основа!$A$1:$O3635,8,FALSE)</f>
        <v>557.19000000000005</v>
      </c>
      <c r="AC20" s="126">
        <f>VLOOKUP(CONCATENATE("SP ",G$6," H",$B19),Основа!$A$1:$O3635,8,FALSE)</f>
        <v>751.53000000000009</v>
      </c>
      <c r="AD20" s="126">
        <f>VLOOKUP(CONCATENATE("SP ",H$6," H",$B19),Основа!$A$1:$O3635,8,FALSE)</f>
        <v>1014.258</v>
      </c>
      <c r="AE20" s="126">
        <f>VLOOKUP(CONCATENATE("SP ",I$6," H",$B19),Основа!$A$1:$O3635,8,FALSE)</f>
        <v>1259.643</v>
      </c>
      <c r="AF20" s="126">
        <f>VLOOKUP(CONCATENATE("SP ",J$6," H",$B19),Основа!$A$1:$O3635,8,FALSE)</f>
        <v>1513.2075</v>
      </c>
      <c r="AG20" s="126">
        <f>VLOOKUP(CONCATENATE("SP ",K$6," H",$B19),Основа!$A$1:$O3635,8,FALSE)</f>
        <v>1758.5925</v>
      </c>
      <c r="AH20" s="126">
        <f>VLOOKUP(CONCATENATE("SP ",L$6," H",$B19),Основа!$A$1:$O3635,8,FALSE)</f>
        <v>2028.5160000000001</v>
      </c>
      <c r="AI20" s="126">
        <f>VLOOKUP(CONCATENATE("SP ",M$6," H",$B19),Основа!$A$1:$O3635,8,FALSE)</f>
        <v>2231.8350000000005</v>
      </c>
      <c r="AJ20" s="126">
        <f>VLOOKUP(CONCATENATE("SP ",N$6," H",$B19),Основа!$A$1:$O3635,8,FALSE)</f>
        <v>2265.7215000000001</v>
      </c>
      <c r="AK20" s="126">
        <f>VLOOKUP(CONCATENATE("SP ",O$6," H",$B19),Основа!$A$1:$O3635,8,FALSE)</f>
        <v>2535.645</v>
      </c>
      <c r="AL20" s="126">
        <f>VLOOKUP(CONCATENATE("SP ",P$6," H",$B19),Основа!$A$1:$O3635,8,FALSE)</f>
        <v>3042.7739999999994</v>
      </c>
      <c r="AM20" s="67"/>
      <c r="AN20" s="67"/>
      <c r="AO20" s="67"/>
      <c r="AP20" s="67"/>
    </row>
    <row r="21" spans="2:42" ht="15" customHeight="1" x14ac:dyDescent="0.3">
      <c r="B21" s="547">
        <v>9</v>
      </c>
      <c r="C21" s="555">
        <v>498</v>
      </c>
      <c r="D21" s="81" t="s">
        <v>36</v>
      </c>
      <c r="E21" s="447">
        <f>ROUND(AA21-(AA21*$J$5),0)</f>
        <v>27954</v>
      </c>
      <c r="F21" s="447">
        <f t="shared" ref="F21:P21" si="14">ROUND(AB21-(AB21*$J$5),0)</f>
        <v>30447</v>
      </c>
      <c r="G21" s="447">
        <f t="shared" si="14"/>
        <v>35852</v>
      </c>
      <c r="H21" s="447">
        <f t="shared" si="14"/>
        <v>39751</v>
      </c>
      <c r="I21" s="447">
        <f t="shared" si="14"/>
        <v>46417</v>
      </c>
      <c r="J21" s="447">
        <f t="shared" si="14"/>
        <v>48466</v>
      </c>
      <c r="K21" s="447">
        <f t="shared" si="14"/>
        <v>53273</v>
      </c>
      <c r="L21" s="447">
        <f t="shared" si="14"/>
        <v>60142</v>
      </c>
      <c r="M21" s="447">
        <f t="shared" si="14"/>
        <v>72833</v>
      </c>
      <c r="N21" s="447">
        <f t="shared" si="14"/>
        <v>74420</v>
      </c>
      <c r="O21" s="447">
        <f t="shared" si="14"/>
        <v>92267</v>
      </c>
      <c r="P21" s="448">
        <f t="shared" si="14"/>
        <v>110114</v>
      </c>
      <c r="AA21" s="126">
        <f>ROUND(VLOOKUP(CONCATENATE("SP ",E$6," H",$B21),Основа!$A$1:$O3637,15,FALSE),0)</f>
        <v>27954</v>
      </c>
      <c r="AB21" s="126">
        <f>ROUND(VLOOKUP(CONCATENATE("SP ",F$6," H",$B21),Основа!$A$1:$O3637,15,FALSE),0)</f>
        <v>30447</v>
      </c>
      <c r="AC21" s="126">
        <f>ROUND(VLOOKUP(CONCATENATE("SP ",G$6," H",$B21),Основа!$A$1:$O3637,15,FALSE),0)</f>
        <v>35852</v>
      </c>
      <c r="AD21" s="126">
        <f>ROUND(VLOOKUP(CONCATENATE("SP ",H$6," H",$B21),Основа!$A$1:$O3637,15,FALSE),0)</f>
        <v>39751</v>
      </c>
      <c r="AE21" s="126">
        <f>ROUND(VLOOKUP(CONCATENATE("SP ",I$6," H",$B21),Основа!$A$1:$O3637,15,FALSE),0)</f>
        <v>46417</v>
      </c>
      <c r="AF21" s="126">
        <f>ROUND(VLOOKUP(CONCATENATE("SP ",J$6," H",$B21),Основа!$A$1:$O3637,15,FALSE),0)</f>
        <v>48466</v>
      </c>
      <c r="AG21" s="126">
        <f>ROUND(VLOOKUP(CONCATENATE("SP ",K$6," H",$B21),Основа!$A$1:$O3637,15,FALSE),0)</f>
        <v>53273</v>
      </c>
      <c r="AH21" s="126">
        <f>ROUND(VLOOKUP(CONCATENATE("SP ",L$6," H",$B21),Основа!$A$1:$O3637,15,FALSE),0)</f>
        <v>60142</v>
      </c>
      <c r="AI21" s="126">
        <f>ROUND(VLOOKUP(CONCATENATE("SP ",M$6," H",$B21),Основа!$A$1:$O3637,15,FALSE),0)</f>
        <v>72833</v>
      </c>
      <c r="AJ21" s="126">
        <f>ROUND(VLOOKUP(CONCATENATE("SP ",N$6," H",$B21),Основа!$A$1:$O3637,15,FALSE),0)</f>
        <v>74420</v>
      </c>
      <c r="AK21" s="126">
        <f>ROUND(VLOOKUP(CONCATENATE("SP ",O$6," H",$B21),Основа!$A$1:$O3637,15,FALSE),0)</f>
        <v>92267</v>
      </c>
      <c r="AL21" s="126">
        <f>ROUND(VLOOKUP(CONCATENATE("SP ",P$6," H",$B21),Основа!$A$1:$O3637,15,FALSE),0)</f>
        <v>110114</v>
      </c>
      <c r="AM21" s="67"/>
      <c r="AN21" s="67"/>
      <c r="AO21" s="67"/>
      <c r="AP21" s="67"/>
    </row>
    <row r="22" spans="2:42" ht="15" customHeight="1" thickBot="1" x14ac:dyDescent="0.35">
      <c r="B22" s="548"/>
      <c r="C22" s="556"/>
      <c r="D22" s="106" t="str">
        <f>RIGHT($K$5,21)</f>
        <v>ΔТ=70⁰С (95/85/20) Вт</v>
      </c>
      <c r="E22" s="449">
        <f t="shared" ref="E22:P22" si="15">ROUND(IF($D22="ΔТ=70⁰С (95/85/20) Вт",AA22,(IF($D22="ΔТ=60⁰С (90/70/20) Вт",AA22*0.818,AA22*0.646))),0)</f>
        <v>571</v>
      </c>
      <c r="F22" s="449">
        <f t="shared" si="15"/>
        <v>627</v>
      </c>
      <c r="G22" s="449">
        <f t="shared" si="15"/>
        <v>847</v>
      </c>
      <c r="H22" s="449">
        <f t="shared" si="15"/>
        <v>1142</v>
      </c>
      <c r="I22" s="449">
        <f t="shared" si="15"/>
        <v>1417</v>
      </c>
      <c r="J22" s="449">
        <f t="shared" si="15"/>
        <v>1703</v>
      </c>
      <c r="K22" s="449">
        <f t="shared" si="15"/>
        <v>1978</v>
      </c>
      <c r="L22" s="449">
        <f t="shared" si="15"/>
        <v>2282</v>
      </c>
      <c r="M22" s="449">
        <f t="shared" si="15"/>
        <v>2510</v>
      </c>
      <c r="N22" s="449">
        <f t="shared" si="15"/>
        <v>2548</v>
      </c>
      <c r="O22" s="449">
        <f t="shared" si="15"/>
        <v>2852</v>
      </c>
      <c r="P22" s="450">
        <f t="shared" si="15"/>
        <v>3424</v>
      </c>
      <c r="AA22" s="126">
        <f>VLOOKUP(CONCATENATE("SP ",E$6," H",$B21),Основа!$A$1:$O3637,8,FALSE)</f>
        <v>570.71999999999991</v>
      </c>
      <c r="AB22" s="126">
        <f>VLOOKUP(CONCATENATE("SP ",F$6," H",$B21),Основа!$A$1:$O3637,8,FALSE)</f>
        <v>627.29999999999995</v>
      </c>
      <c r="AC22" s="126">
        <f>VLOOKUP(CONCATENATE("SP ",G$6," H",$B21),Основа!$A$1:$O3637,8,FALSE)</f>
        <v>847.46999999999991</v>
      </c>
      <c r="AD22" s="126">
        <f>VLOOKUP(CONCATENATE("SP ",H$6," H",$B21),Основа!$A$1:$O3637,8,FALSE)</f>
        <v>1141.6244999999999</v>
      </c>
      <c r="AE22" s="126">
        <f>VLOOKUP(CONCATENATE("SP ",I$6," H",$B21),Основа!$A$1:$O3637,8,FALSE)</f>
        <v>1417.3905000000002</v>
      </c>
      <c r="AF22" s="126">
        <f>VLOOKUP(CONCATENATE("SP ",J$6," H",$B21),Основа!$A$1:$O3637,8,FALSE)</f>
        <v>1702.5045000000002</v>
      </c>
      <c r="AG22" s="126">
        <f>VLOOKUP(CONCATENATE("SP ",K$6," H",$B21),Основа!$A$1:$O3637,8,FALSE)</f>
        <v>1978.2705000000001</v>
      </c>
      <c r="AH22" s="126">
        <f>VLOOKUP(CONCATENATE("SP ",L$6," H",$B21),Основа!$A$1:$O3637,8,FALSE)</f>
        <v>2282.0805</v>
      </c>
      <c r="AI22" s="126">
        <f>VLOOKUP(CONCATENATE("SP ",M$6," H",$B21),Основа!$A$1:$O3637,8,FALSE)</f>
        <v>2509.9380000000001</v>
      </c>
      <c r="AJ22" s="126">
        <f>VLOOKUP(CONCATENATE("SP ",N$6," H",$B21),Основа!$A$1:$O3637,8,FALSE)</f>
        <v>2548.4984999999997</v>
      </c>
      <c r="AK22" s="126">
        <f>VLOOKUP(CONCATENATE("SP ",O$6," H",$B21),Основа!$A$1:$O3637,8,FALSE)</f>
        <v>2852.3084999999996</v>
      </c>
      <c r="AL22" s="126">
        <f>VLOOKUP(CONCATENATE("SP ",P$6," H",$B21),Основа!$A$1:$O3637,8,FALSE)</f>
        <v>3423.7049999999999</v>
      </c>
      <c r="AM22" s="67"/>
      <c r="AN22" s="67"/>
      <c r="AO22" s="67"/>
      <c r="AP22" s="67"/>
    </row>
    <row r="23" spans="2:42" ht="15" customHeight="1" x14ac:dyDescent="0.3">
      <c r="B23" s="561">
        <v>10</v>
      </c>
      <c r="C23" s="577">
        <v>554</v>
      </c>
      <c r="D23" s="81" t="s">
        <v>36</v>
      </c>
      <c r="E23" s="447">
        <f>ROUND(AA23-(AA23*$J$5),0)</f>
        <v>30189</v>
      </c>
      <c r="F23" s="447">
        <f t="shared" ref="F23:P23" si="16">ROUND(AB23-(AB23*$J$5),0)</f>
        <v>32905</v>
      </c>
      <c r="G23" s="447">
        <f t="shared" si="16"/>
        <v>38900</v>
      </c>
      <c r="H23" s="447">
        <f t="shared" si="16"/>
        <v>43239</v>
      </c>
      <c r="I23" s="447">
        <f t="shared" si="16"/>
        <v>50655</v>
      </c>
      <c r="J23" s="447">
        <f t="shared" si="16"/>
        <v>52930</v>
      </c>
      <c r="K23" s="447">
        <f t="shared" si="16"/>
        <v>58279</v>
      </c>
      <c r="L23" s="447">
        <f t="shared" si="16"/>
        <v>65921</v>
      </c>
      <c r="M23" s="447">
        <f t="shared" si="16"/>
        <v>79896</v>
      </c>
      <c r="N23" s="447">
        <f t="shared" si="16"/>
        <v>81643</v>
      </c>
      <c r="O23" s="447">
        <f t="shared" si="16"/>
        <v>101296</v>
      </c>
      <c r="P23" s="448">
        <f t="shared" si="16"/>
        <v>120949</v>
      </c>
      <c r="AA23" s="126">
        <f>ROUND(VLOOKUP(CONCATENATE("SP ",E$6," H",$B23),Основа!$A$1:$O3639,15,FALSE),0)</f>
        <v>30189</v>
      </c>
      <c r="AB23" s="126">
        <f>ROUND(VLOOKUP(CONCATENATE("SP ",F$6," H",$B23),Основа!$A$1:$O3639,15,FALSE),0)</f>
        <v>32905</v>
      </c>
      <c r="AC23" s="126">
        <f>ROUND(VLOOKUP(CONCATENATE("SP ",G$6," H",$B23),Основа!$A$1:$O3639,15,FALSE),0)</f>
        <v>38900</v>
      </c>
      <c r="AD23" s="126">
        <f>ROUND(VLOOKUP(CONCATENATE("SP ",H$6," H",$B23),Основа!$A$1:$O3639,15,FALSE),0)</f>
        <v>43239</v>
      </c>
      <c r="AE23" s="126">
        <f>ROUND(VLOOKUP(CONCATENATE("SP ",I$6," H",$B23),Основа!$A$1:$O3639,15,FALSE),0)</f>
        <v>50655</v>
      </c>
      <c r="AF23" s="126">
        <f>ROUND(VLOOKUP(CONCATENATE("SP ",J$6," H",$B23),Основа!$A$1:$O3639,15,FALSE),0)</f>
        <v>52930</v>
      </c>
      <c r="AG23" s="126">
        <f>ROUND(VLOOKUP(CONCATENATE("SP ",K$6," H",$B23),Основа!$A$1:$O3639,15,FALSE),0)</f>
        <v>58279</v>
      </c>
      <c r="AH23" s="126">
        <f>ROUND(VLOOKUP(CONCATENATE("SP ",L$6," H",$B23),Основа!$A$1:$O3639,15,FALSE),0)</f>
        <v>65921</v>
      </c>
      <c r="AI23" s="126">
        <f>ROUND(VLOOKUP(CONCATENATE("SP ",M$6," H",$B23),Основа!$A$1:$O3639,15,FALSE),0)</f>
        <v>79896</v>
      </c>
      <c r="AJ23" s="126">
        <f>ROUND(VLOOKUP(CONCATENATE("SP ",N$6," H",$B23),Основа!$A$1:$O3639,15,FALSE),0)</f>
        <v>81643</v>
      </c>
      <c r="AK23" s="126">
        <f>ROUND(VLOOKUP(CONCATENATE("SP ",O$6," H",$B23),Основа!$A$1:$O3639,15,FALSE),0)</f>
        <v>101296</v>
      </c>
      <c r="AL23" s="126">
        <f>ROUND(VLOOKUP(CONCATENATE("SP ",P$6," H",$B23),Основа!$A$1:$O3639,15,FALSE),0)</f>
        <v>120949</v>
      </c>
      <c r="AM23" s="67"/>
      <c r="AN23" s="67"/>
      <c r="AO23" s="67"/>
      <c r="AP23" s="67"/>
    </row>
    <row r="24" spans="2:42" ht="15" customHeight="1" thickBot="1" x14ac:dyDescent="0.35">
      <c r="B24" s="561"/>
      <c r="C24" s="577"/>
      <c r="D24" s="106" t="str">
        <f>RIGHT($K$5,21)</f>
        <v>ΔТ=70⁰С (95/85/20) Вт</v>
      </c>
      <c r="E24" s="449">
        <f t="shared" ref="E24:P24" si="17">ROUND(IF($D24="ΔТ=70⁰С (95/85/20) Вт",AA24,(IF($D24="ΔТ=60⁰С (90/70/20) Вт",AA24*0.818,AA24*0.646))),0)</f>
        <v>635</v>
      </c>
      <c r="F24" s="449">
        <f t="shared" si="17"/>
        <v>697</v>
      </c>
      <c r="G24" s="449">
        <f t="shared" si="17"/>
        <v>941</v>
      </c>
      <c r="H24" s="449">
        <f t="shared" si="17"/>
        <v>1268</v>
      </c>
      <c r="I24" s="449">
        <f t="shared" si="17"/>
        <v>1574</v>
      </c>
      <c r="J24" s="449">
        <f t="shared" si="17"/>
        <v>1892</v>
      </c>
      <c r="K24" s="449">
        <f t="shared" si="17"/>
        <v>2198</v>
      </c>
      <c r="L24" s="449">
        <f t="shared" si="17"/>
        <v>2536</v>
      </c>
      <c r="M24" s="449">
        <f t="shared" si="17"/>
        <v>2789</v>
      </c>
      <c r="N24" s="449">
        <f t="shared" si="17"/>
        <v>2831</v>
      </c>
      <c r="O24" s="449">
        <f t="shared" si="17"/>
        <v>3170</v>
      </c>
      <c r="P24" s="450">
        <f t="shared" si="17"/>
        <v>3803</v>
      </c>
      <c r="AA24" s="126">
        <f>VLOOKUP(CONCATENATE("SP ",E$6," H",$B23),Основа!$A$1:$O3639,8,FALSE)</f>
        <v>634.68000000000006</v>
      </c>
      <c r="AB24" s="126">
        <f>VLOOKUP(CONCATENATE("SP ",F$6," H",$B23),Основа!$A$1:$O3639,8,FALSE)</f>
        <v>697.41</v>
      </c>
      <c r="AC24" s="126">
        <f>VLOOKUP(CONCATENATE("SP ",G$6," H",$B23),Основа!$A$1:$O3639,8,FALSE)</f>
        <v>940.95</v>
      </c>
      <c r="AD24" s="126">
        <f>VLOOKUP(CONCATENATE("SP ",H$6," H",$B23),Основа!$A$1:$O3639,8,FALSE)</f>
        <v>1267.8225</v>
      </c>
      <c r="AE24" s="126">
        <f>VLOOKUP(CONCATENATE("SP ",I$6," H",$B23),Основа!$A$1:$O3639,8,FALSE)</f>
        <v>1573.9695000000002</v>
      </c>
      <c r="AF24" s="126">
        <f>VLOOKUP(CONCATENATE("SP ",J$6," H",$B23),Основа!$A$1:$O3639,8,FALSE)</f>
        <v>1891.8015000000003</v>
      </c>
      <c r="AG24" s="126">
        <f>VLOOKUP(CONCATENATE("SP ",K$6," H",$B23),Основа!$A$1:$O3639,8,FALSE)</f>
        <v>2197.9485</v>
      </c>
      <c r="AH24" s="126">
        <f>VLOOKUP(CONCATENATE("SP ",L$6," H",$B23),Основа!$A$1:$O3639,8,FALSE)</f>
        <v>2535.645</v>
      </c>
      <c r="AI24" s="126">
        <f>VLOOKUP(CONCATENATE("SP ",M$6," H",$B23),Основа!$A$1:$O3639,8,FALSE)</f>
        <v>2789.2094999999999</v>
      </c>
      <c r="AJ24" s="126">
        <f>VLOOKUP(CONCATENATE("SP ",N$6," H",$B23),Основа!$A$1:$O3639,8,FALSE)</f>
        <v>2831.2754999999997</v>
      </c>
      <c r="AK24" s="126">
        <f>VLOOKUP(CONCATENATE("SP ",O$6," H",$B23),Основа!$A$1:$O3639,8,FALSE)</f>
        <v>3170.1405</v>
      </c>
      <c r="AL24" s="126">
        <f>VLOOKUP(CONCATENATE("SP ",P$6," H",$B23),Основа!$A$1:$O3639,8,FALSE)</f>
        <v>3803.4674999999993</v>
      </c>
      <c r="AM24" s="67"/>
      <c r="AN24" s="67"/>
      <c r="AO24" s="67"/>
      <c r="AP24" s="67"/>
    </row>
    <row r="25" spans="2:42" ht="15" customHeight="1" x14ac:dyDescent="0.3">
      <c r="B25" s="547">
        <v>11</v>
      </c>
      <c r="C25" s="555">
        <v>610</v>
      </c>
      <c r="D25" s="81" t="s">
        <v>36</v>
      </c>
      <c r="E25" s="447">
        <f>ROUND(AA25-(AA25*$J$5),0)</f>
        <v>32426</v>
      </c>
      <c r="F25" s="447">
        <f t="shared" ref="F25:P25" si="18">ROUND(AB25-(AB25*$J$5),0)</f>
        <v>35366</v>
      </c>
      <c r="G25" s="447">
        <f t="shared" si="18"/>
        <v>41955</v>
      </c>
      <c r="H25" s="447">
        <f t="shared" si="18"/>
        <v>46733</v>
      </c>
      <c r="I25" s="447">
        <f t="shared" si="18"/>
        <v>54898</v>
      </c>
      <c r="J25" s="447">
        <f t="shared" si="18"/>
        <v>57405</v>
      </c>
      <c r="K25" s="447">
        <f t="shared" si="18"/>
        <v>63295</v>
      </c>
      <c r="L25" s="447">
        <f t="shared" si="18"/>
        <v>71707</v>
      </c>
      <c r="M25" s="447">
        <f t="shared" si="18"/>
        <v>86969</v>
      </c>
      <c r="N25" s="447">
        <f t="shared" si="18"/>
        <v>88876</v>
      </c>
      <c r="O25" s="447">
        <f t="shared" si="18"/>
        <v>110338</v>
      </c>
      <c r="P25" s="448">
        <f t="shared" si="18"/>
        <v>131799</v>
      </c>
      <c r="AA25" s="126">
        <f>ROUND(VLOOKUP(CONCATENATE("SP ",E$6," H",$B25),Основа!$A$1:$O3641,15,FALSE),0)</f>
        <v>32426</v>
      </c>
      <c r="AB25" s="126">
        <f>ROUND(VLOOKUP(CONCATENATE("SP ",F$6," H",$B25),Основа!$A$1:$O3641,15,FALSE),0)</f>
        <v>35366</v>
      </c>
      <c r="AC25" s="126">
        <f>ROUND(VLOOKUP(CONCATENATE("SP ",G$6," H",$B25),Основа!$A$1:$O3641,15,FALSE),0)</f>
        <v>41955</v>
      </c>
      <c r="AD25" s="126">
        <f>ROUND(VLOOKUP(CONCATENATE("SP ",H$6," H",$B25),Основа!$A$1:$O3641,15,FALSE),0)</f>
        <v>46733</v>
      </c>
      <c r="AE25" s="126">
        <f>ROUND(VLOOKUP(CONCATENATE("SP ",I$6," H",$B25),Основа!$A$1:$O3641,15,FALSE),0)</f>
        <v>54898</v>
      </c>
      <c r="AF25" s="126">
        <f>ROUND(VLOOKUP(CONCATENATE("SP ",J$6," H",$B25),Основа!$A$1:$O3641,15,FALSE),0)</f>
        <v>57405</v>
      </c>
      <c r="AG25" s="126">
        <f>ROUND(VLOOKUP(CONCATENATE("SP ",K$6," H",$B25),Основа!$A$1:$O3641,15,FALSE),0)</f>
        <v>63295</v>
      </c>
      <c r="AH25" s="126">
        <f>ROUND(VLOOKUP(CONCATENATE("SP ",L$6," H",$B25),Основа!$A$1:$O3641,15,FALSE),0)</f>
        <v>71707</v>
      </c>
      <c r="AI25" s="126">
        <f>ROUND(VLOOKUP(CONCATENATE("SP ",M$6," H",$B25),Основа!$A$1:$O3641,15,FALSE),0)</f>
        <v>86969</v>
      </c>
      <c r="AJ25" s="126">
        <f>ROUND(VLOOKUP(CONCATENATE("SP ",N$6," H",$B25),Основа!$A$1:$O3641,15,FALSE),0)</f>
        <v>88876</v>
      </c>
      <c r="AK25" s="126">
        <f>ROUND(VLOOKUP(CONCATENATE("SP ",O$6," H",$B25),Основа!$A$1:$O3641,15,FALSE),0)</f>
        <v>110338</v>
      </c>
      <c r="AL25" s="126">
        <f>ROUND(VLOOKUP(CONCATENATE("SP ",P$6," H",$B25),Основа!$A$1:$O3641,15,FALSE),0)</f>
        <v>131799</v>
      </c>
      <c r="AM25" s="67"/>
      <c r="AN25" s="67"/>
      <c r="AO25" s="67"/>
      <c r="AP25" s="67"/>
    </row>
    <row r="26" spans="2:42" ht="15" customHeight="1" thickBot="1" x14ac:dyDescent="0.35">
      <c r="B26" s="548"/>
      <c r="C26" s="556"/>
      <c r="D26" s="106" t="str">
        <f>RIGHT($K$5,21)</f>
        <v>ΔТ=70⁰С (95/85/20) Вт</v>
      </c>
      <c r="E26" s="449">
        <f t="shared" ref="E26:P26" si="19">ROUND(IF($D26="ΔТ=70⁰С (95/85/20) Вт",AA26,(IF($D26="ΔТ=60⁰С (90/70/20) Вт",AA26*0.818,AA26*0.646))),0)</f>
        <v>699</v>
      </c>
      <c r="F26" s="449">
        <f t="shared" si="19"/>
        <v>766</v>
      </c>
      <c r="G26" s="449">
        <f t="shared" si="19"/>
        <v>1034</v>
      </c>
      <c r="H26" s="449">
        <f t="shared" si="19"/>
        <v>1395</v>
      </c>
      <c r="I26" s="449">
        <f t="shared" si="19"/>
        <v>1732</v>
      </c>
      <c r="J26" s="449">
        <f t="shared" si="19"/>
        <v>2080</v>
      </c>
      <c r="K26" s="449">
        <f t="shared" si="19"/>
        <v>2418</v>
      </c>
      <c r="L26" s="449">
        <f t="shared" si="19"/>
        <v>2789</v>
      </c>
      <c r="M26" s="449">
        <f t="shared" si="19"/>
        <v>3068</v>
      </c>
      <c r="N26" s="449">
        <f t="shared" si="19"/>
        <v>3115</v>
      </c>
      <c r="O26" s="449">
        <f t="shared" si="19"/>
        <v>3487</v>
      </c>
      <c r="P26" s="450">
        <f t="shared" si="19"/>
        <v>4184</v>
      </c>
      <c r="AA26" s="126">
        <f>VLOOKUP(CONCATENATE("SP ",E$6," H",$B25),Основа!$A$1:$O3641,8,FALSE)</f>
        <v>698.64</v>
      </c>
      <c r="AB26" s="126">
        <f>VLOOKUP(CONCATENATE("SP ",F$6," H",$B25),Основа!$A$1:$O3641,8,FALSE)</f>
        <v>766.29000000000008</v>
      </c>
      <c r="AC26" s="126">
        <f>VLOOKUP(CONCATENATE("SP ",G$6," H",$B25),Основа!$A$1:$O3641,8,FALSE)</f>
        <v>1034.43</v>
      </c>
      <c r="AD26" s="126">
        <f>VLOOKUP(CONCATENATE("SP ",H$6," H",$B25),Основа!$A$1:$O3641,8,FALSE)</f>
        <v>1395.1890000000001</v>
      </c>
      <c r="AE26" s="126">
        <f>VLOOKUP(CONCATENATE("SP ",I$6," H",$B25),Основа!$A$1:$O3641,8,FALSE)</f>
        <v>1731.7170000000001</v>
      </c>
      <c r="AF26" s="126">
        <f>VLOOKUP(CONCATENATE("SP ",J$6," H",$B25),Основа!$A$1:$O3641,8,FALSE)</f>
        <v>2079.9299999999998</v>
      </c>
      <c r="AG26" s="126">
        <f>VLOOKUP(CONCATENATE("SP ",K$6," H",$B25),Основа!$A$1:$O3641,8,FALSE)</f>
        <v>2417.6265000000003</v>
      </c>
      <c r="AH26" s="126">
        <f>VLOOKUP(CONCATENATE("SP ",L$6," H",$B25),Основа!$A$1:$O3641,8,FALSE)</f>
        <v>2789.2094999999999</v>
      </c>
      <c r="AI26" s="126">
        <f>VLOOKUP(CONCATENATE("SP ",M$6," H",$B25),Основа!$A$1:$O3641,8,FALSE)</f>
        <v>3068.4810000000002</v>
      </c>
      <c r="AJ26" s="126">
        <f>VLOOKUP(CONCATENATE("SP ",N$6," H",$B25),Основа!$A$1:$O3641,8,FALSE)</f>
        <v>3115.2209999999995</v>
      </c>
      <c r="AK26" s="126">
        <f>VLOOKUP(CONCATENATE("SP ",O$6," H",$B25),Основа!$A$1:$O3641,8,FALSE)</f>
        <v>3486.8040000000001</v>
      </c>
      <c r="AL26" s="126">
        <f>VLOOKUP(CONCATENATE("SP ",P$6," H",$B25),Основа!$A$1:$O3641,8,FALSE)</f>
        <v>4184.3985000000002</v>
      </c>
      <c r="AM26" s="67"/>
      <c r="AN26" s="67"/>
      <c r="AO26" s="67"/>
      <c r="AP26" s="67"/>
    </row>
    <row r="27" spans="2:42" ht="15" customHeight="1" x14ac:dyDescent="0.3">
      <c r="B27" s="561">
        <v>12</v>
      </c>
      <c r="C27" s="577">
        <v>666</v>
      </c>
      <c r="D27" s="81" t="s">
        <v>36</v>
      </c>
      <c r="E27" s="447">
        <f>ROUND(AA27-(AA27*$J$5),0)</f>
        <v>34638</v>
      </c>
      <c r="F27" s="447">
        <f t="shared" ref="F27:P27" si="20">ROUND(AB27-(AB27*$J$5),0)</f>
        <v>37800</v>
      </c>
      <c r="G27" s="447">
        <f t="shared" si="20"/>
        <v>44976</v>
      </c>
      <c r="H27" s="447">
        <f t="shared" si="20"/>
        <v>50184</v>
      </c>
      <c r="I27" s="447">
        <f t="shared" si="20"/>
        <v>59093</v>
      </c>
      <c r="J27" s="447">
        <f t="shared" si="20"/>
        <v>61822</v>
      </c>
      <c r="K27" s="447">
        <f t="shared" si="20"/>
        <v>68251</v>
      </c>
      <c r="L27" s="447">
        <f t="shared" si="20"/>
        <v>77428</v>
      </c>
      <c r="M27" s="447">
        <f t="shared" si="20"/>
        <v>93961</v>
      </c>
      <c r="N27" s="447">
        <f t="shared" si="20"/>
        <v>96028</v>
      </c>
      <c r="O27" s="447">
        <f t="shared" si="20"/>
        <v>119277</v>
      </c>
      <c r="P27" s="448">
        <f t="shared" si="20"/>
        <v>142526</v>
      </c>
      <c r="AA27" s="126">
        <f>ROUND(VLOOKUP(CONCATENATE("SP ",E$6," H",$B27),Основа!$A$1:$O3643,15,FALSE),0)</f>
        <v>34638</v>
      </c>
      <c r="AB27" s="126">
        <f>ROUND(VLOOKUP(CONCATENATE("SP ",F$6," H",$B27),Основа!$A$1:$O3643,15,FALSE),0)</f>
        <v>37800</v>
      </c>
      <c r="AC27" s="126">
        <f>ROUND(VLOOKUP(CONCATENATE("SP ",G$6," H",$B27),Основа!$A$1:$O3643,15,FALSE),0)</f>
        <v>44976</v>
      </c>
      <c r="AD27" s="126">
        <f>ROUND(VLOOKUP(CONCATENATE("SP ",H$6," H",$B27),Основа!$A$1:$O3643,15,FALSE),0)</f>
        <v>50184</v>
      </c>
      <c r="AE27" s="126">
        <f>ROUND(VLOOKUP(CONCATENATE("SP ",I$6," H",$B27),Основа!$A$1:$O3643,15,FALSE),0)</f>
        <v>59093</v>
      </c>
      <c r="AF27" s="126">
        <f>ROUND(VLOOKUP(CONCATENATE("SP ",J$6," H",$B27),Основа!$A$1:$O3643,15,FALSE),0)</f>
        <v>61822</v>
      </c>
      <c r="AG27" s="126">
        <f>ROUND(VLOOKUP(CONCATENATE("SP ",K$6," H",$B27),Основа!$A$1:$O3643,15,FALSE),0)</f>
        <v>68251</v>
      </c>
      <c r="AH27" s="126">
        <f>ROUND(VLOOKUP(CONCATENATE("SP ",L$6," H",$B27),Основа!$A$1:$O3643,15,FALSE),0)</f>
        <v>77428</v>
      </c>
      <c r="AI27" s="126">
        <f>ROUND(VLOOKUP(CONCATENATE("SP ",M$6," H",$B27),Основа!$A$1:$O3643,15,FALSE),0)</f>
        <v>93961</v>
      </c>
      <c r="AJ27" s="126">
        <f>ROUND(VLOOKUP(CONCATENATE("SP ",N$6," H",$B27),Основа!$A$1:$O3643,15,FALSE),0)</f>
        <v>96028</v>
      </c>
      <c r="AK27" s="126">
        <f>ROUND(VLOOKUP(CONCATENATE("SP ",O$6," H",$B27),Основа!$A$1:$O3643,15,FALSE),0)</f>
        <v>119277</v>
      </c>
      <c r="AL27" s="126">
        <f>ROUND(VLOOKUP(CONCATENATE("SP ",P$6," H",$B27),Основа!$A$1:$O3643,15,FALSE),0)</f>
        <v>142526</v>
      </c>
      <c r="AM27" s="67"/>
      <c r="AN27" s="67"/>
      <c r="AO27" s="67"/>
      <c r="AP27" s="67"/>
    </row>
    <row r="28" spans="2:42" ht="15" customHeight="1" thickBot="1" x14ac:dyDescent="0.35">
      <c r="B28" s="561"/>
      <c r="C28" s="577"/>
      <c r="D28" s="106" t="str">
        <f>RIGHT($K$5,21)</f>
        <v>ΔТ=70⁰С (95/85/20) Вт</v>
      </c>
      <c r="E28" s="449">
        <f t="shared" ref="E28:P28" si="21">ROUND(IF($D28="ΔТ=70⁰С (95/85/20) Вт",AA28,(IF($D28="ΔТ=60⁰С (90/70/20) Вт",AA28*0.818,AA28*0.646))),0)</f>
        <v>761</v>
      </c>
      <c r="F28" s="449">
        <f t="shared" si="21"/>
        <v>836</v>
      </c>
      <c r="G28" s="449">
        <f t="shared" si="21"/>
        <v>1129</v>
      </c>
      <c r="H28" s="449">
        <f t="shared" si="21"/>
        <v>1521</v>
      </c>
      <c r="I28" s="449">
        <f t="shared" si="21"/>
        <v>1889</v>
      </c>
      <c r="J28" s="449">
        <f t="shared" si="21"/>
        <v>2269</v>
      </c>
      <c r="K28" s="449">
        <f t="shared" si="21"/>
        <v>2637</v>
      </c>
      <c r="L28" s="449">
        <f t="shared" si="21"/>
        <v>3043</v>
      </c>
      <c r="M28" s="449">
        <f t="shared" si="21"/>
        <v>3348</v>
      </c>
      <c r="N28" s="449">
        <f t="shared" si="21"/>
        <v>3398</v>
      </c>
      <c r="O28" s="449">
        <f t="shared" si="21"/>
        <v>3803</v>
      </c>
      <c r="P28" s="450">
        <f t="shared" si="21"/>
        <v>4564</v>
      </c>
      <c r="AA28" s="126">
        <f>VLOOKUP(CONCATENATE("SP ",E$6," H",$B27),Основа!$A$1:$O3643,8,FALSE)</f>
        <v>761.37</v>
      </c>
      <c r="AB28" s="126">
        <f>VLOOKUP(CONCATENATE("SP ",F$6," H",$B27),Основа!$A$1:$O3643,8,FALSE)</f>
        <v>836.4</v>
      </c>
      <c r="AC28" s="126">
        <f>VLOOKUP(CONCATENATE("SP ",G$6," H",$B27),Основа!$A$1:$O3643,8,FALSE)</f>
        <v>1129.1399999999999</v>
      </c>
      <c r="AD28" s="126">
        <f>VLOOKUP(CONCATENATE("SP ",H$6," H",$B27),Основа!$A$1:$O3643,8,FALSE)</f>
        <v>1521.3869999999997</v>
      </c>
      <c r="AE28" s="126">
        <f>VLOOKUP(CONCATENATE("SP ",I$6," H",$B27),Основа!$A$1:$O3643,8,FALSE)</f>
        <v>1889.4645</v>
      </c>
      <c r="AF28" s="126">
        <f>VLOOKUP(CONCATENATE("SP ",J$6," H",$B27),Основа!$A$1:$O3643,8,FALSE)</f>
        <v>2269.2270000000003</v>
      </c>
      <c r="AG28" s="126">
        <f>VLOOKUP(CONCATENATE("SP ",K$6," H",$B27),Основа!$A$1:$O3643,8,FALSE)</f>
        <v>2637.3045000000002</v>
      </c>
      <c r="AH28" s="126">
        <f>VLOOKUP(CONCATENATE("SP ",L$6," H",$B27),Основа!$A$1:$O3643,8,FALSE)</f>
        <v>3042.7739999999994</v>
      </c>
      <c r="AI28" s="126">
        <f>VLOOKUP(CONCATENATE("SP ",M$6," H",$B27),Основа!$A$1:$O3643,8,FALSE)</f>
        <v>3347.7525000000001</v>
      </c>
      <c r="AJ28" s="126">
        <f>VLOOKUP(CONCATENATE("SP ",N$6," H",$B27),Основа!$A$1:$O3643,8,FALSE)</f>
        <v>3397.9979999999996</v>
      </c>
      <c r="AK28" s="126">
        <f>VLOOKUP(CONCATENATE("SP ",O$6," H",$B27),Основа!$A$1:$O3643,8,FALSE)</f>
        <v>3803.4674999999993</v>
      </c>
      <c r="AL28" s="126">
        <f>VLOOKUP(CONCATENATE("SP ",P$6," H",$B27),Основа!$A$1:$O3643,8,FALSE)</f>
        <v>4564.1610000000001</v>
      </c>
      <c r="AM28" s="67"/>
      <c r="AN28" s="67"/>
      <c r="AO28" s="67"/>
      <c r="AP28" s="67"/>
    </row>
    <row r="29" spans="2:42" ht="15" customHeight="1" x14ac:dyDescent="0.3">
      <c r="B29" s="547">
        <v>13</v>
      </c>
      <c r="C29" s="555">
        <v>722</v>
      </c>
      <c r="D29" s="81" t="s">
        <v>36</v>
      </c>
      <c r="E29" s="447">
        <f>ROUND(AA29-(AA29*$J$5),0)</f>
        <v>36849</v>
      </c>
      <c r="F29" s="447">
        <f t="shared" ref="F29:P29" si="22">ROUND(AB29-(AB29*$J$5),0)</f>
        <v>40231</v>
      </c>
      <c r="G29" s="447">
        <f t="shared" si="22"/>
        <v>47993</v>
      </c>
      <c r="H29" s="447">
        <f t="shared" si="22"/>
        <v>53636</v>
      </c>
      <c r="I29" s="447">
        <f t="shared" si="22"/>
        <v>63286</v>
      </c>
      <c r="J29" s="447">
        <f t="shared" si="22"/>
        <v>66245</v>
      </c>
      <c r="K29" s="447">
        <f t="shared" si="22"/>
        <v>73209</v>
      </c>
      <c r="L29" s="447">
        <f t="shared" si="22"/>
        <v>83149</v>
      </c>
      <c r="M29" s="447">
        <f t="shared" si="22"/>
        <v>100953</v>
      </c>
      <c r="N29" s="447">
        <f t="shared" si="22"/>
        <v>103179</v>
      </c>
      <c r="O29" s="447">
        <f t="shared" si="22"/>
        <v>128216</v>
      </c>
      <c r="P29" s="448">
        <f t="shared" si="22"/>
        <v>153253</v>
      </c>
      <c r="AA29" s="126">
        <f>ROUND(VLOOKUP(CONCATENATE("SP ",E$6," H",$B29),Основа!$A$1:$O3645,15,FALSE),0)</f>
        <v>36849</v>
      </c>
      <c r="AB29" s="126">
        <f>ROUND(VLOOKUP(CONCATENATE("SP ",F$6," H",$B29),Основа!$A$1:$O3645,15,FALSE),0)</f>
        <v>40231</v>
      </c>
      <c r="AC29" s="126">
        <f>ROUND(VLOOKUP(CONCATENATE("SP ",G$6," H",$B29),Основа!$A$1:$O3645,15,FALSE),0)</f>
        <v>47993</v>
      </c>
      <c r="AD29" s="126">
        <f>ROUND(VLOOKUP(CONCATENATE("SP ",H$6," H",$B29),Основа!$A$1:$O3645,15,FALSE),0)</f>
        <v>53636</v>
      </c>
      <c r="AE29" s="126">
        <f>ROUND(VLOOKUP(CONCATENATE("SP ",I$6," H",$B29),Основа!$A$1:$O3645,15,FALSE),0)</f>
        <v>63286</v>
      </c>
      <c r="AF29" s="126">
        <f>ROUND(VLOOKUP(CONCATENATE("SP ",J$6," H",$B29),Основа!$A$1:$O3645,15,FALSE),0)</f>
        <v>66245</v>
      </c>
      <c r="AG29" s="126">
        <f>ROUND(VLOOKUP(CONCATENATE("SP ",K$6," H",$B29),Основа!$A$1:$O3645,15,FALSE),0)</f>
        <v>73209</v>
      </c>
      <c r="AH29" s="126">
        <f>ROUND(VLOOKUP(CONCATENATE("SP ",L$6," H",$B29),Основа!$A$1:$O3645,15,FALSE),0)</f>
        <v>83149</v>
      </c>
      <c r="AI29" s="126">
        <f>ROUND(VLOOKUP(CONCATENATE("SP ",M$6," H",$B29),Основа!$A$1:$O3645,15,FALSE),0)</f>
        <v>100953</v>
      </c>
      <c r="AJ29" s="126">
        <f>ROUND(VLOOKUP(CONCATENATE("SP ",N$6," H",$B29),Основа!$A$1:$O3645,15,FALSE),0)</f>
        <v>103179</v>
      </c>
      <c r="AK29" s="126">
        <f>ROUND(VLOOKUP(CONCATENATE("SP ",O$6," H",$B29),Основа!$A$1:$O3645,15,FALSE),0)</f>
        <v>128216</v>
      </c>
      <c r="AL29" s="126">
        <f>ROUND(VLOOKUP(CONCATENATE("SP ",P$6," H",$B29),Основа!$A$1:$O3645,15,FALSE),0)</f>
        <v>153253</v>
      </c>
      <c r="AM29" s="67"/>
      <c r="AN29" s="67"/>
      <c r="AO29" s="67"/>
      <c r="AP29" s="67"/>
    </row>
    <row r="30" spans="2:42" ht="15" customHeight="1" thickBot="1" x14ac:dyDescent="0.35">
      <c r="B30" s="548"/>
      <c r="C30" s="556"/>
      <c r="D30" s="106" t="str">
        <f>RIGHT($K$5,21)</f>
        <v>ΔТ=70⁰С (95/85/20) Вт</v>
      </c>
      <c r="E30" s="449">
        <f t="shared" ref="E30:P30" si="23">ROUND(IF($D30="ΔТ=70⁰С (95/85/20) Вт",AA30,(IF($D30="ΔТ=60⁰С (90/70/20) Вт",AA30*0.818,AA30*0.646))),0)</f>
        <v>824</v>
      </c>
      <c r="F30" s="449">
        <f t="shared" si="23"/>
        <v>907</v>
      </c>
      <c r="G30" s="449">
        <f t="shared" si="23"/>
        <v>1223</v>
      </c>
      <c r="H30" s="449">
        <f t="shared" si="23"/>
        <v>1649</v>
      </c>
      <c r="I30" s="449">
        <f t="shared" si="23"/>
        <v>2046</v>
      </c>
      <c r="J30" s="449">
        <f t="shared" si="23"/>
        <v>2459</v>
      </c>
      <c r="K30" s="449">
        <f t="shared" si="23"/>
        <v>2857</v>
      </c>
      <c r="L30" s="449">
        <f t="shared" si="23"/>
        <v>3296</v>
      </c>
      <c r="M30" s="449">
        <f t="shared" si="23"/>
        <v>3626</v>
      </c>
      <c r="N30" s="449">
        <f t="shared" si="23"/>
        <v>3681</v>
      </c>
      <c r="O30" s="449">
        <f t="shared" si="23"/>
        <v>4120</v>
      </c>
      <c r="P30" s="450">
        <f t="shared" si="23"/>
        <v>4945</v>
      </c>
      <c r="AA30" s="126">
        <f>VLOOKUP(CONCATENATE("SP ",E$6," H",$B29),Основа!$A$1:$O3645,8,FALSE)</f>
        <v>824.1</v>
      </c>
      <c r="AB30" s="126">
        <f>VLOOKUP(CONCATENATE("SP ",F$6," H",$B29),Основа!$A$1:$O3645,8,FALSE)</f>
        <v>906.51</v>
      </c>
      <c r="AC30" s="126">
        <f>VLOOKUP(CONCATENATE("SP ",G$6," H",$B29),Основа!$A$1:$O3645,8,FALSE)</f>
        <v>1222.6199999999999</v>
      </c>
      <c r="AD30" s="126">
        <f>VLOOKUP(CONCATENATE("SP ",H$6," H",$B29),Основа!$A$1:$O3645,8,FALSE)</f>
        <v>1648.7535</v>
      </c>
      <c r="AE30" s="126">
        <f>VLOOKUP(CONCATENATE("SP ",I$6," H",$B29),Основа!$A$1:$O3645,8,FALSE)</f>
        <v>2046.0435</v>
      </c>
      <c r="AF30" s="126">
        <f>VLOOKUP(CONCATENATE("SP ",J$6," H",$B29),Основа!$A$1:$O3645,8,FALSE)</f>
        <v>2458.5239999999999</v>
      </c>
      <c r="AG30" s="126">
        <f>VLOOKUP(CONCATENATE("SP ",K$6," H",$B29),Основа!$A$1:$O3645,8,FALSE)</f>
        <v>2856.9825000000001</v>
      </c>
      <c r="AH30" s="126">
        <f>VLOOKUP(CONCATENATE("SP ",L$6," H",$B29),Основа!$A$1:$O3645,8,FALSE)</f>
        <v>3296.3385000000003</v>
      </c>
      <c r="AI30" s="126">
        <f>VLOOKUP(CONCATENATE("SP ",M$6," H",$B29),Основа!$A$1:$O3645,8,FALSE)</f>
        <v>3625.8555000000001</v>
      </c>
      <c r="AJ30" s="126">
        <f>VLOOKUP(CONCATENATE("SP ",N$6," H",$B29),Основа!$A$1:$O3645,8,FALSE)</f>
        <v>3680.7750000000001</v>
      </c>
      <c r="AK30" s="126">
        <f>VLOOKUP(CONCATENATE("SP ",O$6," H",$B29),Основа!$A$1:$O3645,8,FALSE)</f>
        <v>4120.1310000000003</v>
      </c>
      <c r="AL30" s="126">
        <f>VLOOKUP(CONCATENATE("SP ",P$6," H",$B29),Основа!$A$1:$O3645,8,FALSE)</f>
        <v>4945.0919999999996</v>
      </c>
      <c r="AM30" s="67"/>
      <c r="AN30" s="67"/>
      <c r="AO30" s="67"/>
      <c r="AP30" s="67"/>
    </row>
    <row r="31" spans="2:42" ht="15" customHeight="1" x14ac:dyDescent="0.3">
      <c r="B31" s="561">
        <v>14</v>
      </c>
      <c r="C31" s="577">
        <v>778</v>
      </c>
      <c r="D31" s="81" t="s">
        <v>36</v>
      </c>
      <c r="E31" s="447">
        <f>ROUND(AA31-(AA31*$J$5),0)</f>
        <v>39285</v>
      </c>
      <c r="F31" s="447">
        <f t="shared" ref="F31:P31" si="24">ROUND(AB31-(AB31*$J$5),0)</f>
        <v>42910</v>
      </c>
      <c r="G31" s="447">
        <f t="shared" si="24"/>
        <v>51010</v>
      </c>
      <c r="H31" s="447">
        <f t="shared" si="24"/>
        <v>57087</v>
      </c>
      <c r="I31" s="447">
        <f t="shared" si="24"/>
        <v>67480</v>
      </c>
      <c r="J31" s="447">
        <f t="shared" si="24"/>
        <v>70668</v>
      </c>
      <c r="K31" s="447">
        <f t="shared" si="24"/>
        <v>78167</v>
      </c>
      <c r="L31" s="447">
        <f t="shared" si="24"/>
        <v>88870</v>
      </c>
      <c r="M31" s="447">
        <f t="shared" si="24"/>
        <v>107946</v>
      </c>
      <c r="N31" s="447">
        <f t="shared" si="24"/>
        <v>110330</v>
      </c>
      <c r="O31" s="447">
        <f t="shared" si="24"/>
        <v>137155</v>
      </c>
      <c r="P31" s="448">
        <f t="shared" si="24"/>
        <v>163980</v>
      </c>
      <c r="AA31" s="126">
        <f>ROUND(VLOOKUP(CONCATENATE("SP ",E$6," H",$B31),Основа!$A$1:$O3647,15,FALSE),0)</f>
        <v>39285</v>
      </c>
      <c r="AB31" s="126">
        <f>ROUND(VLOOKUP(CONCATENATE("SP ",F$6," H",$B31),Основа!$A$1:$O3647,15,FALSE),0)</f>
        <v>42910</v>
      </c>
      <c r="AC31" s="126">
        <f>ROUND(VLOOKUP(CONCATENATE("SP ",G$6," H",$B31),Основа!$A$1:$O3647,15,FALSE),0)</f>
        <v>51010</v>
      </c>
      <c r="AD31" s="126">
        <f>ROUND(VLOOKUP(CONCATENATE("SP ",H$6," H",$B31),Основа!$A$1:$O3647,15,FALSE),0)</f>
        <v>57087</v>
      </c>
      <c r="AE31" s="126">
        <f>ROUND(VLOOKUP(CONCATENATE("SP ",I$6," H",$B31),Основа!$A$1:$O3647,15,FALSE),0)</f>
        <v>67480</v>
      </c>
      <c r="AF31" s="126">
        <f>ROUND(VLOOKUP(CONCATENATE("SP ",J$6," H",$B31),Основа!$A$1:$O3647,15,FALSE),0)</f>
        <v>70668</v>
      </c>
      <c r="AG31" s="126">
        <f>ROUND(VLOOKUP(CONCATENATE("SP ",K$6," H",$B31),Основа!$A$1:$O3647,15,FALSE),0)</f>
        <v>78167</v>
      </c>
      <c r="AH31" s="126">
        <f>ROUND(VLOOKUP(CONCATENATE("SP ",L$6," H",$B31),Основа!$A$1:$O3647,15,FALSE),0)</f>
        <v>88870</v>
      </c>
      <c r="AI31" s="126">
        <f>ROUND(VLOOKUP(CONCATENATE("SP ",M$6," H",$B31),Основа!$A$1:$O3647,15,FALSE),0)</f>
        <v>107946</v>
      </c>
      <c r="AJ31" s="126">
        <f>ROUND(VLOOKUP(CONCATENATE("SP ",N$6," H",$B31),Основа!$A$1:$O3647,15,FALSE),0)</f>
        <v>110330</v>
      </c>
      <c r="AK31" s="126">
        <f>ROUND(VLOOKUP(CONCATENATE("SP ",O$6," H",$B31),Основа!$A$1:$O3647,15,FALSE),0)</f>
        <v>137155</v>
      </c>
      <c r="AL31" s="126">
        <f>ROUND(VLOOKUP(CONCATENATE("SP ",P$6," H",$B31),Основа!$A$1:$O3647,15,FALSE),0)</f>
        <v>163980</v>
      </c>
      <c r="AM31" s="67"/>
      <c r="AN31" s="67"/>
      <c r="AO31" s="67"/>
      <c r="AP31" s="67"/>
    </row>
    <row r="32" spans="2:42" ht="15" customHeight="1" thickBot="1" x14ac:dyDescent="0.35">
      <c r="B32" s="548"/>
      <c r="C32" s="556"/>
      <c r="D32" s="106" t="str">
        <f>RIGHT($K$5,21)</f>
        <v>ΔТ=70⁰С (95/85/20) Вт</v>
      </c>
      <c r="E32" s="449">
        <f t="shared" ref="E32:P32" si="25">ROUND(IF($D32="ΔТ=70⁰С (95/85/20) Вт",AA32,(IF($D32="ΔТ=60⁰С (90/70/20) Вт",AA32*0.818,AA32*0.646))),0)</f>
        <v>888</v>
      </c>
      <c r="F32" s="449">
        <f t="shared" si="25"/>
        <v>975</v>
      </c>
      <c r="G32" s="449">
        <f t="shared" si="25"/>
        <v>1317</v>
      </c>
      <c r="H32" s="449">
        <f t="shared" si="25"/>
        <v>1775</v>
      </c>
      <c r="I32" s="449">
        <f t="shared" si="25"/>
        <v>2204</v>
      </c>
      <c r="J32" s="449">
        <f t="shared" si="25"/>
        <v>2648</v>
      </c>
      <c r="K32" s="449">
        <f t="shared" si="25"/>
        <v>3077</v>
      </c>
      <c r="L32" s="449">
        <f t="shared" si="25"/>
        <v>3550</v>
      </c>
      <c r="M32" s="449">
        <f t="shared" si="25"/>
        <v>3905</v>
      </c>
      <c r="N32" s="449">
        <f t="shared" si="25"/>
        <v>3965</v>
      </c>
      <c r="O32" s="449">
        <f t="shared" si="25"/>
        <v>4438</v>
      </c>
      <c r="P32" s="450">
        <f t="shared" si="25"/>
        <v>5325</v>
      </c>
      <c r="AA32" s="126">
        <f>VLOOKUP(CONCATENATE("SP ",E$6," H",$B31),Основа!$A$1:$O3647,8,FALSE)</f>
        <v>888.06</v>
      </c>
      <c r="AB32" s="126">
        <f>VLOOKUP(CONCATENATE("SP ",F$6," H",$B31),Основа!$A$1:$O3647,8,FALSE)</f>
        <v>975.39</v>
      </c>
      <c r="AC32" s="126">
        <f>VLOOKUP(CONCATENATE("SP ",G$6," H",$B31),Основа!$A$1:$O3647,8,FALSE)</f>
        <v>1317</v>
      </c>
      <c r="AD32" s="126">
        <f>VLOOKUP(CONCATENATE("SP ",H$6," H",$B31),Основа!$A$1:$O3647,8,FALSE)</f>
        <v>1774.9515000000001</v>
      </c>
      <c r="AE32" s="126">
        <f>VLOOKUP(CONCATENATE("SP ",I$6," H",$B31),Основа!$A$1:$O3647,8,FALSE)</f>
        <v>2203.7910000000002</v>
      </c>
      <c r="AF32" s="126">
        <f>VLOOKUP(CONCATENATE("SP ",J$6," H",$B31),Основа!$A$1:$O3647,8,FALSE)</f>
        <v>2647.8209999999999</v>
      </c>
      <c r="AG32" s="126">
        <f>VLOOKUP(CONCATENATE("SP ",K$6," H",$B31),Основа!$A$1:$O3647,8,FALSE)</f>
        <v>3076.6605</v>
      </c>
      <c r="AH32" s="126">
        <f>VLOOKUP(CONCATENATE("SP ",L$6," H",$B31),Основа!$A$1:$O3647,8,FALSE)</f>
        <v>3549.9030000000002</v>
      </c>
      <c r="AI32" s="126">
        <f>VLOOKUP(CONCATENATE("SP ",M$6," H",$B31),Основа!$A$1:$O3647,8,FALSE)</f>
        <v>3905.1270000000004</v>
      </c>
      <c r="AJ32" s="126">
        <f>VLOOKUP(CONCATENATE("SP ",N$6," H",$B31),Основа!$A$1:$O3647,8,FALSE)</f>
        <v>3964.7204999999999</v>
      </c>
      <c r="AK32" s="126">
        <f>VLOOKUP(CONCATENATE("SP ",O$6," H",$B31),Основа!$A$1:$O3647,8,FALSE)</f>
        <v>4437.9629999999997</v>
      </c>
      <c r="AL32" s="126">
        <f>VLOOKUP(CONCATENATE("SP ",P$6," H",$B31),Основа!$A$1:$O3647,8,FALSE)</f>
        <v>5324.8544999999995</v>
      </c>
      <c r="AM32" s="67"/>
      <c r="AN32" s="67"/>
      <c r="AO32" s="67"/>
      <c r="AP32" s="67"/>
    </row>
    <row r="33" spans="2:42" ht="25.2" thickBot="1" x14ac:dyDescent="0.45">
      <c r="B33" s="80"/>
      <c r="C33" s="80"/>
      <c r="D33" s="80"/>
      <c r="E33" s="85" t="s">
        <v>51</v>
      </c>
      <c r="F33" s="80"/>
      <c r="G33" s="80"/>
      <c r="H33" s="80"/>
      <c r="I33" s="80"/>
      <c r="J33" s="80"/>
      <c r="K33" s="80"/>
      <c r="L33" s="80"/>
      <c r="M33" s="80"/>
      <c r="N33" s="80"/>
      <c r="O33" s="80"/>
      <c r="P33" s="80"/>
      <c r="AA33" s="67"/>
      <c r="AB33" s="67"/>
      <c r="AC33" s="67"/>
      <c r="AD33" s="67"/>
      <c r="AE33" s="67"/>
      <c r="AF33" s="67"/>
      <c r="AG33" s="67"/>
      <c r="AH33" s="67"/>
      <c r="AI33" s="67"/>
      <c r="AJ33" s="67"/>
      <c r="AK33" s="67"/>
      <c r="AL33" s="67"/>
      <c r="AM33" s="67"/>
      <c r="AN33" s="67"/>
      <c r="AO33" s="67"/>
      <c r="AP33" s="67"/>
    </row>
    <row r="34" spans="2:42" ht="15" customHeight="1" x14ac:dyDescent="0.3">
      <c r="B34" s="564" t="s">
        <v>8</v>
      </c>
      <c r="C34" s="565"/>
      <c r="D34" s="566"/>
      <c r="E34" s="465">
        <v>500</v>
      </c>
      <c r="F34" s="465">
        <v>550</v>
      </c>
      <c r="G34" s="465">
        <v>750</v>
      </c>
      <c r="H34" s="465">
        <v>1000</v>
      </c>
      <c r="I34" s="465">
        <v>1250</v>
      </c>
      <c r="J34" s="465">
        <v>1500</v>
      </c>
      <c r="K34" s="465">
        <v>1750</v>
      </c>
      <c r="L34" s="465">
        <v>2000</v>
      </c>
      <c r="M34" s="465">
        <v>2200</v>
      </c>
      <c r="N34" s="465">
        <v>2250</v>
      </c>
      <c r="O34" s="465">
        <v>2500</v>
      </c>
      <c r="P34" s="485">
        <v>3000</v>
      </c>
      <c r="AA34" s="67"/>
      <c r="AB34" s="67"/>
      <c r="AC34" s="67"/>
      <c r="AD34" s="67"/>
      <c r="AE34" s="67"/>
      <c r="AF34" s="67"/>
      <c r="AG34" s="67"/>
      <c r="AH34" s="67"/>
      <c r="AI34" s="67"/>
      <c r="AJ34" s="67"/>
      <c r="AK34" s="67"/>
      <c r="AL34" s="67"/>
      <c r="AM34" s="67"/>
      <c r="AN34" s="67"/>
      <c r="AO34" s="67"/>
      <c r="AP34" s="67"/>
    </row>
    <row r="35" spans="2:42" ht="15" customHeight="1" x14ac:dyDescent="0.3">
      <c r="B35" s="567" t="s">
        <v>9</v>
      </c>
      <c r="C35" s="568"/>
      <c r="D35" s="569"/>
      <c r="E35" s="468">
        <v>430</v>
      </c>
      <c r="F35" s="468">
        <v>480</v>
      </c>
      <c r="G35" s="468">
        <v>680</v>
      </c>
      <c r="H35" s="468">
        <v>930</v>
      </c>
      <c r="I35" s="468">
        <v>1180</v>
      </c>
      <c r="J35" s="468">
        <v>1430</v>
      </c>
      <c r="K35" s="468">
        <v>1680</v>
      </c>
      <c r="L35" s="468">
        <v>1930</v>
      </c>
      <c r="M35" s="468">
        <v>2130</v>
      </c>
      <c r="N35" s="468">
        <v>2180</v>
      </c>
      <c r="O35" s="468">
        <v>2430</v>
      </c>
      <c r="P35" s="469">
        <v>2930</v>
      </c>
      <c r="AA35" s="67"/>
      <c r="AB35" s="67"/>
      <c r="AC35" s="67"/>
      <c r="AD35" s="67"/>
      <c r="AE35" s="67"/>
      <c r="AF35" s="67"/>
      <c r="AG35" s="67"/>
      <c r="AH35" s="67"/>
      <c r="AI35" s="67"/>
      <c r="AJ35" s="67"/>
      <c r="AK35" s="67"/>
      <c r="AL35" s="67"/>
      <c r="AM35" s="67"/>
      <c r="AN35" s="67"/>
      <c r="AO35" s="67"/>
      <c r="AP35" s="67"/>
    </row>
    <row r="36" spans="2:42" ht="15" customHeight="1" x14ac:dyDescent="0.3">
      <c r="B36" s="590" t="s">
        <v>35</v>
      </c>
      <c r="C36" s="591"/>
      <c r="D36" s="592"/>
      <c r="E36" s="468">
        <f>(E34/2)-25</f>
        <v>225</v>
      </c>
      <c r="F36" s="468">
        <f t="shared" ref="F36:P36" si="26">(F34/2)-25</f>
        <v>250</v>
      </c>
      <c r="G36" s="468">
        <f t="shared" si="26"/>
        <v>350</v>
      </c>
      <c r="H36" s="468">
        <f t="shared" si="26"/>
        <v>475</v>
      </c>
      <c r="I36" s="468">
        <f t="shared" si="26"/>
        <v>600</v>
      </c>
      <c r="J36" s="468">
        <f t="shared" si="26"/>
        <v>725</v>
      </c>
      <c r="K36" s="468">
        <f t="shared" si="26"/>
        <v>850</v>
      </c>
      <c r="L36" s="468">
        <f t="shared" si="26"/>
        <v>975</v>
      </c>
      <c r="M36" s="468">
        <f t="shared" si="26"/>
        <v>1075</v>
      </c>
      <c r="N36" s="468">
        <f t="shared" si="26"/>
        <v>1100</v>
      </c>
      <c r="O36" s="468">
        <f t="shared" si="26"/>
        <v>1225</v>
      </c>
      <c r="P36" s="469">
        <f t="shared" si="26"/>
        <v>1475</v>
      </c>
      <c r="AA36" s="67"/>
      <c r="AB36" s="67"/>
      <c r="AC36" s="67"/>
      <c r="AD36" s="67"/>
      <c r="AE36" s="67"/>
      <c r="AF36" s="67"/>
      <c r="AG36" s="67"/>
      <c r="AH36" s="67"/>
      <c r="AI36" s="67"/>
      <c r="AJ36" s="67"/>
      <c r="AK36" s="67"/>
      <c r="AL36" s="67"/>
      <c r="AM36" s="67"/>
      <c r="AN36" s="67"/>
      <c r="AO36" s="67"/>
      <c r="AP36" s="67"/>
    </row>
    <row r="37" spans="2:42" ht="15" customHeight="1" x14ac:dyDescent="0.3">
      <c r="B37" s="590" t="s">
        <v>78</v>
      </c>
      <c r="C37" s="591"/>
      <c r="D37" s="592"/>
      <c r="E37" s="574">
        <v>57</v>
      </c>
      <c r="F37" s="574"/>
      <c r="G37" s="574"/>
      <c r="H37" s="574"/>
      <c r="I37" s="574"/>
      <c r="J37" s="574"/>
      <c r="K37" s="574"/>
      <c r="L37" s="574"/>
      <c r="M37" s="574"/>
      <c r="N37" s="574"/>
      <c r="O37" s="574"/>
      <c r="P37" s="575"/>
      <c r="AA37" s="67"/>
      <c r="AB37" s="67"/>
      <c r="AC37" s="67"/>
      <c r="AD37" s="67"/>
      <c r="AE37" s="67"/>
      <c r="AF37" s="67"/>
      <c r="AG37" s="67"/>
      <c r="AH37" s="67"/>
      <c r="AI37" s="67"/>
      <c r="AJ37" s="67"/>
      <c r="AK37" s="67"/>
      <c r="AL37" s="67"/>
      <c r="AM37" s="67"/>
      <c r="AN37" s="67"/>
      <c r="AO37" s="67"/>
      <c r="AP37" s="67"/>
    </row>
    <row r="38" spans="2:42" ht="43.8" thickBot="1" x14ac:dyDescent="0.35">
      <c r="B38" s="82" t="s">
        <v>1</v>
      </c>
      <c r="C38" s="86" t="s">
        <v>7</v>
      </c>
      <c r="D38" s="570" t="s">
        <v>5</v>
      </c>
      <c r="E38" s="571"/>
      <c r="F38" s="571"/>
      <c r="G38" s="571"/>
      <c r="H38" s="571"/>
      <c r="I38" s="571"/>
      <c r="J38" s="571"/>
      <c r="K38" s="571"/>
      <c r="L38" s="571"/>
      <c r="M38" s="571"/>
      <c r="N38" s="571"/>
      <c r="O38" s="571"/>
      <c r="P38" s="572"/>
      <c r="AA38" s="67"/>
      <c r="AB38" s="67"/>
      <c r="AC38" s="67"/>
      <c r="AD38" s="67"/>
      <c r="AE38" s="67"/>
      <c r="AF38" s="67"/>
      <c r="AG38" s="67"/>
      <c r="AH38" s="67"/>
      <c r="AI38" s="67"/>
      <c r="AJ38" s="67"/>
      <c r="AK38" s="67"/>
      <c r="AL38" s="67"/>
      <c r="AM38" s="67"/>
      <c r="AN38" s="67"/>
      <c r="AO38" s="67"/>
      <c r="AP38" s="67"/>
    </row>
    <row r="39" spans="2:42" x14ac:dyDescent="0.3">
      <c r="B39" s="547">
        <v>2</v>
      </c>
      <c r="C39" s="551">
        <v>50</v>
      </c>
      <c r="D39" s="87" t="s">
        <v>6</v>
      </c>
      <c r="E39" s="118">
        <v>3.36</v>
      </c>
      <c r="F39" s="118">
        <v>3.6</v>
      </c>
      <c r="G39" s="118">
        <v>4.5600000000000005</v>
      </c>
      <c r="H39" s="118">
        <v>5.76</v>
      </c>
      <c r="I39" s="118">
        <v>6.96</v>
      </c>
      <c r="J39" s="118">
        <v>8.16</v>
      </c>
      <c r="K39" s="118">
        <v>9.36</v>
      </c>
      <c r="L39" s="118">
        <v>10.559999999999999</v>
      </c>
      <c r="M39" s="118">
        <v>11.52</v>
      </c>
      <c r="N39" s="118">
        <v>11.760000000000002</v>
      </c>
      <c r="O39" s="118">
        <v>12.96</v>
      </c>
      <c r="P39" s="119">
        <v>15.36</v>
      </c>
      <c r="AA39" s="67"/>
      <c r="AB39" s="67"/>
      <c r="AC39" s="67"/>
      <c r="AD39" s="67"/>
      <c r="AE39" s="67"/>
      <c r="AF39" s="67"/>
      <c r="AG39" s="67"/>
      <c r="AH39" s="67"/>
      <c r="AI39" s="67"/>
      <c r="AJ39" s="67"/>
      <c r="AK39" s="67"/>
      <c r="AL39" s="67"/>
      <c r="AM39" s="67"/>
      <c r="AN39" s="67"/>
      <c r="AO39" s="67"/>
      <c r="AP39" s="67"/>
    </row>
    <row r="40" spans="2:42" ht="15" thickBot="1" x14ac:dyDescent="0.35">
      <c r="B40" s="548"/>
      <c r="C40" s="552"/>
      <c r="D40" s="90" t="s">
        <v>3</v>
      </c>
      <c r="E40" s="100">
        <v>1.3</v>
      </c>
      <c r="F40" s="100">
        <v>1.4</v>
      </c>
      <c r="G40" s="100">
        <v>1.8</v>
      </c>
      <c r="H40" s="100">
        <v>2.4</v>
      </c>
      <c r="I40" s="100">
        <v>3</v>
      </c>
      <c r="J40" s="100">
        <v>3.5</v>
      </c>
      <c r="K40" s="100">
        <v>4.0999999999999996</v>
      </c>
      <c r="L40" s="100">
        <v>4.5999999999999996</v>
      </c>
      <c r="M40" s="100">
        <v>5.0999999999999996</v>
      </c>
      <c r="N40" s="100">
        <v>5.2</v>
      </c>
      <c r="O40" s="100">
        <v>5.8</v>
      </c>
      <c r="P40" s="101">
        <v>6.9</v>
      </c>
      <c r="AA40" s="67"/>
      <c r="AB40" s="67"/>
      <c r="AC40" s="67"/>
      <c r="AD40" s="67"/>
      <c r="AE40" s="67"/>
      <c r="AF40" s="67"/>
      <c r="AG40" s="67"/>
      <c r="AH40" s="67"/>
      <c r="AI40" s="67"/>
      <c r="AJ40" s="67"/>
      <c r="AK40" s="67"/>
      <c r="AL40" s="67"/>
      <c r="AM40" s="67"/>
      <c r="AN40" s="67"/>
      <c r="AO40" s="67"/>
      <c r="AP40" s="67"/>
    </row>
    <row r="41" spans="2:42" x14ac:dyDescent="0.3">
      <c r="B41" s="561">
        <v>3</v>
      </c>
      <c r="C41" s="551">
        <v>106</v>
      </c>
      <c r="D41" s="94" t="s">
        <v>6</v>
      </c>
      <c r="E41" s="118">
        <v>5.16</v>
      </c>
      <c r="F41" s="118">
        <v>5.52</v>
      </c>
      <c r="G41" s="118">
        <v>6.9600000000000009</v>
      </c>
      <c r="H41" s="118">
        <v>8.76</v>
      </c>
      <c r="I41" s="118">
        <v>10.56</v>
      </c>
      <c r="J41" s="118">
        <v>12.360000000000001</v>
      </c>
      <c r="K41" s="118">
        <v>14.160000000000002</v>
      </c>
      <c r="L41" s="118">
        <v>15.959999999999999</v>
      </c>
      <c r="M41" s="118">
        <v>17.399999999999999</v>
      </c>
      <c r="N41" s="118">
        <v>17.760000000000002</v>
      </c>
      <c r="O41" s="118">
        <v>19.559999999999999</v>
      </c>
      <c r="P41" s="119">
        <v>23.16</v>
      </c>
      <c r="AA41" s="67"/>
      <c r="AB41" s="67"/>
      <c r="AC41" s="67"/>
      <c r="AD41" s="67"/>
      <c r="AE41" s="67"/>
      <c r="AF41" s="67"/>
      <c r="AG41" s="67"/>
      <c r="AH41" s="67"/>
      <c r="AI41" s="67"/>
      <c r="AJ41" s="67"/>
      <c r="AK41" s="67"/>
      <c r="AL41" s="67"/>
      <c r="AM41" s="67"/>
      <c r="AN41" s="67"/>
      <c r="AO41" s="67"/>
      <c r="AP41" s="67"/>
    </row>
    <row r="42" spans="2:42" ht="15" thickBot="1" x14ac:dyDescent="0.35">
      <c r="B42" s="561"/>
      <c r="C42" s="552"/>
      <c r="D42" s="97" t="s">
        <v>3</v>
      </c>
      <c r="E42" s="92">
        <v>1.9</v>
      </c>
      <c r="F42" s="92">
        <v>2.1</v>
      </c>
      <c r="G42" s="92">
        <v>2.8</v>
      </c>
      <c r="H42" s="92">
        <v>3.6</v>
      </c>
      <c r="I42" s="92">
        <v>4.4000000000000004</v>
      </c>
      <c r="J42" s="92">
        <v>5.3</v>
      </c>
      <c r="K42" s="92">
        <v>6.1</v>
      </c>
      <c r="L42" s="92">
        <v>7</v>
      </c>
      <c r="M42" s="92">
        <v>7.7</v>
      </c>
      <c r="N42" s="92">
        <v>7.8</v>
      </c>
      <c r="O42" s="92">
        <v>8.6999999999999993</v>
      </c>
      <c r="P42" s="93">
        <v>10.4</v>
      </c>
      <c r="AA42" s="67"/>
      <c r="AB42" s="67"/>
      <c r="AC42" s="67"/>
      <c r="AD42" s="67"/>
      <c r="AE42" s="67"/>
      <c r="AF42" s="67"/>
      <c r="AG42" s="67"/>
      <c r="AH42" s="67"/>
      <c r="AI42" s="67"/>
      <c r="AJ42" s="67"/>
      <c r="AK42" s="67"/>
      <c r="AL42" s="67"/>
      <c r="AM42" s="67"/>
      <c r="AN42" s="67"/>
      <c r="AO42" s="67"/>
      <c r="AP42" s="67"/>
    </row>
    <row r="43" spans="2:42" x14ac:dyDescent="0.3">
      <c r="B43" s="547">
        <v>4</v>
      </c>
      <c r="C43" s="551">
        <v>162</v>
      </c>
      <c r="D43" s="87" t="s">
        <v>6</v>
      </c>
      <c r="E43" s="120">
        <v>6.96</v>
      </c>
      <c r="F43" s="120">
        <v>7.44</v>
      </c>
      <c r="G43" s="120">
        <v>9.36</v>
      </c>
      <c r="H43" s="120">
        <v>11.76</v>
      </c>
      <c r="I43" s="120">
        <v>14.16</v>
      </c>
      <c r="J43" s="120">
        <v>16.560000000000002</v>
      </c>
      <c r="K43" s="120">
        <v>18.96</v>
      </c>
      <c r="L43" s="120">
        <v>21.36</v>
      </c>
      <c r="M43" s="120">
        <v>23.28</v>
      </c>
      <c r="N43" s="120">
        <v>23.76</v>
      </c>
      <c r="O43" s="120">
        <v>26.16</v>
      </c>
      <c r="P43" s="121">
        <v>30.96</v>
      </c>
      <c r="AA43" s="67"/>
      <c r="AB43" s="67"/>
      <c r="AC43" s="67"/>
      <c r="AD43" s="67"/>
      <c r="AE43" s="67"/>
      <c r="AF43" s="67"/>
      <c r="AG43" s="67"/>
      <c r="AH43" s="67"/>
      <c r="AI43" s="67"/>
      <c r="AJ43" s="67"/>
      <c r="AK43" s="67"/>
      <c r="AL43" s="67"/>
      <c r="AM43" s="67"/>
      <c r="AN43" s="67"/>
      <c r="AO43" s="67"/>
      <c r="AP43" s="67"/>
    </row>
    <row r="44" spans="2:42" ht="15" thickBot="1" x14ac:dyDescent="0.35">
      <c r="B44" s="548"/>
      <c r="C44" s="552"/>
      <c r="D44" s="90" t="s">
        <v>3</v>
      </c>
      <c r="E44" s="92">
        <v>2.6</v>
      </c>
      <c r="F44" s="92">
        <v>2.8</v>
      </c>
      <c r="G44" s="92">
        <v>3.7</v>
      </c>
      <c r="H44" s="92">
        <v>4.8</v>
      </c>
      <c r="I44" s="92">
        <v>5.9</v>
      </c>
      <c r="J44" s="92">
        <v>7.1</v>
      </c>
      <c r="K44" s="92">
        <v>8.1999999999999993</v>
      </c>
      <c r="L44" s="92">
        <v>9.3000000000000007</v>
      </c>
      <c r="M44" s="92">
        <v>10.199999999999999</v>
      </c>
      <c r="N44" s="92">
        <v>10.4</v>
      </c>
      <c r="O44" s="92">
        <v>11.6</v>
      </c>
      <c r="P44" s="93">
        <v>13.8</v>
      </c>
      <c r="AA44" s="67"/>
      <c r="AB44" s="67"/>
      <c r="AC44" s="67"/>
      <c r="AD44" s="67"/>
      <c r="AE44" s="67"/>
      <c r="AF44" s="67"/>
      <c r="AG44" s="67"/>
      <c r="AH44" s="67"/>
      <c r="AI44" s="67"/>
      <c r="AJ44" s="67"/>
      <c r="AK44" s="67"/>
      <c r="AL44" s="67"/>
      <c r="AM44" s="67"/>
      <c r="AN44" s="67"/>
      <c r="AO44" s="67"/>
      <c r="AP44" s="67"/>
    </row>
    <row r="45" spans="2:42" x14ac:dyDescent="0.3">
      <c r="B45" s="561">
        <v>5</v>
      </c>
      <c r="C45" s="551">
        <v>218</v>
      </c>
      <c r="D45" s="94" t="s">
        <v>6</v>
      </c>
      <c r="E45" s="118">
        <v>8.76</v>
      </c>
      <c r="F45" s="118">
        <v>9.3600000000000012</v>
      </c>
      <c r="G45" s="118">
        <v>11.76</v>
      </c>
      <c r="H45" s="118">
        <v>14.76</v>
      </c>
      <c r="I45" s="118">
        <v>17.760000000000002</v>
      </c>
      <c r="J45" s="118">
        <v>20.76</v>
      </c>
      <c r="K45" s="118">
        <v>23.76</v>
      </c>
      <c r="L45" s="118">
        <v>26.76</v>
      </c>
      <c r="M45" s="118">
        <v>29.160000000000004</v>
      </c>
      <c r="N45" s="118">
        <v>29.76</v>
      </c>
      <c r="O45" s="118">
        <v>32.76</v>
      </c>
      <c r="P45" s="119">
        <v>38.76</v>
      </c>
      <c r="AA45" s="67"/>
      <c r="AB45" s="67"/>
      <c r="AC45" s="67"/>
      <c r="AD45" s="67"/>
      <c r="AE45" s="67"/>
      <c r="AF45" s="67"/>
      <c r="AG45" s="67"/>
      <c r="AH45" s="67"/>
      <c r="AI45" s="67"/>
      <c r="AJ45" s="67"/>
      <c r="AK45" s="67"/>
      <c r="AL45" s="67"/>
    </row>
    <row r="46" spans="2:42" ht="15" thickBot="1" x14ac:dyDescent="0.35">
      <c r="B46" s="561"/>
      <c r="C46" s="552"/>
      <c r="D46" s="97" t="s">
        <v>3</v>
      </c>
      <c r="E46" s="92">
        <v>3.2</v>
      </c>
      <c r="F46" s="92">
        <v>3.5</v>
      </c>
      <c r="G46" s="92">
        <v>4.5999999999999996</v>
      </c>
      <c r="H46" s="92">
        <v>6</v>
      </c>
      <c r="I46" s="92">
        <v>7.4</v>
      </c>
      <c r="J46" s="92">
        <v>8.8000000000000007</v>
      </c>
      <c r="K46" s="92">
        <v>10.199999999999999</v>
      </c>
      <c r="L46" s="92">
        <v>11.7</v>
      </c>
      <c r="M46" s="92">
        <v>12.8</v>
      </c>
      <c r="N46" s="92">
        <v>13.1</v>
      </c>
      <c r="O46" s="92">
        <v>14.5</v>
      </c>
      <c r="P46" s="93">
        <v>17.3</v>
      </c>
      <c r="AA46" s="67"/>
      <c r="AB46" s="67"/>
      <c r="AC46" s="67"/>
      <c r="AD46" s="67"/>
      <c r="AE46" s="67"/>
      <c r="AF46" s="67"/>
      <c r="AG46" s="67"/>
      <c r="AH46" s="67"/>
      <c r="AI46" s="67"/>
      <c r="AJ46" s="67"/>
      <c r="AK46" s="67"/>
      <c r="AL46" s="67"/>
    </row>
    <row r="47" spans="2:42" x14ac:dyDescent="0.3">
      <c r="B47" s="547">
        <v>6</v>
      </c>
      <c r="C47" s="551">
        <v>274</v>
      </c>
      <c r="D47" s="87" t="s">
        <v>6</v>
      </c>
      <c r="E47" s="120">
        <v>10.559999999999999</v>
      </c>
      <c r="F47" s="120">
        <v>11.28</v>
      </c>
      <c r="G47" s="120">
        <v>14.16</v>
      </c>
      <c r="H47" s="120">
        <v>17.759999999999998</v>
      </c>
      <c r="I47" s="120">
        <v>21.36</v>
      </c>
      <c r="J47" s="120">
        <v>24.96</v>
      </c>
      <c r="K47" s="120">
        <v>28.560000000000002</v>
      </c>
      <c r="L47" s="120">
        <v>32.159999999999997</v>
      </c>
      <c r="M47" s="120">
        <v>35.04</v>
      </c>
      <c r="N47" s="120">
        <v>35.760000000000005</v>
      </c>
      <c r="O47" s="120">
        <v>39.36</v>
      </c>
      <c r="P47" s="121">
        <v>46.56</v>
      </c>
      <c r="AA47" s="67"/>
      <c r="AB47" s="67"/>
      <c r="AC47" s="67"/>
      <c r="AD47" s="67"/>
      <c r="AE47" s="67"/>
      <c r="AF47" s="67"/>
      <c r="AG47" s="67"/>
      <c r="AH47" s="67"/>
      <c r="AI47" s="67"/>
      <c r="AJ47" s="67"/>
      <c r="AK47" s="67"/>
      <c r="AL47" s="67"/>
    </row>
    <row r="48" spans="2:42" ht="15" thickBot="1" x14ac:dyDescent="0.35">
      <c r="B48" s="548"/>
      <c r="C48" s="552"/>
      <c r="D48" s="90" t="s">
        <v>3</v>
      </c>
      <c r="E48" s="92">
        <v>3.9</v>
      </c>
      <c r="F48" s="92">
        <v>4.2</v>
      </c>
      <c r="G48" s="92">
        <v>5.6</v>
      </c>
      <c r="H48" s="92">
        <v>7.2</v>
      </c>
      <c r="I48" s="92">
        <v>8.9</v>
      </c>
      <c r="J48" s="92">
        <v>10.6</v>
      </c>
      <c r="K48" s="92">
        <v>12.3</v>
      </c>
      <c r="L48" s="92">
        <v>14</v>
      </c>
      <c r="M48" s="92">
        <v>15.3</v>
      </c>
      <c r="N48" s="92">
        <v>15.7</v>
      </c>
      <c r="O48" s="92">
        <v>17.399999999999999</v>
      </c>
      <c r="P48" s="93">
        <v>20.7</v>
      </c>
      <c r="AA48" s="67"/>
      <c r="AB48" s="67"/>
      <c r="AC48" s="67"/>
      <c r="AD48" s="67"/>
      <c r="AE48" s="67"/>
      <c r="AF48" s="67"/>
      <c r="AG48" s="67"/>
      <c r="AH48" s="67"/>
      <c r="AI48" s="67"/>
      <c r="AJ48" s="67"/>
      <c r="AK48" s="67"/>
      <c r="AL48" s="67"/>
    </row>
    <row r="49" spans="2:38" x14ac:dyDescent="0.3">
      <c r="B49" s="561">
        <v>7</v>
      </c>
      <c r="C49" s="551">
        <v>330</v>
      </c>
      <c r="D49" s="94" t="s">
        <v>6</v>
      </c>
      <c r="E49" s="122">
        <v>12.36</v>
      </c>
      <c r="F49" s="122">
        <v>13.2</v>
      </c>
      <c r="G49" s="122">
        <v>16.559999999999999</v>
      </c>
      <c r="H49" s="122">
        <v>20.76</v>
      </c>
      <c r="I49" s="122">
        <v>24.96</v>
      </c>
      <c r="J49" s="122">
        <v>29.16</v>
      </c>
      <c r="K49" s="122">
        <v>33.36</v>
      </c>
      <c r="L49" s="122">
        <v>37.56</v>
      </c>
      <c r="M49" s="122">
        <v>40.92</v>
      </c>
      <c r="N49" s="122">
        <v>41.760000000000005</v>
      </c>
      <c r="O49" s="122">
        <v>45.96</v>
      </c>
      <c r="P49" s="123">
        <v>54.36</v>
      </c>
      <c r="AA49" s="67"/>
      <c r="AB49" s="67"/>
      <c r="AC49" s="67"/>
      <c r="AD49" s="67"/>
      <c r="AE49" s="67"/>
      <c r="AF49" s="67"/>
      <c r="AG49" s="67"/>
      <c r="AH49" s="67"/>
      <c r="AI49" s="67"/>
      <c r="AJ49" s="67"/>
      <c r="AK49" s="67"/>
      <c r="AL49" s="67"/>
    </row>
    <row r="50" spans="2:38" ht="15" thickBot="1" x14ac:dyDescent="0.35">
      <c r="B50" s="561"/>
      <c r="C50" s="552"/>
      <c r="D50" s="97" t="s">
        <v>3</v>
      </c>
      <c r="E50" s="100">
        <v>4.5</v>
      </c>
      <c r="F50" s="100">
        <v>4.9000000000000004</v>
      </c>
      <c r="G50" s="100">
        <v>6.5</v>
      </c>
      <c r="H50" s="100">
        <v>8.5</v>
      </c>
      <c r="I50" s="100">
        <v>10.4</v>
      </c>
      <c r="J50" s="100">
        <v>12.4</v>
      </c>
      <c r="K50" s="100">
        <v>14.4</v>
      </c>
      <c r="L50" s="100">
        <v>16.3</v>
      </c>
      <c r="M50" s="100">
        <v>17.899999999999999</v>
      </c>
      <c r="N50" s="100">
        <v>18.3</v>
      </c>
      <c r="O50" s="100">
        <v>20.3</v>
      </c>
      <c r="P50" s="101">
        <v>24.2</v>
      </c>
      <c r="AA50" s="67"/>
      <c r="AB50" s="67"/>
      <c r="AC50" s="67"/>
      <c r="AD50" s="67"/>
      <c r="AE50" s="67"/>
      <c r="AF50" s="67"/>
      <c r="AG50" s="67"/>
      <c r="AH50" s="67"/>
      <c r="AI50" s="67"/>
      <c r="AJ50" s="67"/>
      <c r="AK50" s="67"/>
      <c r="AL50" s="67"/>
    </row>
    <row r="51" spans="2:38" x14ac:dyDescent="0.3">
      <c r="B51" s="547">
        <v>8</v>
      </c>
      <c r="C51" s="551">
        <v>386</v>
      </c>
      <c r="D51" s="87" t="s">
        <v>6</v>
      </c>
      <c r="E51" s="118">
        <v>14.16</v>
      </c>
      <c r="F51" s="118">
        <v>15.120000000000001</v>
      </c>
      <c r="G51" s="118">
        <v>18.96</v>
      </c>
      <c r="H51" s="118">
        <v>23.759999999999998</v>
      </c>
      <c r="I51" s="118">
        <v>28.560000000000002</v>
      </c>
      <c r="J51" s="118">
        <v>33.36</v>
      </c>
      <c r="K51" s="118">
        <v>38.160000000000004</v>
      </c>
      <c r="L51" s="118">
        <v>42.96</v>
      </c>
      <c r="M51" s="118">
        <v>46.800000000000004</v>
      </c>
      <c r="N51" s="118">
        <v>47.760000000000005</v>
      </c>
      <c r="O51" s="118">
        <v>52.56</v>
      </c>
      <c r="P51" s="119">
        <v>62.160000000000004</v>
      </c>
      <c r="AA51" s="67"/>
      <c r="AB51" s="67"/>
      <c r="AC51" s="67"/>
      <c r="AD51" s="67"/>
      <c r="AE51" s="67"/>
      <c r="AF51" s="67"/>
      <c r="AG51" s="67"/>
      <c r="AH51" s="67"/>
      <c r="AI51" s="67"/>
      <c r="AJ51" s="67"/>
      <c r="AK51" s="67"/>
      <c r="AL51" s="67"/>
    </row>
    <row r="52" spans="2:38" ht="15" thickBot="1" x14ac:dyDescent="0.35">
      <c r="B52" s="548"/>
      <c r="C52" s="552"/>
      <c r="D52" s="90" t="s">
        <v>3</v>
      </c>
      <c r="E52" s="92">
        <v>5.2</v>
      </c>
      <c r="F52" s="92">
        <v>5.6</v>
      </c>
      <c r="G52" s="92">
        <v>7.4</v>
      </c>
      <c r="H52" s="92">
        <v>9.6999999999999993</v>
      </c>
      <c r="I52" s="92">
        <v>11.9</v>
      </c>
      <c r="J52" s="92">
        <v>14.2</v>
      </c>
      <c r="K52" s="92">
        <v>16.399999999999999</v>
      </c>
      <c r="L52" s="92">
        <v>18.7</v>
      </c>
      <c r="M52" s="92">
        <v>20.5</v>
      </c>
      <c r="N52" s="92">
        <v>20.9</v>
      </c>
      <c r="O52" s="92">
        <v>23.2</v>
      </c>
      <c r="P52" s="93">
        <v>27.7</v>
      </c>
      <c r="AA52" s="67"/>
      <c r="AB52" s="67"/>
      <c r="AC52" s="67"/>
      <c r="AD52" s="67"/>
      <c r="AE52" s="67"/>
      <c r="AF52" s="67"/>
      <c r="AG52" s="67"/>
      <c r="AH52" s="67"/>
      <c r="AI52" s="67"/>
      <c r="AJ52" s="67"/>
      <c r="AK52" s="67"/>
      <c r="AL52" s="67"/>
    </row>
    <row r="53" spans="2:38" x14ac:dyDescent="0.3">
      <c r="B53" s="561">
        <v>9</v>
      </c>
      <c r="C53" s="551">
        <v>442</v>
      </c>
      <c r="D53" s="94" t="s">
        <v>6</v>
      </c>
      <c r="E53" s="122">
        <v>15.959999999999999</v>
      </c>
      <c r="F53" s="122">
        <v>17.04</v>
      </c>
      <c r="G53" s="122">
        <v>21.36</v>
      </c>
      <c r="H53" s="122">
        <v>26.759999999999998</v>
      </c>
      <c r="I53" s="122">
        <v>32.159999999999997</v>
      </c>
      <c r="J53" s="122">
        <v>37.56</v>
      </c>
      <c r="K53" s="122">
        <v>42.960000000000008</v>
      </c>
      <c r="L53" s="122">
        <v>48.36</v>
      </c>
      <c r="M53" s="122">
        <v>52.680000000000007</v>
      </c>
      <c r="N53" s="122">
        <v>53.760000000000005</v>
      </c>
      <c r="O53" s="122">
        <v>59.16</v>
      </c>
      <c r="P53" s="123">
        <v>69.959999999999994</v>
      </c>
      <c r="AA53" s="67"/>
      <c r="AB53" s="67"/>
      <c r="AC53" s="67"/>
      <c r="AD53" s="67"/>
      <c r="AE53" s="67"/>
      <c r="AF53" s="67"/>
      <c r="AG53" s="67"/>
      <c r="AH53" s="67"/>
      <c r="AI53" s="67"/>
      <c r="AJ53" s="67"/>
      <c r="AK53" s="67"/>
      <c r="AL53" s="67"/>
    </row>
    <row r="54" spans="2:38" ht="15" thickBot="1" x14ac:dyDescent="0.35">
      <c r="B54" s="561"/>
      <c r="C54" s="552"/>
      <c r="D54" s="97" t="s">
        <v>3</v>
      </c>
      <c r="E54" s="100">
        <v>5.8</v>
      </c>
      <c r="F54" s="100">
        <v>6.3</v>
      </c>
      <c r="G54" s="100">
        <v>8.4</v>
      </c>
      <c r="H54" s="100">
        <v>10.9</v>
      </c>
      <c r="I54" s="100">
        <v>13.4</v>
      </c>
      <c r="J54" s="100">
        <v>15.9</v>
      </c>
      <c r="K54" s="100">
        <v>18.5</v>
      </c>
      <c r="L54" s="100">
        <v>21</v>
      </c>
      <c r="M54" s="100">
        <v>23</v>
      </c>
      <c r="N54" s="100">
        <v>23.5</v>
      </c>
      <c r="O54" s="100">
        <v>26.1</v>
      </c>
      <c r="P54" s="101">
        <v>31.1</v>
      </c>
      <c r="AA54" s="67"/>
      <c r="AB54" s="67"/>
      <c r="AC54" s="67"/>
      <c r="AD54" s="67"/>
      <c r="AE54" s="67"/>
      <c r="AF54" s="67"/>
      <c r="AG54" s="67"/>
      <c r="AH54" s="67"/>
      <c r="AI54" s="67"/>
      <c r="AJ54" s="67"/>
      <c r="AK54" s="67"/>
      <c r="AL54" s="67"/>
    </row>
    <row r="55" spans="2:38" x14ac:dyDescent="0.3">
      <c r="B55" s="547">
        <v>10</v>
      </c>
      <c r="C55" s="551">
        <v>498</v>
      </c>
      <c r="D55" s="87" t="s">
        <v>6</v>
      </c>
      <c r="E55" s="118">
        <v>17.759999999999998</v>
      </c>
      <c r="F55" s="118">
        <v>18.96</v>
      </c>
      <c r="G55" s="118">
        <v>23.759999999999998</v>
      </c>
      <c r="H55" s="118">
        <v>29.759999999999998</v>
      </c>
      <c r="I55" s="118">
        <v>35.76</v>
      </c>
      <c r="J55" s="118">
        <v>41.76</v>
      </c>
      <c r="K55" s="118">
        <v>47.76</v>
      </c>
      <c r="L55" s="118">
        <v>53.76</v>
      </c>
      <c r="M55" s="118">
        <v>58.56</v>
      </c>
      <c r="N55" s="118">
        <v>59.76</v>
      </c>
      <c r="O55" s="118">
        <v>65.760000000000005</v>
      </c>
      <c r="P55" s="119">
        <v>77.760000000000005</v>
      </c>
      <c r="AA55" s="67"/>
      <c r="AB55" s="67"/>
      <c r="AC55" s="67"/>
      <c r="AD55" s="67"/>
      <c r="AE55" s="67"/>
      <c r="AF55" s="67"/>
      <c r="AG55" s="67"/>
      <c r="AH55" s="67"/>
      <c r="AI55" s="67"/>
      <c r="AJ55" s="67"/>
      <c r="AK55" s="67"/>
      <c r="AL55" s="67"/>
    </row>
    <row r="56" spans="2:38" ht="15" thickBot="1" x14ac:dyDescent="0.35">
      <c r="B56" s="548"/>
      <c r="C56" s="552"/>
      <c r="D56" s="90" t="s">
        <v>3</v>
      </c>
      <c r="E56" s="92">
        <v>6.5</v>
      </c>
      <c r="F56" s="92">
        <v>7</v>
      </c>
      <c r="G56" s="92">
        <v>9.3000000000000007</v>
      </c>
      <c r="H56" s="92">
        <v>12.1</v>
      </c>
      <c r="I56" s="92">
        <v>14.9</v>
      </c>
      <c r="J56" s="92">
        <v>17.7</v>
      </c>
      <c r="K56" s="92">
        <v>20.5</v>
      </c>
      <c r="L56" s="92">
        <v>23.3</v>
      </c>
      <c r="M56" s="92">
        <v>25.6</v>
      </c>
      <c r="N56" s="92">
        <v>26.2</v>
      </c>
      <c r="O56" s="92">
        <v>29</v>
      </c>
      <c r="P56" s="93">
        <v>34.6</v>
      </c>
      <c r="AA56" s="67"/>
      <c r="AB56" s="67"/>
      <c r="AC56" s="67"/>
      <c r="AD56" s="67"/>
      <c r="AE56" s="67"/>
      <c r="AF56" s="67"/>
      <c r="AG56" s="67"/>
      <c r="AH56" s="67"/>
      <c r="AI56" s="67"/>
      <c r="AJ56" s="67"/>
      <c r="AK56" s="67"/>
      <c r="AL56" s="67"/>
    </row>
    <row r="57" spans="2:38" x14ac:dyDescent="0.3">
      <c r="B57" s="547">
        <v>11</v>
      </c>
      <c r="C57" s="551">
        <v>554</v>
      </c>
      <c r="D57" s="87" t="s">
        <v>6</v>
      </c>
      <c r="E57" s="120">
        <v>19.559999999999999</v>
      </c>
      <c r="F57" s="120">
        <v>20.880000000000003</v>
      </c>
      <c r="G57" s="120">
        <v>26.16</v>
      </c>
      <c r="H57" s="120">
        <v>32.76</v>
      </c>
      <c r="I57" s="120">
        <v>39.36</v>
      </c>
      <c r="J57" s="120">
        <v>45.96</v>
      </c>
      <c r="K57" s="120">
        <v>52.56</v>
      </c>
      <c r="L57" s="120">
        <v>59.16</v>
      </c>
      <c r="M57" s="120">
        <v>64.440000000000012</v>
      </c>
      <c r="N57" s="120">
        <v>65.760000000000005</v>
      </c>
      <c r="O57" s="120">
        <v>72.36</v>
      </c>
      <c r="P57" s="121">
        <v>85.56</v>
      </c>
      <c r="AA57" s="67"/>
      <c r="AB57" s="67"/>
      <c r="AC57" s="67"/>
      <c r="AD57" s="67"/>
      <c r="AE57" s="67"/>
      <c r="AF57" s="67"/>
      <c r="AG57" s="67"/>
      <c r="AH57" s="67"/>
      <c r="AI57" s="67"/>
      <c r="AJ57" s="67"/>
      <c r="AK57" s="67"/>
      <c r="AL57" s="67"/>
    </row>
    <row r="58" spans="2:38" ht="15" thickBot="1" x14ac:dyDescent="0.35">
      <c r="B58" s="548"/>
      <c r="C58" s="552"/>
      <c r="D58" s="90" t="s">
        <v>3</v>
      </c>
      <c r="E58" s="92">
        <v>7.1</v>
      </c>
      <c r="F58" s="92">
        <v>7.7</v>
      </c>
      <c r="G58" s="92">
        <v>10.199999999999999</v>
      </c>
      <c r="H58" s="92">
        <v>13.3</v>
      </c>
      <c r="I58" s="92">
        <v>16.399999999999999</v>
      </c>
      <c r="J58" s="92">
        <v>19.5</v>
      </c>
      <c r="K58" s="92">
        <v>22.6</v>
      </c>
      <c r="L58" s="92">
        <v>25.7</v>
      </c>
      <c r="M58" s="92">
        <v>28.2</v>
      </c>
      <c r="N58" s="92">
        <v>28.8</v>
      </c>
      <c r="O58" s="92">
        <v>31.9</v>
      </c>
      <c r="P58" s="93">
        <v>38.1</v>
      </c>
      <c r="AA58" s="67"/>
      <c r="AB58" s="67"/>
      <c r="AC58" s="67"/>
      <c r="AD58" s="67"/>
      <c r="AE58" s="67"/>
      <c r="AF58" s="67"/>
      <c r="AG58" s="67"/>
      <c r="AH58" s="67"/>
      <c r="AI58" s="67"/>
      <c r="AJ58" s="67"/>
      <c r="AK58" s="67"/>
      <c r="AL58" s="67"/>
    </row>
    <row r="59" spans="2:38" x14ac:dyDescent="0.3">
      <c r="B59" s="561">
        <v>12</v>
      </c>
      <c r="C59" s="551">
        <v>610</v>
      </c>
      <c r="D59" s="94" t="s">
        <v>6</v>
      </c>
      <c r="E59" s="122">
        <v>21.36</v>
      </c>
      <c r="F59" s="122">
        <v>22.8</v>
      </c>
      <c r="G59" s="122">
        <v>28.560000000000002</v>
      </c>
      <c r="H59" s="122">
        <v>35.76</v>
      </c>
      <c r="I59" s="122">
        <v>42.96</v>
      </c>
      <c r="J59" s="122">
        <v>50.160000000000004</v>
      </c>
      <c r="K59" s="122">
        <v>57.360000000000007</v>
      </c>
      <c r="L59" s="122">
        <v>64.559999999999988</v>
      </c>
      <c r="M59" s="122">
        <v>70.319999999999993</v>
      </c>
      <c r="N59" s="122">
        <v>71.760000000000005</v>
      </c>
      <c r="O59" s="122">
        <v>78.959999999999994</v>
      </c>
      <c r="P59" s="123">
        <v>93.36</v>
      </c>
      <c r="AA59" s="67"/>
      <c r="AB59" s="67"/>
      <c r="AC59" s="67"/>
      <c r="AD59" s="67"/>
      <c r="AE59" s="67"/>
      <c r="AF59" s="67"/>
      <c r="AG59" s="67"/>
      <c r="AH59" s="67"/>
      <c r="AI59" s="67"/>
      <c r="AJ59" s="67"/>
      <c r="AK59" s="67"/>
      <c r="AL59" s="67"/>
    </row>
    <row r="60" spans="2:38" ht="15" thickBot="1" x14ac:dyDescent="0.35">
      <c r="B60" s="561"/>
      <c r="C60" s="552"/>
      <c r="D60" s="97" t="s">
        <v>3</v>
      </c>
      <c r="E60" s="100">
        <v>7.8</v>
      </c>
      <c r="F60" s="100">
        <v>8.4</v>
      </c>
      <c r="G60" s="100">
        <v>11.1</v>
      </c>
      <c r="H60" s="100">
        <v>14.5</v>
      </c>
      <c r="I60" s="100">
        <v>17.899999999999999</v>
      </c>
      <c r="J60" s="100">
        <v>21.3</v>
      </c>
      <c r="K60" s="100">
        <v>24.6</v>
      </c>
      <c r="L60" s="100">
        <v>28</v>
      </c>
      <c r="M60" s="100">
        <v>30.7</v>
      </c>
      <c r="N60" s="100">
        <v>31.4</v>
      </c>
      <c r="O60" s="100">
        <v>34.799999999999997</v>
      </c>
      <c r="P60" s="101">
        <v>41.5</v>
      </c>
    </row>
    <row r="61" spans="2:38" x14ac:dyDescent="0.3">
      <c r="B61" s="547">
        <v>13</v>
      </c>
      <c r="C61" s="551">
        <v>666</v>
      </c>
      <c r="D61" s="87" t="s">
        <v>6</v>
      </c>
      <c r="E61" s="118">
        <v>23.16</v>
      </c>
      <c r="F61" s="118">
        <v>24.72</v>
      </c>
      <c r="G61" s="118">
        <v>30.96</v>
      </c>
      <c r="H61" s="118">
        <v>38.76</v>
      </c>
      <c r="I61" s="118">
        <v>46.56</v>
      </c>
      <c r="J61" s="118">
        <v>54.360000000000007</v>
      </c>
      <c r="K61" s="118">
        <v>62.160000000000004</v>
      </c>
      <c r="L61" s="118">
        <v>69.959999999999994</v>
      </c>
      <c r="M61" s="118">
        <v>76.2</v>
      </c>
      <c r="N61" s="118">
        <v>77.760000000000005</v>
      </c>
      <c r="O61" s="118">
        <v>85.56</v>
      </c>
      <c r="P61" s="119">
        <v>101.16000000000001</v>
      </c>
      <c r="AA61" s="30"/>
      <c r="AB61" s="30"/>
      <c r="AC61" s="30"/>
      <c r="AD61" s="30"/>
      <c r="AE61" s="30"/>
      <c r="AF61" s="30"/>
      <c r="AG61" s="30"/>
      <c r="AH61" s="30"/>
      <c r="AI61" s="30"/>
      <c r="AJ61" s="30"/>
      <c r="AK61" s="30"/>
      <c r="AL61" s="30"/>
    </row>
    <row r="62" spans="2:38" ht="15" thickBot="1" x14ac:dyDescent="0.35">
      <c r="B62" s="548"/>
      <c r="C62" s="552"/>
      <c r="D62" s="90" t="s">
        <v>3</v>
      </c>
      <c r="E62" s="92">
        <v>8.4</v>
      </c>
      <c r="F62" s="92">
        <v>9.1999999999999993</v>
      </c>
      <c r="G62" s="92">
        <v>12.1</v>
      </c>
      <c r="H62" s="92">
        <v>15.7</v>
      </c>
      <c r="I62" s="92">
        <v>19.399999999999999</v>
      </c>
      <c r="J62" s="92">
        <v>23</v>
      </c>
      <c r="K62" s="92">
        <v>26.7</v>
      </c>
      <c r="L62" s="92">
        <v>30.4</v>
      </c>
      <c r="M62" s="92">
        <v>33.299999999999997</v>
      </c>
      <c r="N62" s="92">
        <v>34</v>
      </c>
      <c r="O62" s="92">
        <v>37.700000000000003</v>
      </c>
      <c r="P62" s="93">
        <v>45</v>
      </c>
      <c r="AA62" s="30"/>
      <c r="AB62" s="30"/>
      <c r="AC62" s="30"/>
      <c r="AD62" s="30"/>
      <c r="AE62" s="30"/>
      <c r="AF62" s="30"/>
      <c r="AG62" s="30"/>
      <c r="AH62" s="30"/>
      <c r="AI62" s="30"/>
      <c r="AJ62" s="30"/>
      <c r="AK62" s="30"/>
      <c r="AL62" s="30"/>
    </row>
    <row r="63" spans="2:38" x14ac:dyDescent="0.3">
      <c r="B63" s="547">
        <v>14</v>
      </c>
      <c r="C63" s="551">
        <v>722</v>
      </c>
      <c r="D63" s="87" t="s">
        <v>6</v>
      </c>
      <c r="E63" s="120">
        <v>24.96</v>
      </c>
      <c r="F63" s="120">
        <v>26.64</v>
      </c>
      <c r="G63" s="120">
        <v>33.36</v>
      </c>
      <c r="H63" s="120">
        <v>41.760000000000005</v>
      </c>
      <c r="I63" s="120">
        <v>50.16</v>
      </c>
      <c r="J63" s="120">
        <v>58.56</v>
      </c>
      <c r="K63" s="120">
        <v>66.960000000000008</v>
      </c>
      <c r="L63" s="120">
        <v>75.36</v>
      </c>
      <c r="M63" s="120">
        <v>82.08</v>
      </c>
      <c r="N63" s="120">
        <v>83.76</v>
      </c>
      <c r="O63" s="120">
        <v>92.16</v>
      </c>
      <c r="P63" s="121">
        <v>108.96</v>
      </c>
      <c r="AA63" s="30"/>
      <c r="AB63" s="30"/>
      <c r="AC63" s="30"/>
      <c r="AD63" s="30"/>
      <c r="AE63" s="30"/>
      <c r="AF63" s="30"/>
      <c r="AG63" s="30"/>
      <c r="AH63" s="30"/>
      <c r="AI63" s="30"/>
      <c r="AJ63" s="30"/>
      <c r="AK63" s="30"/>
      <c r="AL63" s="30"/>
    </row>
    <row r="64" spans="2:38" ht="15" thickBot="1" x14ac:dyDescent="0.35">
      <c r="B64" s="548"/>
      <c r="C64" s="552"/>
      <c r="D64" s="90" t="s">
        <v>3</v>
      </c>
      <c r="E64" s="92">
        <v>9.1</v>
      </c>
      <c r="F64" s="92">
        <v>9.9</v>
      </c>
      <c r="G64" s="92">
        <v>13</v>
      </c>
      <c r="H64" s="92">
        <v>16.899999999999999</v>
      </c>
      <c r="I64" s="92">
        <v>20.9</v>
      </c>
      <c r="J64" s="92">
        <v>24.8</v>
      </c>
      <c r="K64" s="92">
        <v>28.8</v>
      </c>
      <c r="L64" s="92">
        <v>32.700000000000003</v>
      </c>
      <c r="M64" s="92">
        <v>35.799999999999997</v>
      </c>
      <c r="N64" s="92">
        <v>36.6</v>
      </c>
      <c r="O64" s="92">
        <v>40.6</v>
      </c>
      <c r="P64" s="93">
        <v>48.4</v>
      </c>
      <c r="AA64" s="30"/>
      <c r="AB64" s="30"/>
      <c r="AC64" s="30"/>
      <c r="AD64" s="30"/>
      <c r="AE64" s="30"/>
      <c r="AF64" s="30"/>
      <c r="AG64" s="30"/>
      <c r="AH64" s="30"/>
      <c r="AI64" s="30"/>
      <c r="AJ64" s="30"/>
      <c r="AK64" s="30"/>
      <c r="AL64" s="30"/>
    </row>
    <row r="65" spans="27:38" x14ac:dyDescent="0.3">
      <c r="AA65" s="30"/>
      <c r="AB65" s="30"/>
      <c r="AC65" s="30"/>
      <c r="AD65" s="30"/>
      <c r="AE65" s="30"/>
      <c r="AF65" s="30"/>
      <c r="AG65" s="30"/>
      <c r="AH65" s="30"/>
      <c r="AI65" s="30"/>
      <c r="AJ65" s="30"/>
      <c r="AK65" s="30"/>
      <c r="AL65" s="30"/>
    </row>
    <row r="66" spans="27:38" x14ac:dyDescent="0.3">
      <c r="AA66" s="30"/>
      <c r="AB66" s="30"/>
      <c r="AC66" s="30"/>
      <c r="AD66" s="30"/>
      <c r="AE66" s="30"/>
      <c r="AF66" s="30"/>
      <c r="AG66" s="30"/>
      <c r="AH66" s="30"/>
      <c r="AI66" s="30"/>
      <c r="AJ66" s="30"/>
      <c r="AK66" s="30"/>
      <c r="AL66" s="30"/>
    </row>
    <row r="67" spans="27:38" x14ac:dyDescent="0.3">
      <c r="AA67" s="30"/>
      <c r="AB67" s="30"/>
      <c r="AC67" s="30"/>
      <c r="AD67" s="30"/>
      <c r="AE67" s="30"/>
      <c r="AF67" s="30"/>
      <c r="AG67" s="30"/>
      <c r="AH67" s="30"/>
      <c r="AI67" s="30"/>
      <c r="AJ67" s="30"/>
      <c r="AK67" s="30"/>
      <c r="AL67" s="30"/>
    </row>
    <row r="68" spans="27:38" x14ac:dyDescent="0.3">
      <c r="AA68" s="30"/>
      <c r="AB68" s="30"/>
      <c r="AC68" s="30"/>
      <c r="AD68" s="30"/>
      <c r="AE68" s="30"/>
      <c r="AF68" s="30"/>
      <c r="AG68" s="30"/>
      <c r="AH68" s="30"/>
      <c r="AI68" s="30"/>
      <c r="AJ68" s="30"/>
      <c r="AK68" s="30"/>
      <c r="AL68" s="30"/>
    </row>
    <row r="69" spans="27:38" x14ac:dyDescent="0.3">
      <c r="AA69" s="30"/>
      <c r="AB69" s="30"/>
      <c r="AC69" s="30"/>
      <c r="AD69" s="30"/>
      <c r="AE69" s="30"/>
      <c r="AF69" s="30"/>
      <c r="AG69" s="30"/>
      <c r="AH69" s="30"/>
      <c r="AI69" s="30"/>
      <c r="AJ69" s="30"/>
      <c r="AK69" s="30"/>
      <c r="AL69" s="30"/>
    </row>
    <row r="70" spans="27:38" x14ac:dyDescent="0.3">
      <c r="AA70" s="30"/>
      <c r="AB70" s="30"/>
      <c r="AC70" s="30"/>
      <c r="AD70" s="30"/>
      <c r="AE70" s="30"/>
      <c r="AF70" s="30"/>
      <c r="AG70" s="30"/>
      <c r="AH70" s="30"/>
      <c r="AI70" s="30"/>
      <c r="AJ70" s="30"/>
      <c r="AK70" s="30"/>
      <c r="AL70" s="30"/>
    </row>
    <row r="71" spans="27:38" x14ac:dyDescent="0.3">
      <c r="AA71" s="30"/>
      <c r="AB71" s="30"/>
      <c r="AC71" s="30"/>
      <c r="AD71" s="30"/>
      <c r="AE71" s="30"/>
      <c r="AF71" s="30"/>
      <c r="AG71" s="30"/>
      <c r="AH71" s="30"/>
      <c r="AI71" s="30"/>
      <c r="AJ71" s="30"/>
      <c r="AK71" s="30"/>
      <c r="AL71" s="30"/>
    </row>
    <row r="72" spans="27:38" x14ac:dyDescent="0.3">
      <c r="AA72" s="30"/>
      <c r="AB72" s="30"/>
      <c r="AC72" s="30"/>
      <c r="AD72" s="30"/>
      <c r="AE72" s="30"/>
      <c r="AF72" s="30"/>
      <c r="AG72" s="30"/>
      <c r="AH72" s="30"/>
      <c r="AI72" s="30"/>
      <c r="AJ72" s="30"/>
      <c r="AK72" s="30"/>
      <c r="AL72" s="30"/>
    </row>
    <row r="73" spans="27:38" x14ac:dyDescent="0.3">
      <c r="AA73" s="30"/>
      <c r="AB73" s="30"/>
      <c r="AC73" s="30"/>
      <c r="AD73" s="30"/>
      <c r="AE73" s="30"/>
      <c r="AF73" s="30"/>
      <c r="AG73" s="30"/>
      <c r="AH73" s="30"/>
      <c r="AI73" s="30"/>
      <c r="AJ73" s="30"/>
      <c r="AK73" s="30"/>
      <c r="AL73" s="30"/>
    </row>
    <row r="74" spans="27:38" x14ac:dyDescent="0.3">
      <c r="AA74" s="30"/>
      <c r="AB74" s="30"/>
      <c r="AC74" s="30"/>
      <c r="AD74" s="30"/>
      <c r="AE74" s="30"/>
      <c r="AF74" s="30"/>
      <c r="AG74" s="30"/>
      <c r="AH74" s="30"/>
      <c r="AI74" s="30"/>
      <c r="AJ74" s="30"/>
      <c r="AK74" s="30"/>
      <c r="AL74" s="30"/>
    </row>
    <row r="75" spans="27:38" x14ac:dyDescent="0.3">
      <c r="AA75" s="30"/>
      <c r="AB75" s="30"/>
      <c r="AC75" s="30"/>
      <c r="AD75" s="30"/>
      <c r="AE75" s="30"/>
      <c r="AF75" s="30"/>
      <c r="AG75" s="30"/>
      <c r="AH75" s="30"/>
      <c r="AI75" s="30"/>
      <c r="AJ75" s="30"/>
      <c r="AK75" s="30"/>
      <c r="AL75" s="30"/>
    </row>
    <row r="76" spans="27:38" x14ac:dyDescent="0.3">
      <c r="AA76" s="30"/>
      <c r="AB76" s="30"/>
      <c r="AC76" s="30"/>
      <c r="AD76" s="30"/>
      <c r="AE76" s="30"/>
      <c r="AF76" s="30"/>
      <c r="AG76" s="30"/>
      <c r="AH76" s="30"/>
      <c r="AI76" s="30"/>
      <c r="AJ76" s="30"/>
      <c r="AK76" s="30"/>
      <c r="AL76" s="30"/>
    </row>
    <row r="77" spans="27:38" x14ac:dyDescent="0.3">
      <c r="AA77" s="30"/>
      <c r="AB77" s="30"/>
      <c r="AC77" s="30"/>
      <c r="AD77" s="30"/>
      <c r="AE77" s="30"/>
      <c r="AF77" s="30"/>
      <c r="AG77" s="30"/>
      <c r="AH77" s="30"/>
      <c r="AI77" s="30"/>
      <c r="AJ77" s="30"/>
      <c r="AK77" s="30"/>
      <c r="AL77" s="30"/>
    </row>
    <row r="78" spans="27:38" x14ac:dyDescent="0.3">
      <c r="AA78" s="30"/>
      <c r="AB78" s="30"/>
      <c r="AC78" s="30"/>
      <c r="AD78" s="30"/>
      <c r="AE78" s="30"/>
      <c r="AF78" s="30"/>
      <c r="AG78" s="30"/>
      <c r="AH78" s="30"/>
      <c r="AI78" s="30"/>
      <c r="AJ78" s="30"/>
      <c r="AK78" s="30"/>
      <c r="AL78" s="30"/>
    </row>
    <row r="79" spans="27:38" x14ac:dyDescent="0.3">
      <c r="AA79" s="30"/>
      <c r="AB79" s="30"/>
      <c r="AC79" s="30"/>
      <c r="AD79" s="30"/>
      <c r="AE79" s="30"/>
      <c r="AF79" s="30"/>
      <c r="AG79" s="30"/>
      <c r="AH79" s="30"/>
      <c r="AI79" s="30"/>
      <c r="AJ79" s="30"/>
      <c r="AK79" s="30"/>
      <c r="AL79" s="30"/>
    </row>
    <row r="80" spans="27:38" x14ac:dyDescent="0.3">
      <c r="AA80" s="30"/>
      <c r="AB80" s="30"/>
      <c r="AC80" s="30"/>
      <c r="AD80" s="30"/>
      <c r="AE80" s="30"/>
      <c r="AF80" s="30"/>
      <c r="AG80" s="30"/>
      <c r="AH80" s="30"/>
      <c r="AI80" s="30"/>
      <c r="AJ80" s="30"/>
      <c r="AK80" s="30"/>
      <c r="AL80" s="30"/>
    </row>
    <row r="81" spans="27:38" x14ac:dyDescent="0.3">
      <c r="AA81" s="30"/>
      <c r="AB81" s="30"/>
      <c r="AC81" s="30"/>
      <c r="AD81" s="30"/>
      <c r="AE81" s="30"/>
      <c r="AF81" s="30"/>
      <c r="AG81" s="30"/>
      <c r="AH81" s="30"/>
      <c r="AI81" s="30"/>
      <c r="AJ81" s="30"/>
      <c r="AK81" s="30"/>
      <c r="AL81" s="30"/>
    </row>
    <row r="82" spans="27:38" x14ac:dyDescent="0.3">
      <c r="AA82" s="30"/>
      <c r="AB82" s="30"/>
      <c r="AC82" s="30"/>
      <c r="AD82" s="30"/>
      <c r="AE82" s="30"/>
      <c r="AF82" s="30"/>
      <c r="AG82" s="30"/>
      <c r="AH82" s="30"/>
      <c r="AI82" s="30"/>
      <c r="AJ82" s="30"/>
      <c r="AK82" s="30"/>
      <c r="AL82" s="30"/>
    </row>
    <row r="83" spans="27:38" x14ac:dyDescent="0.3">
      <c r="AA83" s="30"/>
      <c r="AB83" s="30"/>
      <c r="AC83" s="30"/>
      <c r="AD83" s="30"/>
      <c r="AE83" s="30"/>
      <c r="AF83" s="30"/>
      <c r="AG83" s="30"/>
      <c r="AH83" s="30"/>
      <c r="AI83" s="30"/>
      <c r="AJ83" s="30"/>
      <c r="AK83" s="30"/>
      <c r="AL83" s="30"/>
    </row>
    <row r="84" spans="27:38" x14ac:dyDescent="0.3">
      <c r="AA84" s="30"/>
      <c r="AB84" s="30"/>
      <c r="AC84" s="30"/>
      <c r="AD84" s="30"/>
      <c r="AE84" s="30"/>
      <c r="AF84" s="30"/>
      <c r="AG84" s="30"/>
      <c r="AH84" s="30"/>
      <c r="AI84" s="30"/>
      <c r="AJ84" s="30"/>
      <c r="AK84" s="30"/>
      <c r="AL84" s="30"/>
    </row>
    <row r="85" spans="27:38" x14ac:dyDescent="0.3">
      <c r="AA85" s="30"/>
      <c r="AB85" s="30"/>
      <c r="AC85" s="30"/>
      <c r="AD85" s="30"/>
      <c r="AE85" s="30"/>
      <c r="AF85" s="30"/>
      <c r="AG85" s="30"/>
      <c r="AH85" s="30"/>
      <c r="AI85" s="30"/>
      <c r="AJ85" s="30"/>
      <c r="AK85" s="30"/>
      <c r="AL85" s="30"/>
    </row>
    <row r="86" spans="27:38" x14ac:dyDescent="0.3">
      <c r="AA86" s="30"/>
      <c r="AB86" s="30"/>
      <c r="AC86" s="30"/>
      <c r="AD86" s="30"/>
      <c r="AE86" s="30"/>
      <c r="AF86" s="30"/>
      <c r="AG86" s="30"/>
      <c r="AH86" s="30"/>
      <c r="AI86" s="30"/>
      <c r="AJ86" s="30"/>
      <c r="AK86" s="30"/>
      <c r="AL86" s="30"/>
    </row>
  </sheetData>
  <sheetProtection algorithmName="SHA-512" hashValue="P9n2+q2bGa5NKwvVNE20LR69H0o0NxV0HvQjN5HN8RI23YBjuR1MUn7J0LJUmTOszuyF2xAGq0Z2iPrYenWPzw==" saltValue="KWpyQfWkXZaydCyBuOsHNA==" spinCount="100000" sheet="1" scenarios="1" selectLockedCells="1" selectUnlockedCells="1"/>
  <mergeCells count="64">
    <mergeCell ref="B1:E1"/>
    <mergeCell ref="M2:N2"/>
    <mergeCell ref="I3:J3"/>
    <mergeCell ref="K3:P3"/>
    <mergeCell ref="B5:D5"/>
    <mergeCell ref="K5:O5"/>
    <mergeCell ref="B63:B64"/>
    <mergeCell ref="C63:C64"/>
    <mergeCell ref="B57:B58"/>
    <mergeCell ref="C57:C58"/>
    <mergeCell ref="B59:B60"/>
    <mergeCell ref="C59:C60"/>
    <mergeCell ref="B61:B62"/>
    <mergeCell ref="C61:C62"/>
    <mergeCell ref="B51:B52"/>
    <mergeCell ref="C51:C52"/>
    <mergeCell ref="B53:B54"/>
    <mergeCell ref="C53:C54"/>
    <mergeCell ref="B55:B56"/>
    <mergeCell ref="C55:C56"/>
    <mergeCell ref="B45:B46"/>
    <mergeCell ref="C45:C46"/>
    <mergeCell ref="B47:B48"/>
    <mergeCell ref="C47:C48"/>
    <mergeCell ref="B49:B50"/>
    <mergeCell ref="C49:C50"/>
    <mergeCell ref="B39:B40"/>
    <mergeCell ref="C39:C40"/>
    <mergeCell ref="B41:B42"/>
    <mergeCell ref="C41:C42"/>
    <mergeCell ref="B43:B44"/>
    <mergeCell ref="C43:C44"/>
    <mergeCell ref="D38:P38"/>
    <mergeCell ref="B25:B26"/>
    <mergeCell ref="C25:C26"/>
    <mergeCell ref="B27:B28"/>
    <mergeCell ref="C27:C28"/>
    <mergeCell ref="B29:B30"/>
    <mergeCell ref="C29:C30"/>
    <mergeCell ref="B31:B32"/>
    <mergeCell ref="C31:C32"/>
    <mergeCell ref="B34:D34"/>
    <mergeCell ref="B35:D35"/>
    <mergeCell ref="B36:D36"/>
    <mergeCell ref="B37:D37"/>
    <mergeCell ref="E37:P37"/>
    <mergeCell ref="B19:B20"/>
    <mergeCell ref="C19:C20"/>
    <mergeCell ref="B21:B22"/>
    <mergeCell ref="C21:C22"/>
    <mergeCell ref="B23:B24"/>
    <mergeCell ref="C23:C24"/>
    <mergeCell ref="B13:B14"/>
    <mergeCell ref="C13:C14"/>
    <mergeCell ref="B15:B16"/>
    <mergeCell ref="C15:C16"/>
    <mergeCell ref="B17:B18"/>
    <mergeCell ref="C17:C18"/>
    <mergeCell ref="B7:B8"/>
    <mergeCell ref="C7:C8"/>
    <mergeCell ref="B9:B10"/>
    <mergeCell ref="C9:C10"/>
    <mergeCell ref="B11:B12"/>
    <mergeCell ref="C11:C12"/>
  </mergeCells>
  <dataValidations count="2">
    <dataValidation showInputMessage="1" showErrorMessage="1" sqref="J5" xr:uid="{00000000-0002-0000-0A00-000000000000}"/>
    <dataValidation type="list" allowBlank="1" showInputMessage="1" showErrorMessage="1" sqref="K5" xr:uid="{00000000-0002-0000-0A00-000001000000}">
      <formula1>$AA$4:$AA$6</formula1>
    </dataValidation>
  </dataValidations>
  <pageMargins left="0.7" right="0.7" top="0.75" bottom="0.75" header="0.3" footer="0.3"/>
  <pageSetup paperSize="9" orientation="portrait" verticalDpi="0" r:id="rId1"/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B00-000000000000}">
  <dimension ref="B1:AO90"/>
  <sheetViews>
    <sheetView showGridLines="0" zoomScale="90" zoomScaleNormal="90" workbookViewId="0">
      <pane ySplit="6" topLeftCell="A7" activePane="bottomLeft" state="frozen"/>
      <selection pane="bottomLeft" activeCell="N11" sqref="N11"/>
    </sheetView>
  </sheetViews>
  <sheetFormatPr defaultRowHeight="14.4" x14ac:dyDescent="0.3"/>
  <cols>
    <col min="1" max="1" width="4.88671875" customWidth="1"/>
    <col min="2" max="2" width="7.109375" customWidth="1"/>
    <col min="3" max="3" width="11.44140625" customWidth="1"/>
    <col min="4" max="4" width="11.5546875" customWidth="1"/>
    <col min="5" max="5" width="15.88671875" customWidth="1"/>
    <col min="6" max="20" width="8.33203125" customWidth="1"/>
    <col min="27" max="41" width="9.109375" style="117" hidden="1" customWidth="1"/>
  </cols>
  <sheetData>
    <row r="1" spans="2:41" ht="49.5" customHeight="1" x14ac:dyDescent="0.3">
      <c r="B1" s="578"/>
      <c r="C1" s="578"/>
      <c r="D1" s="578"/>
      <c r="E1" s="578"/>
      <c r="I1" s="281" t="s">
        <v>167</v>
      </c>
    </row>
    <row r="2" spans="2:41" ht="17.25" customHeight="1" x14ac:dyDescent="0.3">
      <c r="B2" s="110" t="s">
        <v>6465</v>
      </c>
      <c r="C2" s="80"/>
      <c r="D2" s="80"/>
      <c r="E2" s="80"/>
      <c r="F2" s="80"/>
      <c r="G2" s="80"/>
      <c r="H2" s="80"/>
      <c r="I2" s="80"/>
      <c r="J2" s="80"/>
      <c r="K2" s="80"/>
      <c r="L2" s="80"/>
      <c r="M2" s="597"/>
      <c r="N2" s="597"/>
      <c r="O2" s="634"/>
      <c r="P2" s="634"/>
      <c r="Q2" s="634"/>
      <c r="R2" s="634"/>
      <c r="S2" s="634"/>
      <c r="T2" s="634"/>
    </row>
    <row r="3" spans="2:41" ht="27.75" customHeight="1" x14ac:dyDescent="0.3">
      <c r="B3" s="112" t="s">
        <v>6496</v>
      </c>
      <c r="C3" s="112"/>
      <c r="D3" s="113"/>
      <c r="E3" s="113"/>
      <c r="F3" s="80"/>
      <c r="G3" s="80"/>
      <c r="H3" s="80"/>
      <c r="I3" s="80"/>
      <c r="J3" s="80"/>
      <c r="K3" s="584" t="s">
        <v>50</v>
      </c>
      <c r="L3" s="593"/>
      <c r="M3" s="584" t="s">
        <v>6417</v>
      </c>
      <c r="N3" s="593"/>
      <c r="O3" s="593"/>
      <c r="P3" s="593"/>
      <c r="Q3" s="585"/>
      <c r="R3" s="111"/>
      <c r="S3" s="111"/>
      <c r="T3" s="111"/>
    </row>
    <row r="4" spans="2:41" ht="15" customHeight="1" thickBot="1" x14ac:dyDescent="0.35">
      <c r="B4" s="112"/>
      <c r="C4" s="112"/>
      <c r="D4" s="113"/>
      <c r="E4" s="113"/>
      <c r="F4" s="80"/>
      <c r="G4" s="80"/>
      <c r="H4" s="80"/>
      <c r="I4" s="80"/>
      <c r="J4" s="80"/>
      <c r="K4" s="125"/>
      <c r="L4" s="125"/>
      <c r="M4" s="125"/>
      <c r="N4" s="125"/>
      <c r="O4" s="125"/>
      <c r="P4" s="125"/>
      <c r="Q4" s="125"/>
      <c r="R4" s="109"/>
      <c r="S4" s="109"/>
      <c r="T4" s="109"/>
      <c r="AA4" s="126" t="s">
        <v>115</v>
      </c>
      <c r="AB4" s="126"/>
      <c r="AC4" s="126"/>
      <c r="AD4" s="126"/>
      <c r="AE4" s="126"/>
      <c r="AF4" s="126"/>
      <c r="AG4" s="126"/>
      <c r="AH4" s="126"/>
      <c r="AI4" s="126"/>
      <c r="AJ4" s="126"/>
      <c r="AK4" s="126"/>
      <c r="AL4" s="126"/>
      <c r="AM4" s="126"/>
      <c r="AN4" s="126"/>
      <c r="AO4" s="126"/>
    </row>
    <row r="5" spans="2:41" ht="23.25" customHeight="1" thickBot="1" x14ac:dyDescent="0.35">
      <c r="B5" s="579" t="s">
        <v>6466</v>
      </c>
      <c r="C5" s="580"/>
      <c r="D5" s="580"/>
      <c r="E5" s="581"/>
      <c r="F5" s="258"/>
      <c r="G5" s="261"/>
      <c r="H5" s="261"/>
      <c r="I5" s="261"/>
      <c r="J5" s="261"/>
      <c r="K5" s="272" t="s">
        <v>114</v>
      </c>
      <c r="L5" s="486">
        <v>0</v>
      </c>
      <c r="M5" s="589" t="s">
        <v>115</v>
      </c>
      <c r="N5" s="589"/>
      <c r="O5" s="589"/>
      <c r="P5" s="589"/>
      <c r="Q5" s="589"/>
      <c r="R5" s="258"/>
      <c r="S5" s="258"/>
      <c r="T5" s="259"/>
      <c r="AA5" s="102" t="s">
        <v>116</v>
      </c>
      <c r="AB5" s="102"/>
      <c r="AC5" s="102"/>
      <c r="AD5" s="126"/>
      <c r="AE5" s="126"/>
      <c r="AF5" s="126"/>
      <c r="AG5" s="126"/>
      <c r="AH5" s="126"/>
      <c r="AI5" s="126"/>
      <c r="AJ5" s="126"/>
      <c r="AK5" s="126"/>
      <c r="AL5" s="126"/>
      <c r="AM5" s="126"/>
      <c r="AN5" s="126"/>
      <c r="AO5" s="126"/>
    </row>
    <row r="6" spans="2:41" ht="26.25" customHeight="1" thickBot="1" x14ac:dyDescent="0.35">
      <c r="B6" s="256" t="s">
        <v>1</v>
      </c>
      <c r="C6" s="255" t="s">
        <v>8</v>
      </c>
      <c r="D6" s="587" t="s">
        <v>0</v>
      </c>
      <c r="E6" s="588"/>
      <c r="F6" s="498">
        <v>270</v>
      </c>
      <c r="G6" s="451">
        <v>420</v>
      </c>
      <c r="H6" s="451">
        <v>500</v>
      </c>
      <c r="I6" s="451">
        <v>550</v>
      </c>
      <c r="J6" s="451">
        <v>570</v>
      </c>
      <c r="K6" s="451">
        <v>750</v>
      </c>
      <c r="L6" s="451">
        <v>1000</v>
      </c>
      <c r="M6" s="451">
        <v>1250</v>
      </c>
      <c r="N6" s="451">
        <v>1500</v>
      </c>
      <c r="O6" s="451">
        <v>1750</v>
      </c>
      <c r="P6" s="451">
        <v>2000</v>
      </c>
      <c r="Q6" s="451">
        <v>2200</v>
      </c>
      <c r="R6" s="451">
        <v>2250</v>
      </c>
      <c r="S6" s="451">
        <v>2500</v>
      </c>
      <c r="T6" s="452">
        <v>3000</v>
      </c>
      <c r="AA6" s="102" t="s">
        <v>117</v>
      </c>
      <c r="AB6" s="102"/>
      <c r="AC6" s="102"/>
      <c r="AD6" s="126"/>
      <c r="AE6" s="126"/>
      <c r="AF6" s="126"/>
      <c r="AG6" s="126"/>
      <c r="AH6" s="126"/>
      <c r="AI6" s="126"/>
      <c r="AJ6" s="126"/>
      <c r="AK6" s="126"/>
      <c r="AL6" s="126"/>
      <c r="AM6" s="126"/>
      <c r="AN6" s="126"/>
      <c r="AO6" s="126"/>
    </row>
    <row r="7" spans="2:41" ht="15" customHeight="1" x14ac:dyDescent="0.3">
      <c r="B7" s="553">
        <v>2</v>
      </c>
      <c r="C7" s="555">
        <v>100</v>
      </c>
      <c r="D7" s="557" t="s">
        <v>36</v>
      </c>
      <c r="E7" s="558"/>
      <c r="F7" s="447">
        <f>ROUND(AA7-(AA7*$L$5),0)</f>
        <v>9684</v>
      </c>
      <c r="G7" s="447">
        <f t="shared" ref="G7:T7" si="0">ROUND(AB7-(AB7*$L$5),0)</f>
        <v>10453</v>
      </c>
      <c r="H7" s="447">
        <f t="shared" si="0"/>
        <v>11309</v>
      </c>
      <c r="I7" s="447">
        <f t="shared" si="0"/>
        <v>12165</v>
      </c>
      <c r="J7" s="447">
        <f t="shared" si="0"/>
        <v>12164</v>
      </c>
      <c r="K7" s="447">
        <f t="shared" si="0"/>
        <v>13354</v>
      </c>
      <c r="L7" s="447">
        <f t="shared" si="0"/>
        <v>14135</v>
      </c>
      <c r="M7" s="447">
        <f t="shared" si="0"/>
        <v>15474</v>
      </c>
      <c r="N7" s="447">
        <f t="shared" si="0"/>
        <v>15879</v>
      </c>
      <c r="O7" s="447">
        <f t="shared" si="0"/>
        <v>16843</v>
      </c>
      <c r="P7" s="447">
        <f t="shared" si="0"/>
        <v>18228</v>
      </c>
      <c r="Q7" s="447">
        <f t="shared" si="0"/>
        <v>21666</v>
      </c>
      <c r="R7" s="447">
        <f t="shared" si="0"/>
        <v>22096</v>
      </c>
      <c r="S7" s="447">
        <f t="shared" si="0"/>
        <v>26931</v>
      </c>
      <c r="T7" s="448">
        <f t="shared" si="0"/>
        <v>31767</v>
      </c>
      <c r="AA7" s="126">
        <f>ROUND(VLOOKUP(CONCATENATE("Q40 ",F$6," V",$B7),Основа!$A$1:$P3623,15,FALSE),0)</f>
        <v>9684</v>
      </c>
      <c r="AB7" s="126">
        <f>ROUND(VLOOKUP(CONCATENATE("Q40 ",G$6," V",$B7),Основа!$A$1:$P3623,15,FALSE),0)</f>
        <v>10453</v>
      </c>
      <c r="AC7" s="126">
        <f>ROUND(VLOOKUP(CONCATENATE("Q40 ",H$6," V",$B7),Основа!$A$1:$P3623,15,FALSE),0)</f>
        <v>11309</v>
      </c>
      <c r="AD7" s="126">
        <f>ROUND(VLOOKUP(CONCATENATE("Q40 ",I$6," V",$B7),Основа!$A$1:$P3623,15,FALSE),0)</f>
        <v>12165</v>
      </c>
      <c r="AE7" s="126">
        <f>ROUND(VLOOKUP(CONCATENATE("Q40 ",J$6," V",$B7),Основа!$A$1:$P3623,15,FALSE),0)</f>
        <v>12164</v>
      </c>
      <c r="AF7" s="126">
        <f>ROUND(VLOOKUP(CONCATENATE("Q40 ",K$6," V",$B7),Основа!$A$1:$P3623,15,FALSE),0)</f>
        <v>13354</v>
      </c>
      <c r="AG7" s="126">
        <f>ROUND(VLOOKUP(CONCATENATE("Q40 ",L$6," V",$B7),Основа!$A$1:$P3623,15,FALSE),0)</f>
        <v>14135</v>
      </c>
      <c r="AH7" s="126">
        <f>ROUND(VLOOKUP(CONCATENATE("Q40 ",M$6," V",$B7),Основа!$A$1:$P3623,15,FALSE),0)</f>
        <v>15474</v>
      </c>
      <c r="AI7" s="126">
        <f>ROUND(VLOOKUP(CONCATENATE("Q40 ",N$6," V",$B7),Основа!$A$1:$P3623,15,FALSE),0)</f>
        <v>15879</v>
      </c>
      <c r="AJ7" s="126">
        <f>ROUND(VLOOKUP(CONCATENATE("Q40 ",O$6," V",$B7),Основа!$A$1:$P3623,15,FALSE),0)</f>
        <v>16843</v>
      </c>
      <c r="AK7" s="126">
        <f>ROUND(VLOOKUP(CONCATENATE("Q40 ",P$6," V",$B7),Основа!$A$1:$P3623,15,FALSE),0)</f>
        <v>18228</v>
      </c>
      <c r="AL7" s="126">
        <f>ROUND(VLOOKUP(CONCATENATE("Q40 ",Q$6," V",$B7),Основа!$A$1:$P3623,15,FALSE),0)</f>
        <v>21666</v>
      </c>
      <c r="AM7" s="126">
        <f>ROUND(VLOOKUP(CONCATENATE("Q40 ",R$6," V",$B7),Основа!$A$1:$P3623,15,FALSE),0)</f>
        <v>22096</v>
      </c>
      <c r="AN7" s="126">
        <f>ROUND(VLOOKUP(CONCATENATE("Q40 ",S$6," V",$B7),Основа!$A$1:$P3623,15,FALSE),0)</f>
        <v>26931</v>
      </c>
      <c r="AO7" s="126">
        <f>ROUND(VLOOKUP(CONCATENATE("Q40 ",T$6," V",$B7),Основа!$A$1:$P3623,15,FALSE),0)</f>
        <v>31767</v>
      </c>
    </row>
    <row r="8" spans="2:41" ht="15" customHeight="1" thickBot="1" x14ac:dyDescent="0.35">
      <c r="B8" s="576"/>
      <c r="C8" s="577"/>
      <c r="D8" s="559" t="str">
        <f>RIGHT($M$5,21)</f>
        <v>ΔТ=70⁰С (95/85/20) Вт</v>
      </c>
      <c r="E8" s="560"/>
      <c r="F8" s="461">
        <f t="shared" ref="F8:T8" si="1">ROUND(IF($D8="ΔТ=70⁰С (95/85/20) Вт",AA8,(IF($D8="ΔТ=60⁰С (90/70/20) Вт",AA8*0.818,AA8*0.646))),0)</f>
        <v>65</v>
      </c>
      <c r="G8" s="461">
        <f t="shared" si="1"/>
        <v>100</v>
      </c>
      <c r="H8" s="461">
        <f t="shared" si="1"/>
        <v>119</v>
      </c>
      <c r="I8" s="461">
        <f t="shared" si="1"/>
        <v>130</v>
      </c>
      <c r="J8" s="461">
        <f t="shared" si="1"/>
        <v>136</v>
      </c>
      <c r="K8" s="461">
        <f t="shared" si="1"/>
        <v>176</v>
      </c>
      <c r="L8" s="461">
        <f t="shared" si="1"/>
        <v>238</v>
      </c>
      <c r="M8" s="461">
        <f t="shared" si="1"/>
        <v>294</v>
      </c>
      <c r="N8" s="461">
        <f t="shared" si="1"/>
        <v>355</v>
      </c>
      <c r="O8" s="461">
        <f t="shared" si="1"/>
        <v>412</v>
      </c>
      <c r="P8" s="461">
        <f t="shared" si="1"/>
        <v>475</v>
      </c>
      <c r="Q8" s="461">
        <f t="shared" si="1"/>
        <v>522</v>
      </c>
      <c r="R8" s="461">
        <f t="shared" si="1"/>
        <v>531</v>
      </c>
      <c r="S8" s="461">
        <f t="shared" si="1"/>
        <v>594</v>
      </c>
      <c r="T8" s="462">
        <f t="shared" si="1"/>
        <v>713</v>
      </c>
      <c r="AA8" s="126">
        <f>VLOOKUP(CONCATENATE("Q40 ",F$6," V",$B7),Основа!$A$1:$P3623,8,FALSE)</f>
        <v>64.587299999999999</v>
      </c>
      <c r="AB8" s="126">
        <f>VLOOKUP(CONCATENATE("Q40 ",G$6," V",$B7),Основа!$A$1:$P3623,8,FALSE)</f>
        <v>99.617700000000013</v>
      </c>
      <c r="AC8" s="126">
        <f>VLOOKUP(CONCATENATE("Q40 ",H$6," V",$B7),Основа!$A$1:$P3623,8,FALSE)</f>
        <v>119.32230000000001</v>
      </c>
      <c r="AD8" s="126">
        <f>VLOOKUP(CONCATENATE("Q40 ",I$6," V",$B7),Основа!$A$1:$P3623,8,FALSE)</f>
        <v>130.26929999999999</v>
      </c>
      <c r="AE8" s="126">
        <f>VLOOKUP(CONCATENATE("Q40 ",J$6," V",$B7),Основа!$A$1:$P3623,8,FALSE)</f>
        <v>135.74279999999999</v>
      </c>
      <c r="AF8" s="126">
        <f>VLOOKUP(CONCATENATE("Q40 ",K$6," V",$B7),Основа!$A$1:$P3623,8,FALSE)</f>
        <v>176.24670000000003</v>
      </c>
      <c r="AG8" s="126">
        <f>VLOOKUP(CONCATENATE("Q40 ",L$6," V",$B7),Основа!$A$1:$P3623,8,FALSE)</f>
        <v>237.54990000000001</v>
      </c>
      <c r="AH8" s="126">
        <f>VLOOKUP(CONCATENATE("Q40 ",M$6," V",$B7),Основа!$A$1:$P3623,8,FALSE)</f>
        <v>294.47429999999997</v>
      </c>
      <c r="AI8" s="126">
        <f>VLOOKUP(CONCATENATE("Q40 ",N$6," V",$B7),Основа!$A$1:$P3623,8,FALSE)</f>
        <v>354.68279999999999</v>
      </c>
      <c r="AJ8" s="126">
        <f>VLOOKUP(CONCATENATE("Q40 ",O$6," V",$B7),Основа!$A$1:$P3623,8,FALSE)</f>
        <v>411.60719999999998</v>
      </c>
      <c r="AK8" s="126">
        <f>VLOOKUP(CONCATENATE("Q40 ",P$6," V",$B7),Основа!$A$1:$P3623,8,FALSE)</f>
        <v>475.09980000000002</v>
      </c>
      <c r="AL8" s="126">
        <f>VLOOKUP(CONCATENATE("Q40 ",Q$6," V",$B7),Основа!$A$1:$P3623,8,FALSE)</f>
        <v>522.17189999999994</v>
      </c>
      <c r="AM8" s="126">
        <f>VLOOKUP(CONCATENATE("Q40 ",R$6," V",$B7),Основа!$A$1:$P3623,8,FALSE)</f>
        <v>530.92949999999996</v>
      </c>
      <c r="AN8" s="126">
        <f>VLOOKUP(CONCATENATE("Q40 ",S$6," V",$B7),Основа!$A$1:$P3623,8,FALSE)</f>
        <v>594.4221</v>
      </c>
      <c r="AO8" s="126">
        <f>VLOOKUP(CONCATENATE("Q40 ",T$6," V",$B7),Основа!$A$1:$P3623,8,FALSE)</f>
        <v>712.64969999999994</v>
      </c>
    </row>
    <row r="9" spans="2:41" ht="15" customHeight="1" x14ac:dyDescent="0.3">
      <c r="B9" s="553">
        <v>3</v>
      </c>
      <c r="C9" s="555">
        <v>160</v>
      </c>
      <c r="D9" s="557" t="s">
        <v>36</v>
      </c>
      <c r="E9" s="558"/>
      <c r="F9" s="447">
        <f>ROUND(AA9-(AA9*$L$5),0)</f>
        <v>11306</v>
      </c>
      <c r="G9" s="447">
        <f t="shared" ref="G9:T9" si="2">ROUND(AB9-(AB9*$L$5),0)</f>
        <v>12256</v>
      </c>
      <c r="H9" s="447">
        <f t="shared" si="2"/>
        <v>13311</v>
      </c>
      <c r="I9" s="447">
        <f t="shared" si="2"/>
        <v>14365</v>
      </c>
      <c r="J9" s="447">
        <f t="shared" si="2"/>
        <v>14367</v>
      </c>
      <c r="K9" s="447">
        <f t="shared" si="2"/>
        <v>16086</v>
      </c>
      <c r="L9" s="447">
        <f t="shared" si="2"/>
        <v>17258</v>
      </c>
      <c r="M9" s="447">
        <f t="shared" si="2"/>
        <v>19268</v>
      </c>
      <c r="N9" s="447">
        <f t="shared" si="2"/>
        <v>19880</v>
      </c>
      <c r="O9" s="447">
        <f t="shared" si="2"/>
        <v>21327</v>
      </c>
      <c r="P9" s="447">
        <f t="shared" si="2"/>
        <v>23402</v>
      </c>
      <c r="Q9" s="447">
        <f t="shared" si="2"/>
        <v>27990</v>
      </c>
      <c r="R9" s="447">
        <f t="shared" si="2"/>
        <v>28563</v>
      </c>
      <c r="S9" s="447">
        <f t="shared" si="2"/>
        <v>35016</v>
      </c>
      <c r="T9" s="448">
        <f t="shared" si="2"/>
        <v>41468</v>
      </c>
      <c r="AA9" s="126">
        <f>ROUND(VLOOKUP(CONCATENATE("Q40 ",F$6," V",$B9),Основа!$A$1:$P3625,15,FALSE),0)</f>
        <v>11306</v>
      </c>
      <c r="AB9" s="126">
        <f>ROUND(VLOOKUP(CONCATENATE("Q40 ",G$6," V",$B9),Основа!$A$1:$P3625,15,FALSE),0)</f>
        <v>12256</v>
      </c>
      <c r="AC9" s="126">
        <f>ROUND(VLOOKUP(CONCATENATE("Q40 ",H$6," V",$B9),Основа!$A$1:$P3625,15,FALSE),0)</f>
        <v>13311</v>
      </c>
      <c r="AD9" s="126">
        <f>ROUND(VLOOKUP(CONCATENATE("Q40 ",I$6," V",$B9),Основа!$A$1:$P3625,15,FALSE),0)</f>
        <v>14365</v>
      </c>
      <c r="AE9" s="126">
        <f>ROUND(VLOOKUP(CONCATENATE("Q40 ",J$6," V",$B9),Основа!$A$1:$P3625,15,FALSE),0)</f>
        <v>14367</v>
      </c>
      <c r="AF9" s="126">
        <f>ROUND(VLOOKUP(CONCATENATE("Q40 ",K$6," V",$B9),Основа!$A$1:$P3625,15,FALSE),0)</f>
        <v>16086</v>
      </c>
      <c r="AG9" s="126">
        <f>ROUND(VLOOKUP(CONCATENATE("Q40 ",L$6," V",$B9),Основа!$A$1:$P3625,15,FALSE),0)</f>
        <v>17258</v>
      </c>
      <c r="AH9" s="126">
        <f>ROUND(VLOOKUP(CONCATENATE("Q40 ",M$6," V",$B9),Основа!$A$1:$P3625,15,FALSE),0)</f>
        <v>19268</v>
      </c>
      <c r="AI9" s="126">
        <f>ROUND(VLOOKUP(CONCATENATE("Q40 ",N$6," V",$B9),Основа!$A$1:$P3625,15,FALSE),0)</f>
        <v>19880</v>
      </c>
      <c r="AJ9" s="126">
        <f>ROUND(VLOOKUP(CONCATENATE("Q40 ",O$6," V",$B9),Основа!$A$1:$P3625,15,FALSE),0)</f>
        <v>21327</v>
      </c>
      <c r="AK9" s="126">
        <f>ROUND(VLOOKUP(CONCATENATE("Q40 ",P$6," V",$B9),Основа!$A$1:$P3625,15,FALSE),0)</f>
        <v>23402</v>
      </c>
      <c r="AL9" s="126">
        <f>ROUND(VLOOKUP(CONCATENATE("Q40 ",Q$6," V",$B9),Основа!$A$1:$P3625,15,FALSE),0)</f>
        <v>27990</v>
      </c>
      <c r="AM9" s="126">
        <f>ROUND(VLOOKUP(CONCATENATE("Q40 ",R$6," V",$B9),Основа!$A$1:$P3625,15,FALSE),0)</f>
        <v>28563</v>
      </c>
      <c r="AN9" s="126">
        <f>ROUND(VLOOKUP(CONCATENATE("Q40 ",S$6," V",$B9),Основа!$A$1:$P3625,15,FALSE),0)</f>
        <v>35016</v>
      </c>
      <c r="AO9" s="126">
        <f>ROUND(VLOOKUP(CONCATENATE("Q40 ",T$6," V",$B9),Основа!$A$1:$P3625,15,FALSE),0)</f>
        <v>41468</v>
      </c>
    </row>
    <row r="10" spans="2:41" ht="15" customHeight="1" thickBot="1" x14ac:dyDescent="0.35">
      <c r="B10" s="576"/>
      <c r="C10" s="577"/>
      <c r="D10" s="559" t="str">
        <f>RIGHT($M$5,21)</f>
        <v>ΔТ=70⁰С (95/85/20) Вт</v>
      </c>
      <c r="E10" s="560"/>
      <c r="F10" s="461">
        <f t="shared" ref="F10:T10" si="3">ROUND(IF($D10="ΔТ=70⁰С (95/85/20) Вт",AA10,(IF($D10="ΔТ=60⁰С (90/70/20) Вт",AA10*0.818,AA10*0.646))),0)</f>
        <v>96</v>
      </c>
      <c r="G10" s="461">
        <f t="shared" si="3"/>
        <v>150</v>
      </c>
      <c r="H10" s="461">
        <f t="shared" si="3"/>
        <v>178</v>
      </c>
      <c r="I10" s="461">
        <f t="shared" si="3"/>
        <v>196</v>
      </c>
      <c r="J10" s="461">
        <f t="shared" si="3"/>
        <v>203</v>
      </c>
      <c r="K10" s="461">
        <f t="shared" si="3"/>
        <v>264</v>
      </c>
      <c r="L10" s="461">
        <f t="shared" si="3"/>
        <v>357</v>
      </c>
      <c r="M10" s="461">
        <f t="shared" si="3"/>
        <v>442</v>
      </c>
      <c r="N10" s="461">
        <f t="shared" si="3"/>
        <v>532</v>
      </c>
      <c r="O10" s="461">
        <f t="shared" si="3"/>
        <v>617</v>
      </c>
      <c r="P10" s="461">
        <f t="shared" si="3"/>
        <v>713</v>
      </c>
      <c r="Q10" s="461">
        <f t="shared" si="3"/>
        <v>784</v>
      </c>
      <c r="R10" s="461">
        <f t="shared" si="3"/>
        <v>796</v>
      </c>
      <c r="S10" s="461">
        <f t="shared" si="3"/>
        <v>891</v>
      </c>
      <c r="T10" s="462">
        <f t="shared" si="3"/>
        <v>1070</v>
      </c>
      <c r="AA10" s="126">
        <f>VLOOKUP(CONCATENATE("Q40 ",F$6," V",$B9),Основа!$A$1:$P3625,8,FALSE)</f>
        <v>96.333600000000018</v>
      </c>
      <c r="AB10" s="126">
        <f>VLOOKUP(CONCATENATE("Q40 ",G$6," V",$B9),Основа!$A$1:$P3625,8,FALSE)</f>
        <v>149.97390000000001</v>
      </c>
      <c r="AC10" s="126">
        <f>VLOOKUP(CONCATENATE("Q40 ",H$6," V",$B9),Основа!$A$1:$P3625,8,FALSE)</f>
        <v>178.43609999999998</v>
      </c>
      <c r="AD10" s="126">
        <f>VLOOKUP(CONCATENATE("Q40 ",I$6," V",$B9),Основа!$A$1:$P3625,8,FALSE)</f>
        <v>195.9513</v>
      </c>
      <c r="AE10" s="126">
        <f>VLOOKUP(CONCATENATE("Q40 ",J$6," V",$B9),Основа!$A$1:$P3625,8,FALSE)</f>
        <v>202.51950000000002</v>
      </c>
      <c r="AF10" s="126">
        <f>VLOOKUP(CONCATENATE("Q40 ",K$6," V",$B9),Основа!$A$1:$P3625,8,FALSE)</f>
        <v>263.82270000000005</v>
      </c>
      <c r="AG10" s="126">
        <f>VLOOKUP(CONCATENATE("Q40 ",L$6," V",$B9),Основа!$A$1:$P3625,8,FALSE)</f>
        <v>356.87219999999996</v>
      </c>
      <c r="AH10" s="126">
        <f>VLOOKUP(CONCATENATE("Q40 ",M$6," V",$B9),Основа!$A$1:$P3625,8,FALSE)</f>
        <v>442.25880000000001</v>
      </c>
      <c r="AI10" s="126">
        <f>VLOOKUP(CONCATENATE("Q40 ",N$6," V",$B9),Основа!$A$1:$P3625,8,FALSE)</f>
        <v>532.02420000000006</v>
      </c>
      <c r="AJ10" s="126">
        <f>VLOOKUP(CONCATENATE("Q40 ",O$6," V",$B9),Основа!$A$1:$P3625,8,FALSE)</f>
        <v>617.41079999999999</v>
      </c>
      <c r="AK10" s="126">
        <f>VLOOKUP(CONCATENATE("Q40 ",P$6," V",$B9),Основа!$A$1:$P3625,8,FALSE)</f>
        <v>712.64969999999994</v>
      </c>
      <c r="AL10" s="126">
        <f>VLOOKUP(CONCATENATE("Q40 ",Q$6," V",$B9),Основа!$A$1:$P3625,8,FALSE)</f>
        <v>783.80520000000001</v>
      </c>
      <c r="AM10" s="126">
        <f>VLOOKUP(CONCATENATE("Q40 ",R$6," V",$B9),Основа!$A$1:$P3625,8,FALSE)</f>
        <v>795.84690000000001</v>
      </c>
      <c r="AN10" s="126">
        <f>VLOOKUP(CONCATENATE("Q40 ",S$6," V",$B9),Основа!$A$1:$P3625,8,FALSE)</f>
        <v>891.08580000000006</v>
      </c>
      <c r="AO10" s="126">
        <f>VLOOKUP(CONCATENATE("Q40 ",T$6," V",$B9),Основа!$A$1:$P3625,8,FALSE)</f>
        <v>1069.5219</v>
      </c>
    </row>
    <row r="11" spans="2:41" ht="15" customHeight="1" x14ac:dyDescent="0.3">
      <c r="B11" s="553">
        <v>4</v>
      </c>
      <c r="C11" s="555">
        <v>220</v>
      </c>
      <c r="D11" s="557" t="s">
        <v>36</v>
      </c>
      <c r="E11" s="558"/>
      <c r="F11" s="447">
        <f>ROUND(AA11-(AA11*$L$5),0)</f>
        <v>12931</v>
      </c>
      <c r="G11" s="447">
        <f t="shared" ref="G11:T11" si="4">ROUND(AB11-(AB11*$L$5),0)</f>
        <v>14062</v>
      </c>
      <c r="H11" s="447">
        <f t="shared" si="4"/>
        <v>15318</v>
      </c>
      <c r="I11" s="447">
        <f t="shared" si="4"/>
        <v>16574</v>
      </c>
      <c r="J11" s="447">
        <f t="shared" si="4"/>
        <v>16575</v>
      </c>
      <c r="K11" s="447">
        <f t="shared" si="4"/>
        <v>18822</v>
      </c>
      <c r="L11" s="447">
        <f t="shared" si="4"/>
        <v>20389</v>
      </c>
      <c r="M11" s="447">
        <f t="shared" si="4"/>
        <v>23069</v>
      </c>
      <c r="N11" s="447">
        <f t="shared" si="4"/>
        <v>23890</v>
      </c>
      <c r="O11" s="447">
        <f t="shared" si="4"/>
        <v>25821</v>
      </c>
      <c r="P11" s="447">
        <f t="shared" si="4"/>
        <v>28586</v>
      </c>
      <c r="Q11" s="447">
        <f t="shared" si="4"/>
        <v>34327</v>
      </c>
      <c r="R11" s="447">
        <f t="shared" si="4"/>
        <v>35044</v>
      </c>
      <c r="S11" s="447">
        <f t="shared" si="4"/>
        <v>43117</v>
      </c>
      <c r="T11" s="448">
        <f t="shared" si="4"/>
        <v>51189</v>
      </c>
      <c r="AA11" s="126">
        <f>ROUND(VLOOKUP(CONCATENATE("Q40 ",F$6," V",$B11),Основа!$A$1:$P3627,15,FALSE),0)</f>
        <v>12931</v>
      </c>
      <c r="AB11" s="126">
        <f>ROUND(VLOOKUP(CONCATENATE("Q40 ",G$6," V",$B11),Основа!$A$1:$P3627,15,FALSE),0)</f>
        <v>14062</v>
      </c>
      <c r="AC11" s="126">
        <f>ROUND(VLOOKUP(CONCATENATE("Q40 ",H$6," V",$B11),Основа!$A$1:$P3627,15,FALSE),0)</f>
        <v>15318</v>
      </c>
      <c r="AD11" s="126">
        <f>ROUND(VLOOKUP(CONCATENATE("Q40 ",I$6," V",$B11),Основа!$A$1:$P3627,15,FALSE),0)</f>
        <v>16574</v>
      </c>
      <c r="AE11" s="126">
        <f>ROUND(VLOOKUP(CONCATENATE("Q40 ",J$6," V",$B11),Основа!$A$1:$P3627,15,FALSE),0)</f>
        <v>16575</v>
      </c>
      <c r="AF11" s="126">
        <f>ROUND(VLOOKUP(CONCATENATE("Q40 ",K$6," V",$B11),Основа!$A$1:$P3627,15,FALSE),0)</f>
        <v>18822</v>
      </c>
      <c r="AG11" s="126">
        <f>ROUND(VLOOKUP(CONCATENATE("Q40 ",L$6," V",$B11),Основа!$A$1:$P3627,15,FALSE),0)</f>
        <v>20389</v>
      </c>
      <c r="AH11" s="126">
        <f>ROUND(VLOOKUP(CONCATENATE("Q40 ",M$6," V",$B11),Основа!$A$1:$P3627,15,FALSE),0)</f>
        <v>23069</v>
      </c>
      <c r="AI11" s="126">
        <f>ROUND(VLOOKUP(CONCATENATE("Q40 ",N$6," V",$B11),Основа!$A$1:$P3627,15,FALSE),0)</f>
        <v>23890</v>
      </c>
      <c r="AJ11" s="126">
        <f>ROUND(VLOOKUP(CONCATENATE("Q40 ",O$6," V",$B11),Основа!$A$1:$P3627,15,FALSE),0)</f>
        <v>25821</v>
      </c>
      <c r="AK11" s="126">
        <f>ROUND(VLOOKUP(CONCATENATE("Q40 ",P$6," V",$B11),Основа!$A$1:$P3627,15,FALSE),0)</f>
        <v>28586</v>
      </c>
      <c r="AL11" s="126">
        <f>ROUND(VLOOKUP(CONCATENATE("Q40 ",Q$6," V",$B11),Основа!$A$1:$P3627,15,FALSE),0)</f>
        <v>34327</v>
      </c>
      <c r="AM11" s="126">
        <f>ROUND(VLOOKUP(CONCATENATE("Q40 ",R$6," V",$B11),Основа!$A$1:$P3627,15,FALSE),0)</f>
        <v>35044</v>
      </c>
      <c r="AN11" s="126">
        <f>ROUND(VLOOKUP(CONCATENATE("Q40 ",S$6," V",$B11),Основа!$A$1:$P3627,15,FALSE),0)</f>
        <v>43117</v>
      </c>
      <c r="AO11" s="126">
        <f>ROUND(VLOOKUP(CONCATENATE("Q40 ",T$6," V",$B11),Основа!$A$1:$P3627,15,FALSE),0)</f>
        <v>51189</v>
      </c>
    </row>
    <row r="12" spans="2:41" ht="15" customHeight="1" thickBot="1" x14ac:dyDescent="0.35">
      <c r="B12" s="576"/>
      <c r="C12" s="577"/>
      <c r="D12" s="559" t="str">
        <f>RIGHT($M$5,21)</f>
        <v>ΔТ=70⁰С (95/85/20) Вт</v>
      </c>
      <c r="E12" s="560"/>
      <c r="F12" s="461">
        <f t="shared" ref="F12:T12" si="5">ROUND(IF($D12="ΔТ=70⁰С (95/85/20) Вт",AA12,(IF($D12="ΔТ=60⁰С (90/70/20) Вт",AA12*0.818,AA12*0.646))),0)</f>
        <v>129</v>
      </c>
      <c r="G12" s="461">
        <f t="shared" si="5"/>
        <v>200</v>
      </c>
      <c r="H12" s="461">
        <f t="shared" si="5"/>
        <v>238</v>
      </c>
      <c r="I12" s="461">
        <f t="shared" si="5"/>
        <v>262</v>
      </c>
      <c r="J12" s="461">
        <f t="shared" si="5"/>
        <v>271</v>
      </c>
      <c r="K12" s="461">
        <f t="shared" si="5"/>
        <v>352</v>
      </c>
      <c r="L12" s="461">
        <f t="shared" si="5"/>
        <v>475</v>
      </c>
      <c r="M12" s="461">
        <f t="shared" si="5"/>
        <v>590</v>
      </c>
      <c r="N12" s="461">
        <f t="shared" si="5"/>
        <v>708</v>
      </c>
      <c r="O12" s="461">
        <f t="shared" si="5"/>
        <v>823</v>
      </c>
      <c r="P12" s="461">
        <f t="shared" si="5"/>
        <v>950</v>
      </c>
      <c r="Q12" s="461">
        <f t="shared" si="5"/>
        <v>1045</v>
      </c>
      <c r="R12" s="461">
        <f t="shared" si="5"/>
        <v>1061</v>
      </c>
      <c r="S12" s="461">
        <f t="shared" si="5"/>
        <v>1188</v>
      </c>
      <c r="T12" s="462">
        <f t="shared" si="5"/>
        <v>1425</v>
      </c>
      <c r="AA12" s="126">
        <f>VLOOKUP(CONCATENATE("Q40 ",F$6," V",$B11),Основа!$A$1:$P3627,8,FALSE)</f>
        <v>129.1746</v>
      </c>
      <c r="AB12" s="126">
        <f>VLOOKUP(CONCATENATE("Q40 ",G$6," V",$B11),Основа!$A$1:$P3627,8,FALSE)</f>
        <v>200.33010000000002</v>
      </c>
      <c r="AC12" s="126">
        <f>VLOOKUP(CONCATENATE("Q40 ",H$6," V",$B11),Основа!$A$1:$P3627,8,FALSE)</f>
        <v>237.54990000000001</v>
      </c>
      <c r="AD12" s="126">
        <f>VLOOKUP(CONCATENATE("Q40 ",I$6," V",$B11),Основа!$A$1:$P3627,8,FALSE)</f>
        <v>261.63330000000002</v>
      </c>
      <c r="AE12" s="126">
        <f>VLOOKUP(CONCATENATE("Q40 ",J$6," V",$B11),Основа!$A$1:$P3627,8,FALSE)</f>
        <v>271.48559999999998</v>
      </c>
      <c r="AF12" s="126">
        <f>VLOOKUP(CONCATENATE("Q40 ",K$6," V",$B11),Основа!$A$1:$P3627,8,FALSE)</f>
        <v>352.49340000000007</v>
      </c>
      <c r="AG12" s="126">
        <f>VLOOKUP(CONCATENATE("Q40 ",L$6," V",$B11),Основа!$A$1:$P3627,8,FALSE)</f>
        <v>475.09980000000002</v>
      </c>
      <c r="AH12" s="126">
        <f>VLOOKUP(CONCATENATE("Q40 ",M$6," V",$B11),Основа!$A$1:$P3627,8,FALSE)</f>
        <v>590.04329999999993</v>
      </c>
      <c r="AI12" s="126">
        <f>VLOOKUP(CONCATENATE("Q40 ",N$6," V",$B11),Основа!$A$1:$P3627,8,FALSE)</f>
        <v>708.27089999999987</v>
      </c>
      <c r="AJ12" s="126">
        <f>VLOOKUP(CONCATENATE("Q40 ",O$6," V",$B11),Основа!$A$1:$P3627,8,FALSE)</f>
        <v>823.21439999999996</v>
      </c>
      <c r="AK12" s="126">
        <f>VLOOKUP(CONCATENATE("Q40 ",P$6," V",$B11),Основа!$A$1:$P3627,8,FALSE)</f>
        <v>950.19960000000003</v>
      </c>
      <c r="AL12" s="126">
        <f>VLOOKUP(CONCATENATE("Q40 ",Q$6," V",$B11),Основа!$A$1:$P3627,8,FALSE)</f>
        <v>1045.4385000000002</v>
      </c>
      <c r="AM12" s="126">
        <f>VLOOKUP(CONCATENATE("Q40 ",R$6," V",$B11),Основа!$A$1:$P3627,8,FALSE)</f>
        <v>1060.7643</v>
      </c>
      <c r="AN12" s="126">
        <f>VLOOKUP(CONCATENATE("Q40 ",S$6," V",$B11),Основа!$A$1:$P3627,8,FALSE)</f>
        <v>1187.7494999999999</v>
      </c>
      <c r="AO12" s="126">
        <f>VLOOKUP(CONCATENATE("Q40 ",T$6," V",$B11),Основа!$A$1:$P3627,8,FALSE)</f>
        <v>1425.2993999999999</v>
      </c>
    </row>
    <row r="13" spans="2:41" ht="15" customHeight="1" x14ac:dyDescent="0.3">
      <c r="B13" s="553">
        <v>5</v>
      </c>
      <c r="C13" s="555">
        <v>280</v>
      </c>
      <c r="D13" s="557" t="s">
        <v>36</v>
      </c>
      <c r="E13" s="558"/>
      <c r="F13" s="447">
        <f>ROUND(AA13-(AA13*$L$5),0)</f>
        <v>14560</v>
      </c>
      <c r="G13" s="447">
        <f t="shared" ref="G13:T13" si="6">ROUND(AB13-(AB13*$L$5),0)</f>
        <v>15871</v>
      </c>
      <c r="H13" s="447">
        <f t="shared" si="6"/>
        <v>17328</v>
      </c>
      <c r="I13" s="447">
        <f t="shared" si="6"/>
        <v>18786</v>
      </c>
      <c r="J13" s="447">
        <f t="shared" si="6"/>
        <v>18786</v>
      </c>
      <c r="K13" s="447">
        <f t="shared" si="6"/>
        <v>21565</v>
      </c>
      <c r="L13" s="447">
        <f t="shared" si="6"/>
        <v>23525</v>
      </c>
      <c r="M13" s="447">
        <f t="shared" si="6"/>
        <v>26879</v>
      </c>
      <c r="N13" s="447">
        <f t="shared" si="6"/>
        <v>27908</v>
      </c>
      <c r="O13" s="447">
        <f t="shared" si="6"/>
        <v>30325</v>
      </c>
      <c r="P13" s="447">
        <f t="shared" si="6"/>
        <v>33782</v>
      </c>
      <c r="Q13" s="447">
        <f t="shared" si="6"/>
        <v>40677</v>
      </c>
      <c r="R13" s="447">
        <f t="shared" si="6"/>
        <v>41539</v>
      </c>
      <c r="S13" s="447">
        <f t="shared" si="6"/>
        <v>51235</v>
      </c>
      <c r="T13" s="448">
        <f t="shared" si="6"/>
        <v>60930</v>
      </c>
      <c r="AA13" s="126">
        <f>ROUND(VLOOKUP(CONCATENATE("Q40 ",F$6," V",$B13),Основа!$A$1:$P3629,15,FALSE),0)</f>
        <v>14560</v>
      </c>
      <c r="AB13" s="126">
        <f>ROUND(VLOOKUP(CONCATENATE("Q40 ",G$6," V",$B13),Основа!$A$1:$P3629,15,FALSE),0)</f>
        <v>15871</v>
      </c>
      <c r="AC13" s="126">
        <f>ROUND(VLOOKUP(CONCATENATE("Q40 ",H$6," V",$B13),Основа!$A$1:$P3629,15,FALSE),0)</f>
        <v>17328</v>
      </c>
      <c r="AD13" s="126">
        <f>ROUND(VLOOKUP(CONCATENATE("Q40 ",I$6," V",$B13),Основа!$A$1:$P3629,15,FALSE),0)</f>
        <v>18786</v>
      </c>
      <c r="AE13" s="126">
        <f>ROUND(VLOOKUP(CONCATENATE("Q40 ",J$6," V",$B13),Основа!$A$1:$P3629,15,FALSE),0)</f>
        <v>18786</v>
      </c>
      <c r="AF13" s="126">
        <f>ROUND(VLOOKUP(CONCATENATE("Q40 ",K$6," V",$B13),Основа!$A$1:$P3629,15,FALSE),0)</f>
        <v>21565</v>
      </c>
      <c r="AG13" s="126">
        <f>ROUND(VLOOKUP(CONCATENATE("Q40 ",L$6," V",$B13),Основа!$A$1:$P3629,15,FALSE),0)</f>
        <v>23525</v>
      </c>
      <c r="AH13" s="126">
        <f>ROUND(VLOOKUP(CONCATENATE("Q40 ",M$6," V",$B13),Основа!$A$1:$P3629,15,FALSE),0)</f>
        <v>26879</v>
      </c>
      <c r="AI13" s="126">
        <f>ROUND(VLOOKUP(CONCATENATE("Q40 ",N$6," V",$B13),Основа!$A$1:$P3629,15,FALSE),0)</f>
        <v>27908</v>
      </c>
      <c r="AJ13" s="126">
        <f>ROUND(VLOOKUP(CONCATENATE("Q40 ",O$6," V",$B13),Основа!$A$1:$P3629,15,FALSE),0)</f>
        <v>30325</v>
      </c>
      <c r="AK13" s="126">
        <f>ROUND(VLOOKUP(CONCATENATE("Q40 ",P$6," V",$B13),Основа!$A$1:$P3629,15,FALSE),0)</f>
        <v>33782</v>
      </c>
      <c r="AL13" s="126">
        <f>ROUND(VLOOKUP(CONCATENATE("Q40 ",Q$6," V",$B13),Основа!$A$1:$P3629,15,FALSE),0)</f>
        <v>40677</v>
      </c>
      <c r="AM13" s="126">
        <f>ROUND(VLOOKUP(CONCATENATE("Q40 ",R$6," V",$B13),Основа!$A$1:$P3629,15,FALSE),0)</f>
        <v>41539</v>
      </c>
      <c r="AN13" s="126">
        <f>ROUND(VLOOKUP(CONCATENATE("Q40 ",S$6," V",$B13),Основа!$A$1:$P3629,15,FALSE),0)</f>
        <v>51235</v>
      </c>
      <c r="AO13" s="126">
        <f>ROUND(VLOOKUP(CONCATENATE("Q40 ",T$6," V",$B13),Основа!$A$1:$P3629,15,FALSE),0)</f>
        <v>60930</v>
      </c>
    </row>
    <row r="14" spans="2:41" ht="15" customHeight="1" thickBot="1" x14ac:dyDescent="0.35">
      <c r="B14" s="576"/>
      <c r="C14" s="577"/>
      <c r="D14" s="559" t="str">
        <f>RIGHT($M$5,21)</f>
        <v>ΔТ=70⁰С (95/85/20) Вт</v>
      </c>
      <c r="E14" s="560"/>
      <c r="F14" s="461">
        <f t="shared" ref="F14:T14" si="7">ROUND(IF($D14="ΔТ=70⁰С (95/85/20) Вт",AA14,(IF($D14="ΔТ=60⁰С (90/70/20) Вт",AA14*0.818,AA14*0.646))),0)</f>
        <v>160</v>
      </c>
      <c r="G14" s="461">
        <f t="shared" si="7"/>
        <v>251</v>
      </c>
      <c r="H14" s="461">
        <f t="shared" si="7"/>
        <v>297</v>
      </c>
      <c r="I14" s="461">
        <f t="shared" si="7"/>
        <v>326</v>
      </c>
      <c r="J14" s="461">
        <f t="shared" si="7"/>
        <v>340</v>
      </c>
      <c r="K14" s="461">
        <f t="shared" si="7"/>
        <v>440</v>
      </c>
      <c r="L14" s="461">
        <f t="shared" si="7"/>
        <v>594</v>
      </c>
      <c r="M14" s="461">
        <f t="shared" si="7"/>
        <v>738</v>
      </c>
      <c r="N14" s="461">
        <f t="shared" si="7"/>
        <v>886</v>
      </c>
      <c r="O14" s="461">
        <f t="shared" si="7"/>
        <v>1029</v>
      </c>
      <c r="P14" s="461">
        <f t="shared" si="7"/>
        <v>1188</v>
      </c>
      <c r="Q14" s="461">
        <f t="shared" si="7"/>
        <v>1307</v>
      </c>
      <c r="R14" s="461">
        <f t="shared" si="7"/>
        <v>1327</v>
      </c>
      <c r="S14" s="461">
        <f t="shared" si="7"/>
        <v>1484</v>
      </c>
      <c r="T14" s="462">
        <f t="shared" si="7"/>
        <v>1782</v>
      </c>
      <c r="AA14" s="126">
        <f>VLOOKUP(CONCATENATE("Q40 ",F$6," V",$B13),Основа!$A$1:$P3629,8,FALSE)</f>
        <v>159.8262</v>
      </c>
      <c r="AB14" s="126">
        <f>VLOOKUP(CONCATENATE("Q40 ",G$6," V",$B13),Основа!$A$1:$P3629,8,FALSE)</f>
        <v>250.68630000000002</v>
      </c>
      <c r="AC14" s="126">
        <f>VLOOKUP(CONCATENATE("Q40 ",H$6," V",$B13),Основа!$A$1:$P3629,8,FALSE)</f>
        <v>296.66370000000001</v>
      </c>
      <c r="AD14" s="126">
        <f>VLOOKUP(CONCATENATE("Q40 ",I$6," V",$B13),Основа!$A$1:$P3629,8,FALSE)</f>
        <v>326.22059999999993</v>
      </c>
      <c r="AE14" s="126">
        <f>VLOOKUP(CONCATENATE("Q40 ",J$6," V",$B13),Основа!$A$1:$P3629,8,FALSE)</f>
        <v>340.45169999999996</v>
      </c>
      <c r="AF14" s="126">
        <f>VLOOKUP(CONCATENATE("Q40 ",K$6," V",$B13),Основа!$A$1:$P3629,8,FALSE)</f>
        <v>440.06939999999997</v>
      </c>
      <c r="AG14" s="126">
        <f>VLOOKUP(CONCATENATE("Q40 ",L$6," V",$B13),Основа!$A$1:$P3629,8,FALSE)</f>
        <v>594.4221</v>
      </c>
      <c r="AH14" s="126">
        <f>VLOOKUP(CONCATENATE("Q40 ",M$6," V",$B13),Основа!$A$1:$P3629,8,FALSE)</f>
        <v>737.82779999999991</v>
      </c>
      <c r="AI14" s="126">
        <f>VLOOKUP(CONCATENATE("Q40 ",N$6," V",$B13),Основа!$A$1:$P3629,8,FALSE)</f>
        <v>885.6123</v>
      </c>
      <c r="AJ14" s="126">
        <f>VLOOKUP(CONCATENATE("Q40 ",O$6," V",$B13),Основа!$A$1:$P3629,8,FALSE)</f>
        <v>1029.018</v>
      </c>
      <c r="AK14" s="126">
        <f>VLOOKUP(CONCATENATE("Q40 ",P$6," V",$B13),Основа!$A$1:$P3629,8,FALSE)</f>
        <v>1187.7494999999999</v>
      </c>
      <c r="AL14" s="126">
        <f>VLOOKUP(CONCATENATE("Q40 ",Q$6," V",$B13),Основа!$A$1:$P3629,8,FALSE)</f>
        <v>1307.0717999999997</v>
      </c>
      <c r="AM14" s="126">
        <f>VLOOKUP(CONCATENATE("Q40 ",R$6," V",$B13),Основа!$A$1:$P3629,8,FALSE)</f>
        <v>1326.7763999999997</v>
      </c>
      <c r="AN14" s="126">
        <f>VLOOKUP(CONCATENATE("Q40 ",S$6," V",$B13),Основа!$A$1:$P3629,8,FALSE)</f>
        <v>1484.4132000000002</v>
      </c>
      <c r="AO14" s="126">
        <f>VLOOKUP(CONCATENATE("Q40 ",T$6," V",$B13),Основа!$A$1:$P3629,8,FALSE)</f>
        <v>1782.1716000000001</v>
      </c>
    </row>
    <row r="15" spans="2:41" ht="15" customHeight="1" x14ac:dyDescent="0.3">
      <c r="B15" s="553">
        <v>6</v>
      </c>
      <c r="C15" s="555">
        <v>340</v>
      </c>
      <c r="D15" s="557" t="s">
        <v>36</v>
      </c>
      <c r="E15" s="558"/>
      <c r="F15" s="447">
        <f>ROUND(AA15-(AA15*$L$5),0)</f>
        <v>16192</v>
      </c>
      <c r="G15" s="447">
        <f t="shared" ref="G15:T15" si="8">ROUND(AB15-(AB15*$L$5),0)</f>
        <v>17685</v>
      </c>
      <c r="H15" s="447">
        <f t="shared" si="8"/>
        <v>19344</v>
      </c>
      <c r="I15" s="447">
        <f t="shared" si="8"/>
        <v>21002</v>
      </c>
      <c r="J15" s="447">
        <f t="shared" si="8"/>
        <v>21003</v>
      </c>
      <c r="K15" s="447">
        <f t="shared" si="8"/>
        <v>24313</v>
      </c>
      <c r="L15" s="447">
        <f t="shared" si="8"/>
        <v>26668</v>
      </c>
      <c r="M15" s="447">
        <f t="shared" si="8"/>
        <v>30696</v>
      </c>
      <c r="N15" s="447">
        <f t="shared" si="8"/>
        <v>31932</v>
      </c>
      <c r="O15" s="447">
        <f t="shared" si="8"/>
        <v>34839</v>
      </c>
      <c r="P15" s="447">
        <f t="shared" si="8"/>
        <v>38988</v>
      </c>
      <c r="Q15" s="447">
        <f t="shared" si="8"/>
        <v>47040</v>
      </c>
      <c r="R15" s="447">
        <f t="shared" si="8"/>
        <v>48047</v>
      </c>
      <c r="S15" s="447">
        <f t="shared" si="8"/>
        <v>59370</v>
      </c>
      <c r="T15" s="448">
        <f t="shared" si="8"/>
        <v>70692</v>
      </c>
      <c r="AA15" s="126">
        <f>ROUND(VLOOKUP(CONCATENATE("Q40 ",F$6," V",$B15),Основа!$A$1:$P3631,15,FALSE),0)</f>
        <v>16192</v>
      </c>
      <c r="AB15" s="126">
        <f>ROUND(VLOOKUP(CONCATENATE("Q40 ",G$6," V",$B15),Основа!$A$1:$P3631,15,FALSE),0)</f>
        <v>17685</v>
      </c>
      <c r="AC15" s="126">
        <f>ROUND(VLOOKUP(CONCATENATE("Q40 ",H$6," V",$B15),Основа!$A$1:$P3631,15,FALSE),0)</f>
        <v>19344</v>
      </c>
      <c r="AD15" s="126">
        <f>ROUND(VLOOKUP(CONCATENATE("Q40 ",I$6," V",$B15),Основа!$A$1:$P3631,15,FALSE),0)</f>
        <v>21002</v>
      </c>
      <c r="AE15" s="126">
        <f>ROUND(VLOOKUP(CONCATENATE("Q40 ",J$6," V",$B15),Основа!$A$1:$P3631,15,FALSE),0)</f>
        <v>21003</v>
      </c>
      <c r="AF15" s="126">
        <f>ROUND(VLOOKUP(CONCATENATE("Q40 ",K$6," V",$B15),Основа!$A$1:$P3631,15,FALSE),0)</f>
        <v>24313</v>
      </c>
      <c r="AG15" s="126">
        <f>ROUND(VLOOKUP(CONCATENATE("Q40 ",L$6," V",$B15),Основа!$A$1:$P3631,15,FALSE),0)</f>
        <v>26668</v>
      </c>
      <c r="AH15" s="126">
        <f>ROUND(VLOOKUP(CONCATENATE("Q40 ",M$6," V",$B15),Основа!$A$1:$P3631,15,FALSE),0)</f>
        <v>30696</v>
      </c>
      <c r="AI15" s="126">
        <f>ROUND(VLOOKUP(CONCATENATE("Q40 ",N$6," V",$B15),Основа!$A$1:$P3631,15,FALSE),0)</f>
        <v>31932</v>
      </c>
      <c r="AJ15" s="126">
        <f>ROUND(VLOOKUP(CONCATENATE("Q40 ",O$6," V",$B15),Основа!$A$1:$P3631,15,FALSE),0)</f>
        <v>34839</v>
      </c>
      <c r="AK15" s="126">
        <f>ROUND(VLOOKUP(CONCATENATE("Q40 ",P$6," V",$B15),Основа!$A$1:$P3631,15,FALSE),0)</f>
        <v>38988</v>
      </c>
      <c r="AL15" s="126">
        <f>ROUND(VLOOKUP(CONCATENATE("Q40 ",Q$6," V",$B15),Основа!$A$1:$P3631,15,FALSE),0)</f>
        <v>47040</v>
      </c>
      <c r="AM15" s="126">
        <f>ROUND(VLOOKUP(CONCATENATE("Q40 ",R$6," V",$B15),Основа!$A$1:$P3631,15,FALSE),0)</f>
        <v>48047</v>
      </c>
      <c r="AN15" s="126">
        <f>ROUND(VLOOKUP(CONCATENATE("Q40 ",S$6," V",$B15),Основа!$A$1:$P3631,15,FALSE),0)</f>
        <v>59370</v>
      </c>
      <c r="AO15" s="126">
        <f>ROUND(VLOOKUP(CONCATENATE("Q40 ",T$6," V",$B15),Основа!$A$1:$P3631,15,FALSE),0)</f>
        <v>70692</v>
      </c>
    </row>
    <row r="16" spans="2:41" ht="15" customHeight="1" thickBot="1" x14ac:dyDescent="0.35">
      <c r="B16" s="576"/>
      <c r="C16" s="577"/>
      <c r="D16" s="559" t="str">
        <f>RIGHT($M$5,21)</f>
        <v>ΔТ=70⁰С (95/85/20) Вт</v>
      </c>
      <c r="E16" s="560"/>
      <c r="F16" s="461">
        <f t="shared" ref="F16:T16" si="9">ROUND(IF($D16="ΔТ=70⁰С (95/85/20) Вт",AA16,(IF($D16="ΔТ=60⁰С (90/70/20) Вт",AA16*0.818,AA16*0.646))),0)</f>
        <v>192</v>
      </c>
      <c r="G16" s="461">
        <f t="shared" si="9"/>
        <v>299</v>
      </c>
      <c r="H16" s="461">
        <f t="shared" si="9"/>
        <v>357</v>
      </c>
      <c r="I16" s="461">
        <f t="shared" si="9"/>
        <v>392</v>
      </c>
      <c r="J16" s="461">
        <f t="shared" si="9"/>
        <v>406</v>
      </c>
      <c r="K16" s="461">
        <f t="shared" si="9"/>
        <v>529</v>
      </c>
      <c r="L16" s="461">
        <f t="shared" si="9"/>
        <v>713</v>
      </c>
      <c r="M16" s="461">
        <f t="shared" si="9"/>
        <v>885</v>
      </c>
      <c r="N16" s="461">
        <f t="shared" si="9"/>
        <v>1063</v>
      </c>
      <c r="O16" s="461">
        <f t="shared" si="9"/>
        <v>1235</v>
      </c>
      <c r="P16" s="461">
        <f t="shared" si="9"/>
        <v>1425</v>
      </c>
      <c r="Q16" s="461">
        <f t="shared" si="9"/>
        <v>1568</v>
      </c>
      <c r="R16" s="461">
        <f t="shared" si="9"/>
        <v>1592</v>
      </c>
      <c r="S16" s="461">
        <f t="shared" si="9"/>
        <v>1781</v>
      </c>
      <c r="T16" s="462">
        <f t="shared" si="9"/>
        <v>2138</v>
      </c>
      <c r="AA16" s="126">
        <f>VLOOKUP(CONCATENATE("Q40 ",F$6," V",$B15),Основа!$A$1:$P3631,8,FALSE)</f>
        <v>191.57250000000002</v>
      </c>
      <c r="AB16" s="126">
        <f>VLOOKUP(CONCATENATE("Q40 ",G$6," V",$B15),Основа!$A$1:$P3631,8,FALSE)</f>
        <v>298.85309999999998</v>
      </c>
      <c r="AC16" s="126">
        <f>VLOOKUP(CONCATENATE("Q40 ",H$6," V",$B15),Основа!$A$1:$P3631,8,FALSE)</f>
        <v>356.87219999999996</v>
      </c>
      <c r="AD16" s="126">
        <f>VLOOKUP(CONCATENATE("Q40 ",I$6," V",$B15),Основа!$A$1:$P3631,8,FALSE)</f>
        <v>391.90260000000001</v>
      </c>
      <c r="AE16" s="126">
        <f>VLOOKUP(CONCATENATE("Q40 ",J$6," V",$B15),Основа!$A$1:$P3631,8,FALSE)</f>
        <v>406.13369999999998</v>
      </c>
      <c r="AF16" s="126">
        <f>VLOOKUP(CONCATENATE("Q40 ",K$6," V",$B15),Основа!$A$1:$P3631,8,FALSE)</f>
        <v>528.74009999999998</v>
      </c>
      <c r="AG16" s="126">
        <f>VLOOKUP(CONCATENATE("Q40 ",L$6," V",$B15),Основа!$A$1:$P3631,8,FALSE)</f>
        <v>712.64969999999994</v>
      </c>
      <c r="AH16" s="126">
        <f>VLOOKUP(CONCATENATE("Q40 ",M$6," V",$B15),Основа!$A$1:$P3631,8,FALSE)</f>
        <v>884.51760000000002</v>
      </c>
      <c r="AI16" s="126">
        <f>VLOOKUP(CONCATENATE("Q40 ",N$6," V",$B15),Основа!$A$1:$P3631,8,FALSE)</f>
        <v>1062.9537</v>
      </c>
      <c r="AJ16" s="126">
        <f>VLOOKUP(CONCATENATE("Q40 ",O$6," V",$B15),Основа!$A$1:$P3631,8,FALSE)</f>
        <v>1234.8216</v>
      </c>
      <c r="AK16" s="126">
        <f>VLOOKUP(CONCATENATE("Q40 ",P$6," V",$B15),Основа!$A$1:$P3631,8,FALSE)</f>
        <v>1425.2993999999999</v>
      </c>
      <c r="AL16" s="126">
        <f>VLOOKUP(CONCATENATE("Q40 ",Q$6," V",$B15),Основа!$A$1:$P3631,8,FALSE)</f>
        <v>1567.6104</v>
      </c>
      <c r="AM16" s="126">
        <f>VLOOKUP(CONCATENATE("Q40 ",R$6," V",$B15),Основа!$A$1:$P3631,8,FALSE)</f>
        <v>1591.6938</v>
      </c>
      <c r="AN16" s="126">
        <f>VLOOKUP(CONCATENATE("Q40 ",S$6," V",$B15),Основа!$A$1:$P3631,8,FALSE)</f>
        <v>1781.0769</v>
      </c>
      <c r="AO16" s="126">
        <f>VLOOKUP(CONCATENATE("Q40 ",T$6," V",$B15),Основа!$A$1:$P3631,8,FALSE)</f>
        <v>2137.9491000000003</v>
      </c>
    </row>
    <row r="17" spans="2:41" ht="15" customHeight="1" x14ac:dyDescent="0.3">
      <c r="B17" s="553">
        <v>7</v>
      </c>
      <c r="C17" s="555">
        <v>400</v>
      </c>
      <c r="D17" s="557" t="s">
        <v>36</v>
      </c>
      <c r="E17" s="558"/>
      <c r="F17" s="447">
        <f>ROUND(AA17-(AA17*$L$5),0)</f>
        <v>17827</v>
      </c>
      <c r="G17" s="447">
        <f t="shared" ref="G17:T17" si="10">ROUND(AB17-(AB17*$L$5),0)</f>
        <v>19502</v>
      </c>
      <c r="H17" s="447">
        <f t="shared" si="10"/>
        <v>21362</v>
      </c>
      <c r="I17" s="447">
        <f t="shared" si="10"/>
        <v>23224</v>
      </c>
      <c r="J17" s="447">
        <f t="shared" si="10"/>
        <v>23223</v>
      </c>
      <c r="K17" s="447">
        <f t="shared" si="10"/>
        <v>27067</v>
      </c>
      <c r="L17" s="447">
        <f t="shared" si="10"/>
        <v>29818</v>
      </c>
      <c r="M17" s="447">
        <f t="shared" si="10"/>
        <v>34521</v>
      </c>
      <c r="N17" s="447">
        <f t="shared" si="10"/>
        <v>35967</v>
      </c>
      <c r="O17" s="447">
        <f t="shared" si="10"/>
        <v>39362</v>
      </c>
      <c r="P17" s="447">
        <f t="shared" si="10"/>
        <v>44206</v>
      </c>
      <c r="Q17" s="447">
        <f t="shared" si="10"/>
        <v>53417</v>
      </c>
      <c r="R17" s="447">
        <f t="shared" si="10"/>
        <v>54568</v>
      </c>
      <c r="S17" s="447">
        <f t="shared" si="10"/>
        <v>67521</v>
      </c>
      <c r="T17" s="448">
        <f t="shared" si="10"/>
        <v>80475</v>
      </c>
      <c r="AA17" s="126">
        <f>ROUND(VLOOKUP(CONCATENATE("Q40 ",F$6," V",$B17),Основа!$A$1:$P3633,15,FALSE),0)</f>
        <v>17827</v>
      </c>
      <c r="AB17" s="126">
        <f>ROUND(VLOOKUP(CONCATENATE("Q40 ",G$6," V",$B17),Основа!$A$1:$P3633,15,FALSE),0)</f>
        <v>19502</v>
      </c>
      <c r="AC17" s="126">
        <f>ROUND(VLOOKUP(CONCATENATE("Q40 ",H$6," V",$B17),Основа!$A$1:$P3633,15,FALSE),0)</f>
        <v>21362</v>
      </c>
      <c r="AD17" s="126">
        <f>ROUND(VLOOKUP(CONCATENATE("Q40 ",I$6," V",$B17),Основа!$A$1:$P3633,15,FALSE),0)</f>
        <v>23224</v>
      </c>
      <c r="AE17" s="126">
        <f>ROUND(VLOOKUP(CONCATENATE("Q40 ",J$6," V",$B17),Основа!$A$1:$P3633,15,FALSE),0)</f>
        <v>23223</v>
      </c>
      <c r="AF17" s="126">
        <f>ROUND(VLOOKUP(CONCATENATE("Q40 ",K$6," V",$B17),Основа!$A$1:$P3633,15,FALSE),0)</f>
        <v>27067</v>
      </c>
      <c r="AG17" s="126">
        <f>ROUND(VLOOKUP(CONCATENATE("Q40 ",L$6," V",$B17),Основа!$A$1:$P3633,15,FALSE),0)</f>
        <v>29818</v>
      </c>
      <c r="AH17" s="126">
        <f>ROUND(VLOOKUP(CONCATENATE("Q40 ",M$6," V",$B17),Основа!$A$1:$P3633,15,FALSE),0)</f>
        <v>34521</v>
      </c>
      <c r="AI17" s="126">
        <f>ROUND(VLOOKUP(CONCATENATE("Q40 ",N$6," V",$B17),Основа!$A$1:$P3633,15,FALSE),0)</f>
        <v>35967</v>
      </c>
      <c r="AJ17" s="126">
        <f>ROUND(VLOOKUP(CONCATENATE("Q40 ",O$6," V",$B17),Основа!$A$1:$P3633,15,FALSE),0)</f>
        <v>39362</v>
      </c>
      <c r="AK17" s="126">
        <f>ROUND(VLOOKUP(CONCATENATE("Q40 ",P$6," V",$B17),Основа!$A$1:$P3633,15,FALSE),0)</f>
        <v>44206</v>
      </c>
      <c r="AL17" s="126">
        <f>ROUND(VLOOKUP(CONCATENATE("Q40 ",Q$6," V",$B17),Основа!$A$1:$P3633,15,FALSE),0)</f>
        <v>53417</v>
      </c>
      <c r="AM17" s="126">
        <f>ROUND(VLOOKUP(CONCATENATE("Q40 ",R$6," V",$B17),Основа!$A$1:$P3633,15,FALSE),0)</f>
        <v>54568</v>
      </c>
      <c r="AN17" s="126">
        <f>ROUND(VLOOKUP(CONCATENATE("Q40 ",S$6," V",$B17),Основа!$A$1:$P3633,15,FALSE),0)</f>
        <v>67521</v>
      </c>
      <c r="AO17" s="126">
        <f>ROUND(VLOOKUP(CONCATENATE("Q40 ",T$6," V",$B17),Основа!$A$1:$P3633,15,FALSE),0)</f>
        <v>80475</v>
      </c>
    </row>
    <row r="18" spans="2:41" ht="15" customHeight="1" thickBot="1" x14ac:dyDescent="0.35">
      <c r="B18" s="576"/>
      <c r="C18" s="577"/>
      <c r="D18" s="559" t="str">
        <f>RIGHT($M$5,21)</f>
        <v>ΔТ=70⁰С (95/85/20) Вт</v>
      </c>
      <c r="E18" s="560"/>
      <c r="F18" s="461">
        <f t="shared" ref="F18:T18" si="11">ROUND(IF($D18="ΔТ=70⁰С (95/85/20) Вт",AA18,(IF($D18="ΔТ=60⁰С (90/70/20) Вт",AA18*0.818,AA18*0.646))),0)</f>
        <v>224</v>
      </c>
      <c r="G18" s="461">
        <f t="shared" si="11"/>
        <v>349</v>
      </c>
      <c r="H18" s="461">
        <f t="shared" si="11"/>
        <v>416</v>
      </c>
      <c r="I18" s="461">
        <f t="shared" si="11"/>
        <v>458</v>
      </c>
      <c r="J18" s="461">
        <f t="shared" si="11"/>
        <v>474</v>
      </c>
      <c r="K18" s="461">
        <f t="shared" si="11"/>
        <v>616</v>
      </c>
      <c r="L18" s="461">
        <f t="shared" si="11"/>
        <v>832</v>
      </c>
      <c r="M18" s="461">
        <f t="shared" si="11"/>
        <v>1032</v>
      </c>
      <c r="N18" s="461">
        <f t="shared" si="11"/>
        <v>1240</v>
      </c>
      <c r="O18" s="461">
        <f t="shared" si="11"/>
        <v>1441</v>
      </c>
      <c r="P18" s="461">
        <f t="shared" si="11"/>
        <v>1663</v>
      </c>
      <c r="Q18" s="461">
        <f t="shared" si="11"/>
        <v>1828</v>
      </c>
      <c r="R18" s="461">
        <f t="shared" si="11"/>
        <v>1857</v>
      </c>
      <c r="S18" s="461">
        <f t="shared" si="11"/>
        <v>2078</v>
      </c>
      <c r="T18" s="462">
        <f t="shared" si="11"/>
        <v>2495</v>
      </c>
      <c r="AA18" s="126">
        <f>VLOOKUP(CONCATENATE("Q40 ",F$6," V",$B17),Основа!$A$1:$P3633,8,FALSE)</f>
        <v>224.41349999999997</v>
      </c>
      <c r="AB18" s="126">
        <f>VLOOKUP(CONCATENATE("Q40 ",G$6," V",$B17),Основа!$A$1:$P3633,8,FALSE)</f>
        <v>349.20929999999998</v>
      </c>
      <c r="AC18" s="126">
        <f>VLOOKUP(CONCATENATE("Q40 ",H$6," V",$B17),Основа!$A$1:$P3633,8,FALSE)</f>
        <v>415.98599999999993</v>
      </c>
      <c r="AD18" s="126">
        <f>VLOOKUP(CONCATENATE("Q40 ",I$6," V",$B17),Основа!$A$1:$P3633,8,FALSE)</f>
        <v>457.58459999999997</v>
      </c>
      <c r="AE18" s="126">
        <f>VLOOKUP(CONCATENATE("Q40 ",J$6," V",$B17),Основа!$A$1:$P3633,8,FALSE)</f>
        <v>474.00509999999997</v>
      </c>
      <c r="AF18" s="126">
        <f>VLOOKUP(CONCATENATE("Q40 ",K$6," V",$B17),Основа!$A$1:$P3633,8,FALSE)</f>
        <v>616.31610000000001</v>
      </c>
      <c r="AG18" s="126">
        <f>VLOOKUP(CONCATENATE("Q40 ",L$6," V",$B17),Основа!$A$1:$P3633,8,FALSE)</f>
        <v>831.97199999999987</v>
      </c>
      <c r="AH18" s="126">
        <f>VLOOKUP(CONCATENATE("Q40 ",M$6," V",$B17),Основа!$A$1:$P3633,8,FALSE)</f>
        <v>1032.3020999999999</v>
      </c>
      <c r="AI18" s="126">
        <f>VLOOKUP(CONCATENATE("Q40 ",N$6," V",$B17),Основа!$A$1:$P3633,8,FALSE)</f>
        <v>1240.2951</v>
      </c>
      <c r="AJ18" s="126">
        <f>VLOOKUP(CONCATENATE("Q40 ",O$6," V",$B17),Основа!$A$1:$P3633,8,FALSE)</f>
        <v>1440.6252000000002</v>
      </c>
      <c r="AK18" s="126">
        <f>VLOOKUP(CONCATENATE("Q40 ",P$6," V",$B17),Основа!$A$1:$P3633,8,FALSE)</f>
        <v>1662.8492999999999</v>
      </c>
      <c r="AL18" s="126">
        <f>VLOOKUP(CONCATENATE("Q40 ",Q$6," V",$B17),Основа!$A$1:$P3633,8,FALSE)</f>
        <v>1828.1489999999999</v>
      </c>
      <c r="AM18" s="126">
        <f>VLOOKUP(CONCATENATE("Q40 ",R$6," V",$B17),Основа!$A$1:$P3633,8,FALSE)</f>
        <v>1856.6112000000001</v>
      </c>
      <c r="AN18" s="126">
        <f>VLOOKUP(CONCATENATE("Q40 ",S$6," V",$B17),Основа!$A$1:$P3633,8,FALSE)</f>
        <v>2077.7406000000001</v>
      </c>
      <c r="AO18" s="126">
        <f>VLOOKUP(CONCATENATE("Q40 ",T$6," V",$B17),Основа!$A$1:$P3633,8,FALSE)</f>
        <v>2494.8213000000001</v>
      </c>
    </row>
    <row r="19" spans="2:41" ht="15" customHeight="1" x14ac:dyDescent="0.3">
      <c r="B19" s="553">
        <v>8</v>
      </c>
      <c r="C19" s="555">
        <v>460</v>
      </c>
      <c r="D19" s="557" t="s">
        <v>36</v>
      </c>
      <c r="E19" s="558"/>
      <c r="F19" s="447">
        <f>ROUND(AA19-(AA19*$L$5),0)</f>
        <v>19466</v>
      </c>
      <c r="G19" s="447">
        <f t="shared" ref="G19:T19" si="12">ROUND(AB19-(AB19*$L$5),0)</f>
        <v>21323</v>
      </c>
      <c r="H19" s="447">
        <f t="shared" si="12"/>
        <v>23386</v>
      </c>
      <c r="I19" s="447">
        <f t="shared" si="12"/>
        <v>25449</v>
      </c>
      <c r="J19" s="447">
        <f t="shared" si="12"/>
        <v>25449</v>
      </c>
      <c r="K19" s="447">
        <f t="shared" si="12"/>
        <v>29827</v>
      </c>
      <c r="L19" s="447">
        <f t="shared" si="12"/>
        <v>32974</v>
      </c>
      <c r="M19" s="447">
        <f t="shared" si="12"/>
        <v>38356</v>
      </c>
      <c r="N19" s="447">
        <f t="shared" si="12"/>
        <v>40008</v>
      </c>
      <c r="O19" s="447">
        <f t="shared" si="12"/>
        <v>43889</v>
      </c>
      <c r="P19" s="447">
        <f t="shared" si="12"/>
        <v>49435</v>
      </c>
      <c r="Q19" s="447">
        <f t="shared" si="12"/>
        <v>59809</v>
      </c>
      <c r="R19" s="447">
        <f t="shared" si="12"/>
        <v>61106</v>
      </c>
      <c r="S19" s="447">
        <f t="shared" si="12"/>
        <v>75693</v>
      </c>
      <c r="T19" s="448">
        <f t="shared" si="12"/>
        <v>90281</v>
      </c>
      <c r="AA19" s="126">
        <f>ROUND(VLOOKUP(CONCATENATE("Q40 ",F$6," V",$B19),Основа!$A$1:$P3635,15,FALSE),0)</f>
        <v>19466</v>
      </c>
      <c r="AB19" s="126">
        <f>ROUND(VLOOKUP(CONCATENATE("Q40 ",G$6," V",$B19),Основа!$A$1:$P3635,15,FALSE),0)</f>
        <v>21323</v>
      </c>
      <c r="AC19" s="126">
        <f>ROUND(VLOOKUP(CONCATENATE("Q40 ",H$6," V",$B19),Основа!$A$1:$P3635,15,FALSE),0)</f>
        <v>23386</v>
      </c>
      <c r="AD19" s="126">
        <f>ROUND(VLOOKUP(CONCATENATE("Q40 ",I$6," V",$B19),Основа!$A$1:$P3635,15,FALSE),0)</f>
        <v>25449</v>
      </c>
      <c r="AE19" s="126">
        <f>ROUND(VLOOKUP(CONCATENATE("Q40 ",J$6," V",$B19),Основа!$A$1:$P3635,15,FALSE),0)</f>
        <v>25449</v>
      </c>
      <c r="AF19" s="126">
        <f>ROUND(VLOOKUP(CONCATENATE("Q40 ",K$6," V",$B19),Основа!$A$1:$P3635,15,FALSE),0)</f>
        <v>29827</v>
      </c>
      <c r="AG19" s="126">
        <f>ROUND(VLOOKUP(CONCATENATE("Q40 ",L$6," V",$B19),Основа!$A$1:$P3635,15,FALSE),0)</f>
        <v>32974</v>
      </c>
      <c r="AH19" s="126">
        <f>ROUND(VLOOKUP(CONCATENATE("Q40 ",M$6," V",$B19),Основа!$A$1:$P3635,15,FALSE),0)</f>
        <v>38356</v>
      </c>
      <c r="AI19" s="126">
        <f>ROUND(VLOOKUP(CONCATENATE("Q40 ",N$6," V",$B19),Основа!$A$1:$P3635,15,FALSE),0)</f>
        <v>40008</v>
      </c>
      <c r="AJ19" s="126">
        <f>ROUND(VLOOKUP(CONCATENATE("Q40 ",O$6," V",$B19),Основа!$A$1:$P3635,15,FALSE),0)</f>
        <v>43889</v>
      </c>
      <c r="AK19" s="126">
        <f>ROUND(VLOOKUP(CONCATENATE("Q40 ",P$6," V",$B19),Основа!$A$1:$P3635,15,FALSE),0)</f>
        <v>49435</v>
      </c>
      <c r="AL19" s="126">
        <f>ROUND(VLOOKUP(CONCATENATE("Q40 ",Q$6," V",$B19),Основа!$A$1:$P3635,15,FALSE),0)</f>
        <v>59809</v>
      </c>
      <c r="AM19" s="126">
        <f>ROUND(VLOOKUP(CONCATENATE("Q40 ",R$6," V",$B19),Основа!$A$1:$P3635,15,FALSE),0)</f>
        <v>61106</v>
      </c>
      <c r="AN19" s="126">
        <f>ROUND(VLOOKUP(CONCATENATE("Q40 ",S$6," V",$B19),Основа!$A$1:$P3635,15,FALSE),0)</f>
        <v>75693</v>
      </c>
      <c r="AO19" s="126">
        <f>ROUND(VLOOKUP(CONCATENATE("Q40 ",T$6," V",$B19),Основа!$A$1:$P3635,15,FALSE),0)</f>
        <v>90281</v>
      </c>
    </row>
    <row r="20" spans="2:41" ht="15" customHeight="1" thickBot="1" x14ac:dyDescent="0.35">
      <c r="B20" s="576"/>
      <c r="C20" s="577"/>
      <c r="D20" s="559" t="str">
        <f>RIGHT($M$5,21)</f>
        <v>ΔТ=70⁰С (95/85/20) Вт</v>
      </c>
      <c r="E20" s="560"/>
      <c r="F20" s="461">
        <f t="shared" ref="F20:T20" si="13">ROUND(IF($D20="ΔТ=70⁰С (95/85/20) Вт",AA20,(IF($D20="ΔТ=60⁰С (90/70/20) Вт",AA20*0.818,AA20*0.646))),0)</f>
        <v>256</v>
      </c>
      <c r="G20" s="461">
        <f t="shared" si="13"/>
        <v>398</v>
      </c>
      <c r="H20" s="461">
        <f t="shared" si="13"/>
        <v>475</v>
      </c>
      <c r="I20" s="461">
        <f t="shared" si="13"/>
        <v>522</v>
      </c>
      <c r="J20" s="461">
        <f t="shared" si="13"/>
        <v>541</v>
      </c>
      <c r="K20" s="461">
        <f t="shared" si="13"/>
        <v>704</v>
      </c>
      <c r="L20" s="461">
        <f t="shared" si="13"/>
        <v>950</v>
      </c>
      <c r="M20" s="461">
        <f t="shared" si="13"/>
        <v>1180</v>
      </c>
      <c r="N20" s="461">
        <f t="shared" si="13"/>
        <v>1418</v>
      </c>
      <c r="O20" s="461">
        <f t="shared" si="13"/>
        <v>1648</v>
      </c>
      <c r="P20" s="461">
        <f t="shared" si="13"/>
        <v>1900</v>
      </c>
      <c r="Q20" s="461">
        <f t="shared" si="13"/>
        <v>2091</v>
      </c>
      <c r="R20" s="461">
        <f t="shared" si="13"/>
        <v>2123</v>
      </c>
      <c r="S20" s="461">
        <f t="shared" si="13"/>
        <v>2375</v>
      </c>
      <c r="T20" s="462">
        <f t="shared" si="13"/>
        <v>2851</v>
      </c>
      <c r="AA20" s="126">
        <f>VLOOKUP(CONCATENATE("Q40 ",F$6," V",$B19),Основа!$A$1:$P3635,8,FALSE)</f>
        <v>256.15979999999996</v>
      </c>
      <c r="AB20" s="126">
        <f>VLOOKUP(CONCATENATE("Q40 ",G$6," V",$B19),Основа!$A$1:$P3635,8,FALSE)</f>
        <v>398.47080000000005</v>
      </c>
      <c r="AC20" s="126">
        <f>VLOOKUP(CONCATENATE("Q40 ",H$6," V",$B19),Основа!$A$1:$P3635,8,FALSE)</f>
        <v>475.09980000000002</v>
      </c>
      <c r="AD20" s="126">
        <f>VLOOKUP(CONCATENATE("Q40 ",I$6," V",$B19),Основа!$A$1:$P3635,8,FALSE)</f>
        <v>522.17189999999994</v>
      </c>
      <c r="AE20" s="126">
        <f>VLOOKUP(CONCATENATE("Q40 ",J$6," V",$B19),Основа!$A$1:$P3635,8,FALSE)</f>
        <v>540.78180000000009</v>
      </c>
      <c r="AF20" s="126">
        <f>VLOOKUP(CONCATENATE("Q40 ",K$6," V",$B19),Основа!$A$1:$P3635,8,FALSE)</f>
        <v>703.89209999999991</v>
      </c>
      <c r="AG20" s="126">
        <f>VLOOKUP(CONCATENATE("Q40 ",L$6," V",$B19),Основа!$A$1:$P3635,8,FALSE)</f>
        <v>950.19960000000003</v>
      </c>
      <c r="AH20" s="126">
        <f>VLOOKUP(CONCATENATE("Q40 ",M$6," V",$B19),Основа!$A$1:$P3635,8,FALSE)</f>
        <v>1180.0865999999999</v>
      </c>
      <c r="AI20" s="126">
        <f>VLOOKUP(CONCATENATE("Q40 ",N$6," V",$B19),Основа!$A$1:$P3635,8,FALSE)</f>
        <v>1417.6364999999998</v>
      </c>
      <c r="AJ20" s="126">
        <f>VLOOKUP(CONCATENATE("Q40 ",O$6," V",$B19),Основа!$A$1:$P3635,8,FALSE)</f>
        <v>1647.5235</v>
      </c>
      <c r="AK20" s="126">
        <f>VLOOKUP(CONCATENATE("Q40 ",P$6," V",$B19),Основа!$A$1:$P3635,8,FALSE)</f>
        <v>1900.3992000000001</v>
      </c>
      <c r="AL20" s="126">
        <f>VLOOKUP(CONCATENATE("Q40 ",Q$6," V",$B19),Основа!$A$1:$P3635,8,FALSE)</f>
        <v>2090.8770000000004</v>
      </c>
      <c r="AM20" s="126">
        <f>VLOOKUP(CONCATENATE("Q40 ",R$6," V",$B19),Основа!$A$1:$P3635,8,FALSE)</f>
        <v>2122.6233000000002</v>
      </c>
      <c r="AN20" s="126">
        <f>VLOOKUP(CONCATENATE("Q40 ",S$6," V",$B19),Основа!$A$1:$P3635,8,FALSE)</f>
        <v>2375.4989999999998</v>
      </c>
      <c r="AO20" s="126">
        <f>VLOOKUP(CONCATENATE("Q40 ",T$6," V",$B19),Основа!$A$1:$P3635,8,FALSE)</f>
        <v>2850.5987999999998</v>
      </c>
    </row>
    <row r="21" spans="2:41" ht="15" customHeight="1" x14ac:dyDescent="0.3">
      <c r="B21" s="553">
        <v>9</v>
      </c>
      <c r="C21" s="555">
        <v>520</v>
      </c>
      <c r="D21" s="557" t="s">
        <v>36</v>
      </c>
      <c r="E21" s="558"/>
      <c r="F21" s="447">
        <f>ROUND(AA21-(AA21*$L$5),0)</f>
        <v>21108</v>
      </c>
      <c r="G21" s="447">
        <f t="shared" ref="G21:T21" si="14">ROUND(AB21-(AB21*$L$5),0)</f>
        <v>23147</v>
      </c>
      <c r="H21" s="447">
        <f t="shared" si="14"/>
        <v>25413</v>
      </c>
      <c r="I21" s="447">
        <f t="shared" si="14"/>
        <v>27679</v>
      </c>
      <c r="J21" s="447">
        <f t="shared" si="14"/>
        <v>27679</v>
      </c>
      <c r="K21" s="447">
        <f t="shared" si="14"/>
        <v>32593</v>
      </c>
      <c r="L21" s="447">
        <f t="shared" si="14"/>
        <v>36137</v>
      </c>
      <c r="M21" s="447">
        <f t="shared" si="14"/>
        <v>42198</v>
      </c>
      <c r="N21" s="447">
        <f t="shared" si="14"/>
        <v>44060</v>
      </c>
      <c r="O21" s="447">
        <f t="shared" si="14"/>
        <v>48430</v>
      </c>
      <c r="P21" s="447">
        <f t="shared" si="14"/>
        <v>54674</v>
      </c>
      <c r="Q21" s="447">
        <f t="shared" si="14"/>
        <v>66212</v>
      </c>
      <c r="R21" s="447">
        <f t="shared" si="14"/>
        <v>67654</v>
      </c>
      <c r="S21" s="447">
        <f t="shared" si="14"/>
        <v>83879</v>
      </c>
      <c r="T21" s="448">
        <f t="shared" si="14"/>
        <v>100104</v>
      </c>
      <c r="AA21" s="126">
        <f>ROUND(VLOOKUP(CONCATENATE("Q40 ",F$6," V",$B21),Основа!$A$1:$P3637,15,FALSE),0)</f>
        <v>21108</v>
      </c>
      <c r="AB21" s="126">
        <f>ROUND(VLOOKUP(CONCATENATE("Q40 ",G$6," V",$B21),Основа!$A$1:$P3637,15,FALSE),0)</f>
        <v>23147</v>
      </c>
      <c r="AC21" s="126">
        <f>ROUND(VLOOKUP(CONCATENATE("Q40 ",H$6," V",$B21),Основа!$A$1:$P3637,15,FALSE),0)</f>
        <v>25413</v>
      </c>
      <c r="AD21" s="126">
        <f>ROUND(VLOOKUP(CONCATENATE("Q40 ",I$6," V",$B21),Основа!$A$1:$P3637,15,FALSE),0)</f>
        <v>27679</v>
      </c>
      <c r="AE21" s="126">
        <f>ROUND(VLOOKUP(CONCATENATE("Q40 ",J$6," V",$B21),Основа!$A$1:$P3637,15,FALSE),0)</f>
        <v>27679</v>
      </c>
      <c r="AF21" s="126">
        <f>ROUND(VLOOKUP(CONCATENATE("Q40 ",K$6," V",$B21),Основа!$A$1:$P3637,15,FALSE),0)</f>
        <v>32593</v>
      </c>
      <c r="AG21" s="126">
        <f>ROUND(VLOOKUP(CONCATENATE("Q40 ",L$6," V",$B21),Основа!$A$1:$P3637,15,FALSE),0)</f>
        <v>36137</v>
      </c>
      <c r="AH21" s="126">
        <f>ROUND(VLOOKUP(CONCATENATE("Q40 ",M$6," V",$B21),Основа!$A$1:$P3637,15,FALSE),0)</f>
        <v>42198</v>
      </c>
      <c r="AI21" s="126">
        <f>ROUND(VLOOKUP(CONCATENATE("Q40 ",N$6," V",$B21),Основа!$A$1:$P3637,15,FALSE),0)</f>
        <v>44060</v>
      </c>
      <c r="AJ21" s="126">
        <f>ROUND(VLOOKUP(CONCATENATE("Q40 ",O$6," V",$B21),Основа!$A$1:$P3637,15,FALSE),0)</f>
        <v>48430</v>
      </c>
      <c r="AK21" s="126">
        <f>ROUND(VLOOKUP(CONCATENATE("Q40 ",P$6," V",$B21),Основа!$A$1:$P3637,15,FALSE),0)</f>
        <v>54674</v>
      </c>
      <c r="AL21" s="126">
        <f>ROUND(VLOOKUP(CONCATENATE("Q40 ",Q$6," V",$B21),Основа!$A$1:$P3637,15,FALSE),0)</f>
        <v>66212</v>
      </c>
      <c r="AM21" s="126">
        <f>ROUND(VLOOKUP(CONCATENATE("Q40 ",R$6," V",$B21),Основа!$A$1:$P3637,15,FALSE),0)</f>
        <v>67654</v>
      </c>
      <c r="AN21" s="126">
        <f>ROUND(VLOOKUP(CONCATENATE("Q40 ",S$6," V",$B21),Основа!$A$1:$P3637,15,FALSE),0)</f>
        <v>83879</v>
      </c>
      <c r="AO21" s="126">
        <f>ROUND(VLOOKUP(CONCATENATE("Q40 ",T$6," V",$B21),Основа!$A$1:$P3637,15,FALSE),0)</f>
        <v>100104</v>
      </c>
    </row>
    <row r="22" spans="2:41" ht="15" customHeight="1" thickBot="1" x14ac:dyDescent="0.35">
      <c r="B22" s="576"/>
      <c r="C22" s="577"/>
      <c r="D22" s="559" t="str">
        <f>RIGHT($M$5,21)</f>
        <v>ΔТ=70⁰С (95/85/20) Вт</v>
      </c>
      <c r="E22" s="560"/>
      <c r="F22" s="461">
        <f t="shared" ref="F22:T22" si="15">ROUND(IF($D22="ΔТ=70⁰С (95/85/20) Вт",AA22,(IF($D22="ΔТ=60⁰С (90/70/20) Вт",AA22*0.818,AA22*0.646))),0)</f>
        <v>289</v>
      </c>
      <c r="G22" s="461">
        <f t="shared" si="15"/>
        <v>450</v>
      </c>
      <c r="H22" s="461">
        <f t="shared" si="15"/>
        <v>534</v>
      </c>
      <c r="I22" s="461">
        <f t="shared" si="15"/>
        <v>588</v>
      </c>
      <c r="J22" s="461">
        <f t="shared" si="15"/>
        <v>610</v>
      </c>
      <c r="K22" s="461">
        <f t="shared" si="15"/>
        <v>793</v>
      </c>
      <c r="L22" s="461">
        <f t="shared" si="15"/>
        <v>1070</v>
      </c>
      <c r="M22" s="461">
        <f t="shared" si="15"/>
        <v>1328</v>
      </c>
      <c r="N22" s="461">
        <f t="shared" si="15"/>
        <v>1595</v>
      </c>
      <c r="O22" s="461">
        <f t="shared" si="15"/>
        <v>1853</v>
      </c>
      <c r="P22" s="461">
        <f t="shared" si="15"/>
        <v>2138</v>
      </c>
      <c r="Q22" s="461">
        <f t="shared" si="15"/>
        <v>2351</v>
      </c>
      <c r="R22" s="461">
        <f t="shared" si="15"/>
        <v>2388</v>
      </c>
      <c r="S22" s="461">
        <f t="shared" si="15"/>
        <v>2672</v>
      </c>
      <c r="T22" s="462">
        <f t="shared" si="15"/>
        <v>3207</v>
      </c>
      <c r="AA22" s="126">
        <f>VLOOKUP(CONCATENATE("Q40 ",F$6," V",$B21),Основа!$A$1:$P3637,8,FALSE)</f>
        <v>289.00080000000003</v>
      </c>
      <c r="AB22" s="126">
        <f>VLOOKUP(CONCATENATE("Q40 ",G$6," V",$B21),Основа!$A$1:$P3637,8,FALSE)</f>
        <v>449.92170000000004</v>
      </c>
      <c r="AC22" s="126">
        <f>VLOOKUP(CONCATENATE("Q40 ",H$6," V",$B21),Основа!$A$1:$P3637,8,FALSE)</f>
        <v>534.21359999999993</v>
      </c>
      <c r="AD22" s="126">
        <f>VLOOKUP(CONCATENATE("Q40 ",I$6," V",$B21),Основа!$A$1:$P3637,8,FALSE)</f>
        <v>587.85390000000007</v>
      </c>
      <c r="AE22" s="126">
        <f>VLOOKUP(CONCATENATE("Q40 ",J$6," V",$B21),Основа!$A$1:$P3637,8,FALSE)</f>
        <v>609.74789999999996</v>
      </c>
      <c r="AF22" s="126">
        <f>VLOOKUP(CONCATENATE("Q40 ",K$6," V",$B21),Основа!$A$1:$P3637,8,FALSE)</f>
        <v>792.56280000000004</v>
      </c>
      <c r="AG22" s="126">
        <f>VLOOKUP(CONCATENATE("Q40 ",L$6," V",$B21),Основа!$A$1:$P3637,8,FALSE)</f>
        <v>1069.5219</v>
      </c>
      <c r="AH22" s="126">
        <f>VLOOKUP(CONCATENATE("Q40 ",M$6," V",$B21),Основа!$A$1:$P3637,8,FALSE)</f>
        <v>1327.8711000000003</v>
      </c>
      <c r="AI22" s="126">
        <f>VLOOKUP(CONCATENATE("Q40 ",N$6," V",$B21),Основа!$A$1:$P3637,8,FALSE)</f>
        <v>1594.9779000000001</v>
      </c>
      <c r="AJ22" s="126">
        <f>VLOOKUP(CONCATENATE("Q40 ",O$6," V",$B21),Основа!$A$1:$P3637,8,FALSE)</f>
        <v>1853.3271</v>
      </c>
      <c r="AK22" s="126">
        <f>VLOOKUP(CONCATENATE("Q40 ",P$6," V",$B21),Основа!$A$1:$P3637,8,FALSE)</f>
        <v>2137.9491000000003</v>
      </c>
      <c r="AL22" s="126">
        <f>VLOOKUP(CONCATENATE("Q40 ",Q$6," V",$B21),Основа!$A$1:$P3637,8,FALSE)</f>
        <v>2351.4156000000003</v>
      </c>
      <c r="AM22" s="126">
        <f>VLOOKUP(CONCATENATE("Q40 ",R$6," V",$B21),Основа!$A$1:$P3637,8,FALSE)</f>
        <v>2387.5406999999996</v>
      </c>
      <c r="AN22" s="126">
        <f>VLOOKUP(CONCATENATE("Q40 ",S$6," V",$B21),Основа!$A$1:$P3637,8,FALSE)</f>
        <v>2672.1627000000003</v>
      </c>
      <c r="AO22" s="126">
        <f>VLOOKUP(CONCATENATE("Q40 ",T$6," V",$B21),Основа!$A$1:$P3637,8,FALSE)</f>
        <v>3207.471</v>
      </c>
    </row>
    <row r="23" spans="2:41" ht="15" customHeight="1" x14ac:dyDescent="0.3">
      <c r="B23" s="553">
        <v>10</v>
      </c>
      <c r="C23" s="555">
        <v>580</v>
      </c>
      <c r="D23" s="557" t="s">
        <v>36</v>
      </c>
      <c r="E23" s="558"/>
      <c r="F23" s="447">
        <f>ROUND(AA23-(AA23*$L$5),0)</f>
        <v>22754</v>
      </c>
      <c r="G23" s="447">
        <f t="shared" ref="G23:T23" si="16">ROUND(AB23-(AB23*$L$5),0)</f>
        <v>24976</v>
      </c>
      <c r="H23" s="447">
        <f t="shared" si="16"/>
        <v>27445</v>
      </c>
      <c r="I23" s="447">
        <f t="shared" si="16"/>
        <v>29914</v>
      </c>
      <c r="J23" s="447">
        <f t="shared" si="16"/>
        <v>29914</v>
      </c>
      <c r="K23" s="447">
        <f t="shared" si="16"/>
        <v>35364</v>
      </c>
      <c r="L23" s="447">
        <f t="shared" si="16"/>
        <v>39308</v>
      </c>
      <c r="M23" s="447">
        <f t="shared" si="16"/>
        <v>46050</v>
      </c>
      <c r="N23" s="447">
        <f t="shared" si="16"/>
        <v>48118</v>
      </c>
      <c r="O23" s="447">
        <f t="shared" si="16"/>
        <v>52981</v>
      </c>
      <c r="P23" s="447">
        <f t="shared" si="16"/>
        <v>59928</v>
      </c>
      <c r="Q23" s="447">
        <f t="shared" si="16"/>
        <v>72633</v>
      </c>
      <c r="R23" s="447">
        <f t="shared" si="16"/>
        <v>74221</v>
      </c>
      <c r="S23" s="447">
        <f t="shared" si="16"/>
        <v>92087</v>
      </c>
      <c r="T23" s="448">
        <f t="shared" si="16"/>
        <v>109954</v>
      </c>
      <c r="AA23" s="126">
        <f>ROUND(VLOOKUP(CONCATENATE("Q40 ",F$6," V",$B23),Основа!$A$1:$P3639,15,FALSE),0)</f>
        <v>22754</v>
      </c>
      <c r="AB23" s="126">
        <f>ROUND(VLOOKUP(CONCATENATE("Q40 ",G$6," V",$B23),Основа!$A$1:$P3639,15,FALSE),0)</f>
        <v>24976</v>
      </c>
      <c r="AC23" s="126">
        <f>ROUND(VLOOKUP(CONCATENATE("Q40 ",H$6," V",$B23),Основа!$A$1:$P3639,15,FALSE),0)</f>
        <v>27445</v>
      </c>
      <c r="AD23" s="126">
        <f>ROUND(VLOOKUP(CONCATENATE("Q40 ",I$6," V",$B23),Основа!$A$1:$P3639,15,FALSE),0)</f>
        <v>29914</v>
      </c>
      <c r="AE23" s="126">
        <f>ROUND(VLOOKUP(CONCATENATE("Q40 ",J$6," V",$B23),Основа!$A$1:$P3639,15,FALSE),0)</f>
        <v>29914</v>
      </c>
      <c r="AF23" s="126">
        <f>ROUND(VLOOKUP(CONCATENATE("Q40 ",K$6," V",$B23),Основа!$A$1:$P3639,15,FALSE),0)</f>
        <v>35364</v>
      </c>
      <c r="AG23" s="126">
        <f>ROUND(VLOOKUP(CONCATENATE("Q40 ",L$6," V",$B23),Основа!$A$1:$P3639,15,FALSE),0)</f>
        <v>39308</v>
      </c>
      <c r="AH23" s="126">
        <f>ROUND(VLOOKUP(CONCATENATE("Q40 ",M$6," V",$B23),Основа!$A$1:$P3639,15,FALSE),0)</f>
        <v>46050</v>
      </c>
      <c r="AI23" s="126">
        <f>ROUND(VLOOKUP(CONCATENATE("Q40 ",N$6," V",$B23),Основа!$A$1:$P3639,15,FALSE),0)</f>
        <v>48118</v>
      </c>
      <c r="AJ23" s="126">
        <f>ROUND(VLOOKUP(CONCATENATE("Q40 ",O$6," V",$B23),Основа!$A$1:$P3639,15,FALSE),0)</f>
        <v>52981</v>
      </c>
      <c r="AK23" s="126">
        <f>ROUND(VLOOKUP(CONCATENATE("Q40 ",P$6," V",$B23),Основа!$A$1:$P3639,15,FALSE),0)</f>
        <v>59928</v>
      </c>
      <c r="AL23" s="126">
        <f>ROUND(VLOOKUP(CONCATENATE("Q40 ",Q$6," V",$B23),Основа!$A$1:$P3639,15,FALSE),0)</f>
        <v>72633</v>
      </c>
      <c r="AM23" s="126">
        <f>ROUND(VLOOKUP(CONCATENATE("Q40 ",R$6," V",$B23),Основа!$A$1:$P3639,15,FALSE),0)</f>
        <v>74221</v>
      </c>
      <c r="AN23" s="126">
        <f>ROUND(VLOOKUP(CONCATENATE("Q40 ",S$6," V",$B23),Основа!$A$1:$P3639,15,FALSE),0)</f>
        <v>92087</v>
      </c>
      <c r="AO23" s="126">
        <f>ROUND(VLOOKUP(CONCATENATE("Q40 ",T$6," V",$B23),Основа!$A$1:$P3639,15,FALSE),0)</f>
        <v>109954</v>
      </c>
    </row>
    <row r="24" spans="2:41" ht="15" customHeight="1" thickBot="1" x14ac:dyDescent="0.35">
      <c r="B24" s="576"/>
      <c r="C24" s="577"/>
      <c r="D24" s="559" t="str">
        <f>RIGHT($M$5,21)</f>
        <v>ΔТ=70⁰С (95/85/20) Вт</v>
      </c>
      <c r="E24" s="560"/>
      <c r="F24" s="461">
        <f t="shared" ref="F24:T24" si="17">ROUND(IF($D24="ΔТ=70⁰С (95/85/20) Вт",AA24,(IF($D24="ΔТ=60⁰С (90/70/20) Вт",AA24*0.818,AA24*0.646))),0)</f>
        <v>321</v>
      </c>
      <c r="G24" s="461">
        <f t="shared" si="17"/>
        <v>499</v>
      </c>
      <c r="H24" s="461">
        <f t="shared" si="17"/>
        <v>594</v>
      </c>
      <c r="I24" s="461">
        <f t="shared" si="17"/>
        <v>654</v>
      </c>
      <c r="J24" s="461">
        <f t="shared" si="17"/>
        <v>677</v>
      </c>
      <c r="K24" s="461">
        <f t="shared" si="17"/>
        <v>881</v>
      </c>
      <c r="L24" s="461">
        <f t="shared" si="17"/>
        <v>1188</v>
      </c>
      <c r="M24" s="461">
        <f t="shared" si="17"/>
        <v>1475</v>
      </c>
      <c r="N24" s="461">
        <f t="shared" si="17"/>
        <v>1772</v>
      </c>
      <c r="O24" s="461">
        <f t="shared" si="17"/>
        <v>2059</v>
      </c>
      <c r="P24" s="461">
        <f t="shared" si="17"/>
        <v>2375</v>
      </c>
      <c r="Q24" s="461">
        <f t="shared" si="17"/>
        <v>2613</v>
      </c>
      <c r="R24" s="461">
        <f t="shared" si="17"/>
        <v>2652</v>
      </c>
      <c r="S24" s="461">
        <f t="shared" si="17"/>
        <v>2970</v>
      </c>
      <c r="T24" s="462">
        <f t="shared" si="17"/>
        <v>3563</v>
      </c>
      <c r="AA24" s="126">
        <f>VLOOKUP(CONCATENATE("Q40 ",F$6," V",$B23),Основа!$A$1:$P3639,8,FALSE)</f>
        <v>320.74710000000005</v>
      </c>
      <c r="AB24" s="126">
        <f>VLOOKUP(CONCATENATE("Q40 ",G$6," V",$B23),Основа!$A$1:$P3639,8,FALSE)</f>
        <v>499.1832</v>
      </c>
      <c r="AC24" s="126">
        <f>VLOOKUP(CONCATENATE("Q40 ",H$6," V",$B23),Основа!$A$1:$P3639,8,FALSE)</f>
        <v>594.4221</v>
      </c>
      <c r="AD24" s="126">
        <f>VLOOKUP(CONCATENATE("Q40 ",I$6," V",$B23),Основа!$A$1:$P3639,8,FALSE)</f>
        <v>653.53589999999986</v>
      </c>
      <c r="AE24" s="126">
        <f>VLOOKUP(CONCATENATE("Q40 ",J$6," V",$B23),Основа!$A$1:$P3639,8,FALSE)</f>
        <v>676.52459999999996</v>
      </c>
      <c r="AF24" s="126">
        <f>VLOOKUP(CONCATENATE("Q40 ",K$6," V",$B23),Основа!$A$1:$P3639,8,FALSE)</f>
        <v>881.23350000000005</v>
      </c>
      <c r="AG24" s="126">
        <f>VLOOKUP(CONCATENATE("Q40 ",L$6," V",$B23),Основа!$A$1:$P3639,8,FALSE)</f>
        <v>1187.7494999999999</v>
      </c>
      <c r="AH24" s="126">
        <f>VLOOKUP(CONCATENATE("Q40 ",M$6," V",$B23),Основа!$A$1:$P3639,8,FALSE)</f>
        <v>1474.5609000000004</v>
      </c>
      <c r="AI24" s="126">
        <f>VLOOKUP(CONCATENATE("Q40 ",N$6," V",$B23),Основа!$A$1:$P3639,8,FALSE)</f>
        <v>1772.3193000000001</v>
      </c>
      <c r="AJ24" s="126">
        <f>VLOOKUP(CONCATENATE("Q40 ",O$6," V",$B23),Основа!$A$1:$P3639,8,FALSE)</f>
        <v>2059.1307000000002</v>
      </c>
      <c r="AK24" s="126">
        <f>VLOOKUP(CONCATENATE("Q40 ",P$6," V",$B23),Основа!$A$1:$P3639,8,FALSE)</f>
        <v>2375.4989999999998</v>
      </c>
      <c r="AL24" s="126">
        <f>VLOOKUP(CONCATENATE("Q40 ",Q$6," V",$B23),Основа!$A$1:$P3639,8,FALSE)</f>
        <v>2613.0489000000002</v>
      </c>
      <c r="AM24" s="126">
        <f>VLOOKUP(CONCATENATE("Q40 ",R$6," V",$B23),Основа!$A$1:$P3639,8,FALSE)</f>
        <v>2652.4581000000003</v>
      </c>
      <c r="AN24" s="126">
        <f>VLOOKUP(CONCATENATE("Q40 ",S$6," V",$B23),Основа!$A$1:$P3639,8,FALSE)</f>
        <v>2969.9210999999996</v>
      </c>
      <c r="AO24" s="126">
        <f>VLOOKUP(CONCATENATE("Q40 ",T$6," V",$B23),Основа!$A$1:$P3639,8,FALSE)</f>
        <v>3563.2484999999997</v>
      </c>
    </row>
    <row r="25" spans="2:41" ht="15" customHeight="1" x14ac:dyDescent="0.3">
      <c r="B25" s="553">
        <v>11</v>
      </c>
      <c r="C25" s="555">
        <v>640</v>
      </c>
      <c r="D25" s="557" t="s">
        <v>36</v>
      </c>
      <c r="E25" s="558"/>
      <c r="F25" s="447">
        <f>ROUND(AA25-(AA25*$L$5),0)</f>
        <v>24401</v>
      </c>
      <c r="G25" s="447">
        <f t="shared" ref="G25:T25" si="18">ROUND(AB25-(AB25*$L$5),0)</f>
        <v>26806</v>
      </c>
      <c r="H25" s="447">
        <f t="shared" si="18"/>
        <v>29478</v>
      </c>
      <c r="I25" s="447">
        <f t="shared" si="18"/>
        <v>32151</v>
      </c>
      <c r="J25" s="447">
        <f t="shared" si="18"/>
        <v>32151</v>
      </c>
      <c r="K25" s="447">
        <f t="shared" si="18"/>
        <v>38141</v>
      </c>
      <c r="L25" s="447">
        <f t="shared" si="18"/>
        <v>42484</v>
      </c>
      <c r="M25" s="447">
        <f t="shared" si="18"/>
        <v>49907</v>
      </c>
      <c r="N25" s="447">
        <f t="shared" si="18"/>
        <v>52186</v>
      </c>
      <c r="O25" s="447">
        <f t="shared" si="18"/>
        <v>57541</v>
      </c>
      <c r="P25" s="447">
        <f t="shared" si="18"/>
        <v>65188</v>
      </c>
      <c r="Q25" s="447">
        <f t="shared" si="18"/>
        <v>79062</v>
      </c>
      <c r="R25" s="447">
        <f t="shared" si="18"/>
        <v>80797</v>
      </c>
      <c r="S25" s="447">
        <f t="shared" si="18"/>
        <v>100307</v>
      </c>
      <c r="T25" s="448">
        <f t="shared" si="18"/>
        <v>119818</v>
      </c>
      <c r="AA25" s="126">
        <f>ROUND(VLOOKUP(CONCATENATE("Q40 ",F$6," V",$B25),Основа!$A$1:$P3641,15,FALSE),0)</f>
        <v>24401</v>
      </c>
      <c r="AB25" s="126">
        <f>ROUND(VLOOKUP(CONCATENATE("Q40 ",G$6," V",$B25),Основа!$A$1:$P3641,15,FALSE),0)</f>
        <v>26806</v>
      </c>
      <c r="AC25" s="126">
        <f>ROUND(VLOOKUP(CONCATENATE("Q40 ",H$6," V",$B25),Основа!$A$1:$P3641,15,FALSE),0)</f>
        <v>29478</v>
      </c>
      <c r="AD25" s="126">
        <f>ROUND(VLOOKUP(CONCATENATE("Q40 ",I$6," V",$B25),Основа!$A$1:$P3641,15,FALSE),0)</f>
        <v>32151</v>
      </c>
      <c r="AE25" s="126">
        <f>ROUND(VLOOKUP(CONCATENATE("Q40 ",J$6," V",$B25),Основа!$A$1:$P3641,15,FALSE),0)</f>
        <v>32151</v>
      </c>
      <c r="AF25" s="126">
        <f>ROUND(VLOOKUP(CONCATENATE("Q40 ",K$6," V",$B25),Основа!$A$1:$P3641,15,FALSE),0)</f>
        <v>38141</v>
      </c>
      <c r="AG25" s="126">
        <f>ROUND(VLOOKUP(CONCATENATE("Q40 ",L$6," V",$B25),Основа!$A$1:$P3641,15,FALSE),0)</f>
        <v>42484</v>
      </c>
      <c r="AH25" s="126">
        <f>ROUND(VLOOKUP(CONCATENATE("Q40 ",M$6," V",$B25),Основа!$A$1:$P3641,15,FALSE),0)</f>
        <v>49907</v>
      </c>
      <c r="AI25" s="126">
        <f>ROUND(VLOOKUP(CONCATENATE("Q40 ",N$6," V",$B25),Основа!$A$1:$P3641,15,FALSE),0)</f>
        <v>52186</v>
      </c>
      <c r="AJ25" s="126">
        <f>ROUND(VLOOKUP(CONCATENATE("Q40 ",O$6," V",$B25),Основа!$A$1:$P3641,15,FALSE),0)</f>
        <v>57541</v>
      </c>
      <c r="AK25" s="126">
        <f>ROUND(VLOOKUP(CONCATENATE("Q40 ",P$6," V",$B25),Основа!$A$1:$P3641,15,FALSE),0)</f>
        <v>65188</v>
      </c>
      <c r="AL25" s="126">
        <f>ROUND(VLOOKUP(CONCATENATE("Q40 ",Q$6," V",$B25),Основа!$A$1:$P3641,15,FALSE),0)</f>
        <v>79062</v>
      </c>
      <c r="AM25" s="126">
        <f>ROUND(VLOOKUP(CONCATENATE("Q40 ",R$6," V",$B25),Основа!$A$1:$P3641,15,FALSE),0)</f>
        <v>80797</v>
      </c>
      <c r="AN25" s="126">
        <f>ROUND(VLOOKUP(CONCATENATE("Q40 ",S$6," V",$B25),Основа!$A$1:$P3641,15,FALSE),0)</f>
        <v>100307</v>
      </c>
      <c r="AO25" s="126">
        <f>ROUND(VLOOKUP(CONCATENATE("Q40 ",T$6," V",$B25),Основа!$A$1:$P3641,15,FALSE),0)</f>
        <v>119818</v>
      </c>
    </row>
    <row r="26" spans="2:41" ht="15" customHeight="1" thickBot="1" x14ac:dyDescent="0.35">
      <c r="B26" s="576"/>
      <c r="C26" s="577"/>
      <c r="D26" s="559" t="str">
        <f>RIGHT($M$5,21)</f>
        <v>ΔТ=70⁰С (95/85/20) Вт</v>
      </c>
      <c r="E26" s="560"/>
      <c r="F26" s="461">
        <f t="shared" ref="F26:T26" si="19">ROUND(IF($D26="ΔТ=70⁰С (95/85/20) Вт",AA26,(IF($D26="ΔТ=60⁰С (90/70/20) Вт",AA26*0.818,AA26*0.646))),0)</f>
        <v>352</v>
      </c>
      <c r="G26" s="461">
        <f t="shared" si="19"/>
        <v>548</v>
      </c>
      <c r="H26" s="461">
        <f t="shared" si="19"/>
        <v>654</v>
      </c>
      <c r="I26" s="461">
        <f t="shared" si="19"/>
        <v>718</v>
      </c>
      <c r="J26" s="461">
        <f t="shared" si="19"/>
        <v>744</v>
      </c>
      <c r="K26" s="461">
        <f t="shared" si="19"/>
        <v>969</v>
      </c>
      <c r="L26" s="461">
        <f t="shared" si="19"/>
        <v>1307</v>
      </c>
      <c r="M26" s="461">
        <f t="shared" si="19"/>
        <v>1622</v>
      </c>
      <c r="N26" s="461">
        <f t="shared" si="19"/>
        <v>1949</v>
      </c>
      <c r="O26" s="461">
        <f t="shared" si="19"/>
        <v>2265</v>
      </c>
      <c r="P26" s="461">
        <f t="shared" si="19"/>
        <v>2613</v>
      </c>
      <c r="Q26" s="461">
        <f t="shared" si="19"/>
        <v>2875</v>
      </c>
      <c r="R26" s="461">
        <f t="shared" si="19"/>
        <v>2918</v>
      </c>
      <c r="S26" s="461">
        <f t="shared" si="19"/>
        <v>3267</v>
      </c>
      <c r="T26" s="462">
        <f t="shared" si="19"/>
        <v>3920</v>
      </c>
      <c r="AA26" s="126">
        <f>VLOOKUP(CONCATENATE("Q40 ",F$6," V",$B25),Основа!$A$1:$P3641,8,FALSE)</f>
        <v>352.49340000000007</v>
      </c>
      <c r="AB26" s="126">
        <f>VLOOKUP(CONCATENATE("Q40 ",G$6," V",$B25),Основа!$A$1:$P3641,8,FALSE)</f>
        <v>548.44470000000001</v>
      </c>
      <c r="AC26" s="126">
        <f>VLOOKUP(CONCATENATE("Q40 ",H$6," V",$B25),Основа!$A$1:$P3641,8,FALSE)</f>
        <v>653.53589999999986</v>
      </c>
      <c r="AD26" s="126">
        <f>VLOOKUP(CONCATENATE("Q40 ",I$6," V",$B25),Основа!$A$1:$P3641,8,FALSE)</f>
        <v>718.12319999999988</v>
      </c>
      <c r="AE26" s="126">
        <f>VLOOKUP(CONCATENATE("Q40 ",J$6," V",$B25),Основа!$A$1:$P3641,8,FALSE)</f>
        <v>744.39599999999996</v>
      </c>
      <c r="AF26" s="126">
        <f>VLOOKUP(CONCATENATE("Q40 ",K$6," V",$B25),Основа!$A$1:$P3641,8,FALSE)</f>
        <v>968.80949999999996</v>
      </c>
      <c r="AG26" s="126">
        <f>VLOOKUP(CONCATENATE("Q40 ",L$6," V",$B25),Основа!$A$1:$P3641,8,FALSE)</f>
        <v>1307.0717999999997</v>
      </c>
      <c r="AH26" s="126">
        <f>VLOOKUP(CONCATENATE("Q40 ",M$6," V",$B25),Основа!$A$1:$P3641,8,FALSE)</f>
        <v>1622.3453999999999</v>
      </c>
      <c r="AI26" s="126">
        <f>VLOOKUP(CONCATENATE("Q40 ",N$6," V",$B25),Основа!$A$1:$P3641,8,FALSE)</f>
        <v>1948.566</v>
      </c>
      <c r="AJ26" s="126">
        <f>VLOOKUP(CONCATENATE("Q40 ",O$6," V",$B25),Основа!$A$1:$P3641,8,FALSE)</f>
        <v>2264.9343000000003</v>
      </c>
      <c r="AK26" s="126">
        <f>VLOOKUP(CONCATENATE("Q40 ",P$6," V",$B25),Основа!$A$1:$P3641,8,FALSE)</f>
        <v>2613.0489000000002</v>
      </c>
      <c r="AL26" s="126">
        <f>VLOOKUP(CONCATENATE("Q40 ",Q$6," V",$B25),Основа!$A$1:$P3641,8,FALSE)</f>
        <v>2874.6822000000006</v>
      </c>
      <c r="AM26" s="126">
        <f>VLOOKUP(CONCATENATE("Q40 ",R$6," V",$B25),Основа!$A$1:$P3641,8,FALSE)</f>
        <v>2918.4702000000002</v>
      </c>
      <c r="AN26" s="126">
        <f>VLOOKUP(CONCATENATE("Q40 ",S$6," V",$B25),Основа!$A$1:$P3641,8,FALSE)</f>
        <v>3266.5847999999996</v>
      </c>
      <c r="AO26" s="126">
        <f>VLOOKUP(CONCATENATE("Q40 ",T$6," V",$B25),Основа!$A$1:$P3641,8,FALSE)</f>
        <v>3920.1207000000004</v>
      </c>
    </row>
    <row r="27" spans="2:41" ht="15" customHeight="1" x14ac:dyDescent="0.3">
      <c r="B27" s="553">
        <v>12</v>
      </c>
      <c r="C27" s="555">
        <v>700</v>
      </c>
      <c r="D27" s="557" t="s">
        <v>36</v>
      </c>
      <c r="E27" s="558"/>
      <c r="F27" s="447">
        <f>ROUND(AA27-(AA27*$L$5),0)</f>
        <v>26029</v>
      </c>
      <c r="G27" s="447">
        <f t="shared" ref="G27:T27" si="20">ROUND(AB27-(AB27*$L$5),0)</f>
        <v>28615</v>
      </c>
      <c r="H27" s="447">
        <f t="shared" si="20"/>
        <v>31489</v>
      </c>
      <c r="I27" s="447">
        <f t="shared" si="20"/>
        <v>34363</v>
      </c>
      <c r="J27" s="447">
        <f t="shared" si="20"/>
        <v>34362</v>
      </c>
      <c r="K27" s="447">
        <f t="shared" si="20"/>
        <v>40887</v>
      </c>
      <c r="L27" s="447">
        <f t="shared" si="20"/>
        <v>45622</v>
      </c>
      <c r="M27" s="447">
        <f t="shared" si="20"/>
        <v>53721</v>
      </c>
      <c r="N27" s="447">
        <f t="shared" si="20"/>
        <v>56201</v>
      </c>
      <c r="O27" s="447">
        <f t="shared" si="20"/>
        <v>62046</v>
      </c>
      <c r="P27" s="447">
        <f t="shared" si="20"/>
        <v>70389</v>
      </c>
      <c r="Q27" s="447">
        <f t="shared" si="20"/>
        <v>85419</v>
      </c>
      <c r="R27" s="447">
        <f t="shared" si="20"/>
        <v>87298</v>
      </c>
      <c r="S27" s="447">
        <f t="shared" si="20"/>
        <v>108434</v>
      </c>
      <c r="T27" s="448">
        <f t="shared" si="20"/>
        <v>129569</v>
      </c>
      <c r="AA27" s="126">
        <f>ROUND(VLOOKUP(CONCATENATE("Q40 ",F$6," V",$B27),Основа!$A$1:$P3643,15,FALSE),0)</f>
        <v>26029</v>
      </c>
      <c r="AB27" s="126">
        <f>ROUND(VLOOKUP(CONCATENATE("Q40 ",G$6," V",$B27),Основа!$A$1:$P3643,15,FALSE),0)</f>
        <v>28615</v>
      </c>
      <c r="AC27" s="126">
        <f>ROUND(VLOOKUP(CONCATENATE("Q40 ",H$6," V",$B27),Основа!$A$1:$P3643,15,FALSE),0)</f>
        <v>31489</v>
      </c>
      <c r="AD27" s="126">
        <f>ROUND(VLOOKUP(CONCATENATE("Q40 ",I$6," V",$B27),Основа!$A$1:$P3643,15,FALSE),0)</f>
        <v>34363</v>
      </c>
      <c r="AE27" s="126">
        <f>ROUND(VLOOKUP(CONCATENATE("Q40 ",J$6," V",$B27),Основа!$A$1:$P3643,15,FALSE),0)</f>
        <v>34362</v>
      </c>
      <c r="AF27" s="126">
        <f>ROUND(VLOOKUP(CONCATENATE("Q40 ",K$6," V",$B27),Основа!$A$1:$P3643,15,FALSE),0)</f>
        <v>40887</v>
      </c>
      <c r="AG27" s="126">
        <f>ROUND(VLOOKUP(CONCATENATE("Q40 ",L$6," V",$B27),Основа!$A$1:$P3643,15,FALSE),0)</f>
        <v>45622</v>
      </c>
      <c r="AH27" s="126">
        <f>ROUND(VLOOKUP(CONCATENATE("Q40 ",M$6," V",$B27),Основа!$A$1:$P3643,15,FALSE),0)</f>
        <v>53721</v>
      </c>
      <c r="AI27" s="126">
        <f>ROUND(VLOOKUP(CONCATENATE("Q40 ",N$6," V",$B27),Основа!$A$1:$P3643,15,FALSE),0)</f>
        <v>56201</v>
      </c>
      <c r="AJ27" s="126">
        <f>ROUND(VLOOKUP(CONCATENATE("Q40 ",O$6," V",$B27),Основа!$A$1:$P3643,15,FALSE),0)</f>
        <v>62046</v>
      </c>
      <c r="AK27" s="126">
        <f>ROUND(VLOOKUP(CONCATENATE("Q40 ",P$6," V",$B27),Основа!$A$1:$P3643,15,FALSE),0)</f>
        <v>70389</v>
      </c>
      <c r="AL27" s="126">
        <f>ROUND(VLOOKUP(CONCATENATE("Q40 ",Q$6," V",$B27),Основа!$A$1:$P3643,15,FALSE),0)</f>
        <v>85419</v>
      </c>
      <c r="AM27" s="126">
        <f>ROUND(VLOOKUP(CONCATENATE("Q40 ",R$6," V",$B27),Основа!$A$1:$P3643,15,FALSE),0)</f>
        <v>87298</v>
      </c>
      <c r="AN27" s="126">
        <f>ROUND(VLOOKUP(CONCATENATE("Q40 ",S$6," V",$B27),Основа!$A$1:$P3643,15,FALSE),0)</f>
        <v>108434</v>
      </c>
      <c r="AO27" s="126">
        <f>ROUND(VLOOKUP(CONCATENATE("Q40 ",T$6," V",$B27),Основа!$A$1:$P3643,15,FALSE),0)</f>
        <v>129569</v>
      </c>
    </row>
    <row r="28" spans="2:41" ht="15" customHeight="1" thickBot="1" x14ac:dyDescent="0.35">
      <c r="B28" s="576"/>
      <c r="C28" s="577"/>
      <c r="D28" s="559" t="str">
        <f>RIGHT($M$5,21)</f>
        <v>ΔТ=70⁰С (95/85/20) Вт</v>
      </c>
      <c r="E28" s="560"/>
      <c r="F28" s="461">
        <f t="shared" ref="F28:T28" si="21">ROUND(IF($D28="ΔТ=70⁰С (95/85/20) Вт",AA28,(IF($D28="ΔТ=60⁰С (90/70/20) Вт",AA28*0.818,AA28*0.646))),0)</f>
        <v>385</v>
      </c>
      <c r="G28" s="461">
        <f t="shared" si="21"/>
        <v>599</v>
      </c>
      <c r="H28" s="461">
        <f t="shared" si="21"/>
        <v>713</v>
      </c>
      <c r="I28" s="461">
        <f t="shared" si="21"/>
        <v>784</v>
      </c>
      <c r="J28" s="461">
        <f t="shared" si="21"/>
        <v>812</v>
      </c>
      <c r="K28" s="461">
        <f t="shared" si="21"/>
        <v>1057</v>
      </c>
      <c r="L28" s="461">
        <f t="shared" si="21"/>
        <v>1425</v>
      </c>
      <c r="M28" s="461">
        <f t="shared" si="21"/>
        <v>1770</v>
      </c>
      <c r="N28" s="461">
        <f t="shared" si="21"/>
        <v>2126</v>
      </c>
      <c r="O28" s="461">
        <f t="shared" si="21"/>
        <v>2471</v>
      </c>
      <c r="P28" s="461">
        <f t="shared" si="21"/>
        <v>2851</v>
      </c>
      <c r="Q28" s="461">
        <f t="shared" si="21"/>
        <v>3136</v>
      </c>
      <c r="R28" s="461">
        <f t="shared" si="21"/>
        <v>3183</v>
      </c>
      <c r="S28" s="461">
        <f t="shared" si="21"/>
        <v>3563</v>
      </c>
      <c r="T28" s="462">
        <f t="shared" si="21"/>
        <v>4276</v>
      </c>
      <c r="AA28" s="126">
        <f>VLOOKUP(CONCATENATE("Q40 ",F$6," V",$B27),Основа!$A$1:$P3643,8,FALSE)</f>
        <v>385.33440000000007</v>
      </c>
      <c r="AB28" s="126">
        <f>VLOOKUP(CONCATENATE("Q40 ",G$6," V",$B27),Основа!$A$1:$P3643,8,FALSE)</f>
        <v>598.80089999999996</v>
      </c>
      <c r="AC28" s="126">
        <f>VLOOKUP(CONCATENATE("Q40 ",H$6," V",$B27),Основа!$A$1:$P3643,8,FALSE)</f>
        <v>712.64969999999994</v>
      </c>
      <c r="AD28" s="126">
        <f>VLOOKUP(CONCATENATE("Q40 ",I$6," V",$B27),Основа!$A$1:$P3643,8,FALSE)</f>
        <v>783.80520000000001</v>
      </c>
      <c r="AE28" s="126">
        <f>VLOOKUP(CONCATENATE("Q40 ",J$6," V",$B27),Основа!$A$1:$P3643,8,FALSE)</f>
        <v>812.26739999999995</v>
      </c>
      <c r="AF28" s="126">
        <f>VLOOKUP(CONCATENATE("Q40 ",K$6," V",$B27),Основа!$A$1:$P3643,8,FALSE)</f>
        <v>1057.4802</v>
      </c>
      <c r="AG28" s="126">
        <f>VLOOKUP(CONCATENATE("Q40 ",L$6," V",$B27),Основа!$A$1:$P3643,8,FALSE)</f>
        <v>1425.2993999999999</v>
      </c>
      <c r="AH28" s="126">
        <f>VLOOKUP(CONCATENATE("Q40 ",M$6," V",$B27),Основа!$A$1:$P3643,8,FALSE)</f>
        <v>1770.1299000000001</v>
      </c>
      <c r="AI28" s="126">
        <f>VLOOKUP(CONCATENATE("Q40 ",N$6," V",$B27),Основа!$A$1:$P3643,8,FALSE)</f>
        <v>2125.9074000000001</v>
      </c>
      <c r="AJ28" s="126">
        <f>VLOOKUP(CONCATENATE("Q40 ",O$6," V",$B27),Основа!$A$1:$P3643,8,FALSE)</f>
        <v>2470.7379000000001</v>
      </c>
      <c r="AK28" s="126">
        <f>VLOOKUP(CONCATENATE("Q40 ",P$6," V",$B27),Основа!$A$1:$P3643,8,FALSE)</f>
        <v>2850.5987999999998</v>
      </c>
      <c r="AL28" s="126">
        <f>VLOOKUP(CONCATENATE("Q40 ",Q$6," V",$B27),Основа!$A$1:$P3643,8,FALSE)</f>
        <v>3136.3155000000002</v>
      </c>
      <c r="AM28" s="126">
        <f>VLOOKUP(CONCATENATE("Q40 ",R$6," V",$B27),Основа!$A$1:$P3643,8,FALSE)</f>
        <v>3183.3876</v>
      </c>
      <c r="AN28" s="126">
        <f>VLOOKUP(CONCATENATE("Q40 ",S$6," V",$B27),Основа!$A$1:$P3643,8,FALSE)</f>
        <v>3563.2484999999997</v>
      </c>
      <c r="AO28" s="126">
        <f>VLOOKUP(CONCATENATE("Q40 ",T$6," V",$B27),Основа!$A$1:$P3643,8,FALSE)</f>
        <v>4275.8982000000005</v>
      </c>
    </row>
    <row r="29" spans="2:41" ht="15" customHeight="1" x14ac:dyDescent="0.3">
      <c r="B29" s="553">
        <v>13</v>
      </c>
      <c r="C29" s="555">
        <v>760</v>
      </c>
      <c r="D29" s="557" t="s">
        <v>36</v>
      </c>
      <c r="E29" s="558"/>
      <c r="F29" s="447">
        <f>ROUND(AA29-(AA29*$L$5),0)</f>
        <v>27658</v>
      </c>
      <c r="G29" s="447">
        <f t="shared" ref="G29:T29" si="22">ROUND(AB29-(AB29*$L$5),0)</f>
        <v>30425</v>
      </c>
      <c r="H29" s="447">
        <f t="shared" si="22"/>
        <v>33499</v>
      </c>
      <c r="I29" s="447">
        <f t="shared" si="22"/>
        <v>36574</v>
      </c>
      <c r="J29" s="447">
        <f t="shared" si="22"/>
        <v>36574</v>
      </c>
      <c r="K29" s="447">
        <f t="shared" si="22"/>
        <v>43630</v>
      </c>
      <c r="L29" s="447">
        <f t="shared" si="22"/>
        <v>48760</v>
      </c>
      <c r="M29" s="447">
        <f t="shared" si="22"/>
        <v>57533</v>
      </c>
      <c r="N29" s="447">
        <f t="shared" si="22"/>
        <v>60222</v>
      </c>
      <c r="O29" s="447">
        <f t="shared" si="22"/>
        <v>66553</v>
      </c>
      <c r="P29" s="447">
        <f t="shared" si="22"/>
        <v>75590</v>
      </c>
      <c r="Q29" s="447">
        <f t="shared" si="22"/>
        <v>91776</v>
      </c>
      <c r="R29" s="447">
        <f t="shared" si="22"/>
        <v>93799</v>
      </c>
      <c r="S29" s="447">
        <f t="shared" si="22"/>
        <v>116560</v>
      </c>
      <c r="T29" s="448">
        <f t="shared" si="22"/>
        <v>139321</v>
      </c>
      <c r="AA29" s="126">
        <f>ROUND(VLOOKUP(CONCATENATE("Q40 ",F$6," V",$B29),Основа!$A$1:$P3645,15,FALSE),0)</f>
        <v>27658</v>
      </c>
      <c r="AB29" s="126">
        <f>ROUND(VLOOKUP(CONCATENATE("Q40 ",G$6," V",$B29),Основа!$A$1:$P3645,15,FALSE),0)</f>
        <v>30425</v>
      </c>
      <c r="AC29" s="126">
        <f>ROUND(VLOOKUP(CONCATENATE("Q40 ",H$6," V",$B29),Основа!$A$1:$P3645,15,FALSE),0)</f>
        <v>33499</v>
      </c>
      <c r="AD29" s="126">
        <f>ROUND(VLOOKUP(CONCATENATE("Q40 ",I$6," V",$B29),Основа!$A$1:$P3645,15,FALSE),0)</f>
        <v>36574</v>
      </c>
      <c r="AE29" s="126">
        <f>ROUND(VLOOKUP(CONCATENATE("Q40 ",J$6," V",$B29),Основа!$A$1:$P3645,15,FALSE),0)</f>
        <v>36574</v>
      </c>
      <c r="AF29" s="126">
        <f>ROUND(VLOOKUP(CONCATENATE("Q40 ",K$6," V",$B29),Основа!$A$1:$P3645,15,FALSE),0)</f>
        <v>43630</v>
      </c>
      <c r="AG29" s="126">
        <f>ROUND(VLOOKUP(CONCATENATE("Q40 ",L$6," V",$B29),Основа!$A$1:$P3645,15,FALSE),0)</f>
        <v>48760</v>
      </c>
      <c r="AH29" s="126">
        <f>ROUND(VLOOKUP(CONCATENATE("Q40 ",M$6," V",$B29),Основа!$A$1:$P3645,15,FALSE),0)</f>
        <v>57533</v>
      </c>
      <c r="AI29" s="126">
        <f>ROUND(VLOOKUP(CONCATENATE("Q40 ",N$6," V",$B29),Основа!$A$1:$P3645,15,FALSE),0)</f>
        <v>60222</v>
      </c>
      <c r="AJ29" s="126">
        <f>ROUND(VLOOKUP(CONCATENATE("Q40 ",O$6," V",$B29),Основа!$A$1:$P3645,15,FALSE),0)</f>
        <v>66553</v>
      </c>
      <c r="AK29" s="126">
        <f>ROUND(VLOOKUP(CONCATENATE("Q40 ",P$6," V",$B29),Основа!$A$1:$P3645,15,FALSE),0)</f>
        <v>75590</v>
      </c>
      <c r="AL29" s="126">
        <f>ROUND(VLOOKUP(CONCATENATE("Q40 ",Q$6," V",$B29),Основа!$A$1:$P3645,15,FALSE),0)</f>
        <v>91776</v>
      </c>
      <c r="AM29" s="126">
        <f>ROUND(VLOOKUP(CONCATENATE("Q40 ",R$6," V",$B29),Основа!$A$1:$P3645,15,FALSE),0)</f>
        <v>93799</v>
      </c>
      <c r="AN29" s="126">
        <f>ROUND(VLOOKUP(CONCATENATE("Q40 ",S$6," V",$B29),Основа!$A$1:$P3645,15,FALSE),0)</f>
        <v>116560</v>
      </c>
      <c r="AO29" s="126">
        <f>ROUND(VLOOKUP(CONCATENATE("Q40 ",T$6," V",$B29),Основа!$A$1:$P3645,15,FALSE),0)</f>
        <v>139321</v>
      </c>
    </row>
    <row r="30" spans="2:41" ht="15" customHeight="1" thickBot="1" x14ac:dyDescent="0.35">
      <c r="B30" s="576"/>
      <c r="C30" s="577"/>
      <c r="D30" s="559" t="str">
        <f>RIGHT($M$5,21)</f>
        <v>ΔТ=70⁰С (95/85/20) Вт</v>
      </c>
      <c r="E30" s="560"/>
      <c r="F30" s="461">
        <f t="shared" ref="F30:T30" si="23">ROUND(IF($D30="ΔТ=70⁰С (95/85/20) Вт",AA30,(IF($D30="ΔТ=60⁰С (90/70/20) Вт",AA30*0.818,AA30*0.646))),0)</f>
        <v>417</v>
      </c>
      <c r="G30" s="461">
        <f t="shared" si="23"/>
        <v>648</v>
      </c>
      <c r="H30" s="461">
        <f t="shared" si="23"/>
        <v>772</v>
      </c>
      <c r="I30" s="461">
        <f t="shared" si="23"/>
        <v>849</v>
      </c>
      <c r="J30" s="461">
        <f t="shared" si="23"/>
        <v>880</v>
      </c>
      <c r="K30" s="461">
        <f t="shared" si="23"/>
        <v>1145</v>
      </c>
      <c r="L30" s="461">
        <f t="shared" si="23"/>
        <v>1545</v>
      </c>
      <c r="M30" s="461">
        <f t="shared" si="23"/>
        <v>1917</v>
      </c>
      <c r="N30" s="461">
        <f t="shared" si="23"/>
        <v>2303</v>
      </c>
      <c r="O30" s="461">
        <f t="shared" si="23"/>
        <v>2677</v>
      </c>
      <c r="P30" s="461">
        <f t="shared" si="23"/>
        <v>3088</v>
      </c>
      <c r="Q30" s="461">
        <f t="shared" si="23"/>
        <v>3397</v>
      </c>
      <c r="R30" s="461">
        <f t="shared" si="23"/>
        <v>3448</v>
      </c>
      <c r="S30" s="461">
        <f t="shared" si="23"/>
        <v>3860</v>
      </c>
      <c r="T30" s="462">
        <f t="shared" si="23"/>
        <v>4633</v>
      </c>
      <c r="AA30" s="126">
        <f>VLOOKUP(CONCATENATE("Q40 ",F$6," V",$B29),Основа!$A$1:$P3645,8,FALSE)</f>
        <v>417.08070000000004</v>
      </c>
      <c r="AB30" s="126">
        <f>VLOOKUP(CONCATENATE("Q40 ",G$6," V",$B29),Основа!$A$1:$P3645,8,FALSE)</f>
        <v>648.06239999999991</v>
      </c>
      <c r="AC30" s="126">
        <f>VLOOKUP(CONCATENATE("Q40 ",H$6," V",$B29),Основа!$A$1:$P3645,8,FALSE)</f>
        <v>771.76350000000002</v>
      </c>
      <c r="AD30" s="126">
        <f>VLOOKUP(CONCATENATE("Q40 ",I$6," V",$B29),Основа!$A$1:$P3645,8,FALSE)</f>
        <v>849.48719999999992</v>
      </c>
      <c r="AE30" s="126">
        <f>VLOOKUP(CONCATENATE("Q40 ",J$6," V",$B29),Основа!$A$1:$P3645,8,FALSE)</f>
        <v>880.13879999999995</v>
      </c>
      <c r="AF30" s="126">
        <f>VLOOKUP(CONCATENATE("Q40 ",K$6," V",$B29),Основа!$A$1:$P3645,8,FALSE)</f>
        <v>1145.0562</v>
      </c>
      <c r="AG30" s="126">
        <f>VLOOKUP(CONCATENATE("Q40 ",L$6," V",$B29),Основа!$A$1:$P3645,8,FALSE)</f>
        <v>1544.6216999999999</v>
      </c>
      <c r="AH30" s="126">
        <f>VLOOKUP(CONCATENATE("Q40 ",M$6," V",$B29),Основа!$A$1:$P3645,8,FALSE)</f>
        <v>1916.8197000000002</v>
      </c>
      <c r="AI30" s="126">
        <f>VLOOKUP(CONCATENATE("Q40 ",N$6," V",$B29),Основа!$A$1:$P3645,8,FALSE)</f>
        <v>2303.2487999999998</v>
      </c>
      <c r="AJ30" s="126">
        <f>VLOOKUP(CONCATENATE("Q40 ",O$6," V",$B29),Основа!$A$1:$P3645,8,FALSE)</f>
        <v>2676.5414999999998</v>
      </c>
      <c r="AK30" s="126">
        <f>VLOOKUP(CONCATENATE("Q40 ",P$6," V",$B29),Основа!$A$1:$P3645,8,FALSE)</f>
        <v>3088.1486999999997</v>
      </c>
      <c r="AL30" s="126">
        <f>VLOOKUP(CONCATENATE("Q40 ",Q$6," V",$B29),Основа!$A$1:$P3645,8,FALSE)</f>
        <v>3396.8541</v>
      </c>
      <c r="AM30" s="126">
        <f>VLOOKUP(CONCATENATE("Q40 ",R$6," V",$B29),Основа!$A$1:$P3645,8,FALSE)</f>
        <v>3448.3049999999998</v>
      </c>
      <c r="AN30" s="126">
        <f>VLOOKUP(CONCATENATE("Q40 ",S$6," V",$B29),Основа!$A$1:$P3645,8,FALSE)</f>
        <v>3859.9121999999998</v>
      </c>
      <c r="AO30" s="126">
        <f>VLOOKUP(CONCATENATE("Q40 ",T$6," V",$B29),Основа!$A$1:$P3645,8,FALSE)</f>
        <v>4632.7704000000003</v>
      </c>
    </row>
    <row r="31" spans="2:41" ht="15" customHeight="1" x14ac:dyDescent="0.3">
      <c r="B31" s="553">
        <v>14</v>
      </c>
      <c r="C31" s="555">
        <v>820</v>
      </c>
      <c r="D31" s="557" t="s">
        <v>36</v>
      </c>
      <c r="E31" s="558"/>
      <c r="F31" s="447">
        <f>ROUND(AA31-(AA31*$L$5),0)</f>
        <v>29452</v>
      </c>
      <c r="G31" s="447">
        <f t="shared" ref="G31:T31" si="24">ROUND(AB31-(AB31*$L$5),0)</f>
        <v>32418</v>
      </c>
      <c r="H31" s="447">
        <f t="shared" si="24"/>
        <v>35714</v>
      </c>
      <c r="I31" s="447">
        <f t="shared" si="24"/>
        <v>39009</v>
      </c>
      <c r="J31" s="447">
        <f t="shared" si="24"/>
        <v>39010</v>
      </c>
      <c r="K31" s="447">
        <f t="shared" si="24"/>
        <v>46373</v>
      </c>
      <c r="L31" s="447">
        <f t="shared" si="24"/>
        <v>51898</v>
      </c>
      <c r="M31" s="447">
        <f t="shared" si="24"/>
        <v>61345</v>
      </c>
      <c r="N31" s="447">
        <f t="shared" si="24"/>
        <v>64243</v>
      </c>
      <c r="O31" s="447">
        <f t="shared" si="24"/>
        <v>71061</v>
      </c>
      <c r="P31" s="447">
        <f t="shared" si="24"/>
        <v>80791</v>
      </c>
      <c r="Q31" s="447">
        <f t="shared" si="24"/>
        <v>98133</v>
      </c>
      <c r="R31" s="447">
        <f t="shared" si="24"/>
        <v>100300</v>
      </c>
      <c r="S31" s="447">
        <f t="shared" si="24"/>
        <v>124686</v>
      </c>
      <c r="T31" s="448">
        <f t="shared" si="24"/>
        <v>149073</v>
      </c>
      <c r="AA31" s="126">
        <f>ROUND(VLOOKUP(CONCATENATE("Q40 ",F$6," V",$B31),Основа!$A$1:$P3647,15,FALSE),0)</f>
        <v>29452</v>
      </c>
      <c r="AB31" s="126">
        <f>ROUND(VLOOKUP(CONCATENATE("Q40 ",G$6," V",$B31),Основа!$A$1:$P3647,15,FALSE),0)</f>
        <v>32418</v>
      </c>
      <c r="AC31" s="126">
        <f>ROUND(VLOOKUP(CONCATENATE("Q40 ",H$6," V",$B31),Основа!$A$1:$P3647,15,FALSE),0)</f>
        <v>35714</v>
      </c>
      <c r="AD31" s="126">
        <f>ROUND(VLOOKUP(CONCATENATE("Q40 ",I$6," V",$B31),Основа!$A$1:$P3647,15,FALSE),0)</f>
        <v>39009</v>
      </c>
      <c r="AE31" s="126">
        <f>ROUND(VLOOKUP(CONCATENATE("Q40 ",J$6," V",$B31),Основа!$A$1:$P3647,15,FALSE),0)</f>
        <v>39010</v>
      </c>
      <c r="AF31" s="126">
        <f>ROUND(VLOOKUP(CONCATENATE("Q40 ",K$6," V",$B31),Основа!$A$1:$P3647,15,FALSE),0)</f>
        <v>46373</v>
      </c>
      <c r="AG31" s="126">
        <f>ROUND(VLOOKUP(CONCATENATE("Q40 ",L$6," V",$B31),Основа!$A$1:$P3647,15,FALSE),0)</f>
        <v>51898</v>
      </c>
      <c r="AH31" s="126">
        <f>ROUND(VLOOKUP(CONCATENATE("Q40 ",M$6," V",$B31),Основа!$A$1:$P3647,15,FALSE),0)</f>
        <v>61345</v>
      </c>
      <c r="AI31" s="126">
        <f>ROUND(VLOOKUP(CONCATENATE("Q40 ",N$6," V",$B31),Основа!$A$1:$P3647,15,FALSE),0)</f>
        <v>64243</v>
      </c>
      <c r="AJ31" s="126">
        <f>ROUND(VLOOKUP(CONCATENATE("Q40 ",O$6," V",$B31),Основа!$A$1:$P3647,15,FALSE),0)</f>
        <v>71061</v>
      </c>
      <c r="AK31" s="126">
        <f>ROUND(VLOOKUP(CONCATENATE("Q40 ",P$6," V",$B31),Основа!$A$1:$P3647,15,FALSE),0)</f>
        <v>80791</v>
      </c>
      <c r="AL31" s="126">
        <f>ROUND(VLOOKUP(CONCATENATE("Q40 ",Q$6," V",$B31),Основа!$A$1:$P3647,15,FALSE),0)</f>
        <v>98133</v>
      </c>
      <c r="AM31" s="126">
        <f>ROUND(VLOOKUP(CONCATENATE("Q40 ",R$6," V",$B31),Основа!$A$1:$P3647,15,FALSE),0)</f>
        <v>100300</v>
      </c>
      <c r="AN31" s="126">
        <f>ROUND(VLOOKUP(CONCATENATE("Q40 ",S$6," V",$B31),Основа!$A$1:$P3647,15,FALSE),0)</f>
        <v>124686</v>
      </c>
      <c r="AO31" s="126">
        <f>ROUND(VLOOKUP(CONCATENATE("Q40 ",T$6," V",$B31),Основа!$A$1:$P3647,15,FALSE),0)</f>
        <v>149073</v>
      </c>
    </row>
    <row r="32" spans="2:41" ht="15" customHeight="1" thickBot="1" x14ac:dyDescent="0.35">
      <c r="B32" s="554"/>
      <c r="C32" s="556"/>
      <c r="D32" s="559" t="str">
        <f>RIGHT($M$5,21)</f>
        <v>ΔТ=70⁰С (95/85/20) Вт</v>
      </c>
      <c r="E32" s="560"/>
      <c r="F32" s="461">
        <f t="shared" ref="F32:T32" si="25">ROUND(IF($D32="ΔТ=70⁰С (95/85/20) Вт",AA32,(IF($D32="ΔТ=60⁰С (90/70/20) Вт",AA32*0.818,AA32*0.646))),0)</f>
        <v>450</v>
      </c>
      <c r="G32" s="461">
        <f t="shared" si="25"/>
        <v>698</v>
      </c>
      <c r="H32" s="461">
        <f t="shared" si="25"/>
        <v>832</v>
      </c>
      <c r="I32" s="461">
        <f t="shared" si="25"/>
        <v>914</v>
      </c>
      <c r="J32" s="461">
        <f t="shared" si="25"/>
        <v>948</v>
      </c>
      <c r="K32" s="461">
        <f t="shared" si="25"/>
        <v>1234</v>
      </c>
      <c r="L32" s="461">
        <f t="shared" si="25"/>
        <v>1663</v>
      </c>
      <c r="M32" s="461">
        <f t="shared" si="25"/>
        <v>2065</v>
      </c>
      <c r="N32" s="461">
        <f t="shared" si="25"/>
        <v>2481</v>
      </c>
      <c r="O32" s="461">
        <f t="shared" si="25"/>
        <v>2882</v>
      </c>
      <c r="P32" s="461">
        <f t="shared" si="25"/>
        <v>3326</v>
      </c>
      <c r="Q32" s="461">
        <f t="shared" si="25"/>
        <v>3658</v>
      </c>
      <c r="R32" s="461">
        <f t="shared" si="25"/>
        <v>3714</v>
      </c>
      <c r="S32" s="461">
        <f t="shared" si="25"/>
        <v>4158</v>
      </c>
      <c r="T32" s="462">
        <f t="shared" si="25"/>
        <v>4989</v>
      </c>
      <c r="AA32" s="126">
        <f>VLOOKUP(CONCATENATE("Q40 ",F$6," V",$B31),Основа!$A$1:$P3647,8,FALSE)</f>
        <v>449.92170000000004</v>
      </c>
      <c r="AB32" s="126">
        <f>VLOOKUP(CONCATENATE("Q40 ",G$6," V",$B31),Основа!$A$1:$P3647,8,FALSE)</f>
        <v>698.41859999999997</v>
      </c>
      <c r="AC32" s="126">
        <f>VLOOKUP(CONCATENATE("Q40 ",H$6," V",$B31),Основа!$A$1:$P3647,8,FALSE)</f>
        <v>831.97199999999987</v>
      </c>
      <c r="AD32" s="126">
        <f>VLOOKUP(CONCATENATE("Q40 ",I$6," V",$B31),Основа!$A$1:$P3647,8,FALSE)</f>
        <v>914.07449999999994</v>
      </c>
      <c r="AE32" s="126">
        <f>VLOOKUP(CONCATENATE("Q40 ",J$6," V",$B31),Основа!$A$1:$P3647,8,FALSE)</f>
        <v>948.01019999999994</v>
      </c>
      <c r="AF32" s="126">
        <f>VLOOKUP(CONCATENATE("Q40 ",K$6," V",$B31),Основа!$A$1:$P3647,8,FALSE)</f>
        <v>1233.7269000000001</v>
      </c>
      <c r="AG32" s="126">
        <f>VLOOKUP(CONCATENATE("Q40 ",L$6," V",$B31),Основа!$A$1:$P3647,8,FALSE)</f>
        <v>1662.8492999999999</v>
      </c>
      <c r="AH32" s="126">
        <f>VLOOKUP(CONCATENATE("Q40 ",M$6," V",$B31),Основа!$A$1:$P3647,8,FALSE)</f>
        <v>2064.6041999999998</v>
      </c>
      <c r="AI32" s="126">
        <f>VLOOKUP(CONCATENATE("Q40 ",N$6," V",$B31),Основа!$A$1:$P3647,8,FALSE)</f>
        <v>2480.5902000000001</v>
      </c>
      <c r="AJ32" s="126">
        <f>VLOOKUP(CONCATENATE("Q40 ",O$6," V",$B31),Основа!$A$1:$P3647,8,FALSE)</f>
        <v>2882.3451</v>
      </c>
      <c r="AK32" s="126">
        <f>VLOOKUP(CONCATENATE("Q40 ",P$6," V",$B31),Основа!$A$1:$P3647,8,FALSE)</f>
        <v>3325.6985999999997</v>
      </c>
      <c r="AL32" s="126">
        <f>VLOOKUP(CONCATENATE("Q40 ",Q$6," V",$B31),Основа!$A$1:$P3647,8,FALSE)</f>
        <v>3658.4874</v>
      </c>
      <c r="AM32" s="126">
        <f>VLOOKUP(CONCATENATE("Q40 ",R$6," V",$B31),Основа!$A$1:$P3647,8,FALSE)</f>
        <v>3714.3171000000002</v>
      </c>
      <c r="AN32" s="126">
        <f>VLOOKUP(CONCATENATE("Q40 ",S$6," V",$B31),Основа!$A$1:$P3647,8,FALSE)</f>
        <v>4157.6705999999995</v>
      </c>
      <c r="AO32" s="126">
        <f>VLOOKUP(CONCATENATE("Q40 ",T$6," V",$B31),Основа!$A$1:$P3647,8,FALSE)</f>
        <v>4988.5478999999996</v>
      </c>
    </row>
    <row r="33" spans="2:41" ht="15" customHeight="1" x14ac:dyDescent="0.3">
      <c r="B33" s="164"/>
      <c r="C33" s="224"/>
      <c r="D33" s="224"/>
      <c r="E33" s="224"/>
      <c r="F33" s="133"/>
      <c r="G33" s="133"/>
      <c r="H33" s="133"/>
      <c r="I33" s="133"/>
      <c r="J33" s="133"/>
      <c r="K33" s="133"/>
      <c r="L33" s="133"/>
      <c r="M33" s="133"/>
      <c r="N33" s="133"/>
      <c r="O33" s="133"/>
      <c r="P33" s="133"/>
      <c r="Q33" s="133"/>
      <c r="R33" s="133"/>
      <c r="S33" s="133"/>
      <c r="T33" s="133"/>
      <c r="AA33" s="126"/>
      <c r="AB33" s="126"/>
      <c r="AC33" s="126"/>
      <c r="AD33" s="126"/>
      <c r="AE33" s="126"/>
      <c r="AF33" s="126"/>
      <c r="AG33" s="126"/>
      <c r="AH33" s="126"/>
      <c r="AI33" s="126"/>
      <c r="AJ33" s="126"/>
      <c r="AK33" s="126"/>
      <c r="AL33" s="126"/>
      <c r="AM33" s="126"/>
      <c r="AN33" s="126"/>
      <c r="AO33" s="126"/>
    </row>
    <row r="34" spans="2:41" ht="15" customHeight="1" x14ac:dyDescent="0.3">
      <c r="B34" s="164"/>
      <c r="C34" s="224"/>
      <c r="D34" s="224"/>
      <c r="E34" s="224"/>
      <c r="F34" s="133"/>
      <c r="G34" s="133"/>
      <c r="H34" s="133"/>
      <c r="I34" s="133"/>
      <c r="J34" s="133"/>
      <c r="K34" s="133"/>
      <c r="L34" s="133"/>
      <c r="M34" s="133"/>
      <c r="N34" s="133"/>
      <c r="O34" s="133"/>
      <c r="P34" s="133"/>
      <c r="Q34" s="133"/>
      <c r="R34" s="133"/>
      <c r="S34" s="133"/>
      <c r="T34" s="133"/>
      <c r="AA34" s="126"/>
      <c r="AB34" s="126"/>
      <c r="AC34" s="126"/>
      <c r="AD34" s="126"/>
      <c r="AE34" s="126"/>
      <c r="AF34" s="126"/>
      <c r="AG34" s="126"/>
      <c r="AH34" s="126"/>
      <c r="AI34" s="126"/>
      <c r="AJ34" s="126"/>
      <c r="AK34" s="126"/>
      <c r="AL34" s="126"/>
      <c r="AM34" s="126"/>
      <c r="AN34" s="126"/>
      <c r="AO34" s="126"/>
    </row>
    <row r="35" spans="2:41" ht="15" customHeight="1" x14ac:dyDescent="0.3">
      <c r="B35" s="164"/>
      <c r="C35" s="224"/>
      <c r="D35" s="224"/>
      <c r="E35" s="224"/>
      <c r="F35" s="133"/>
      <c r="G35" s="133"/>
      <c r="H35" s="133"/>
      <c r="I35" s="133"/>
      <c r="J35" s="133"/>
      <c r="K35" s="133"/>
      <c r="L35" s="133"/>
      <c r="M35" s="133"/>
      <c r="N35" s="133"/>
      <c r="O35" s="133"/>
      <c r="P35" s="133"/>
      <c r="Q35" s="133"/>
      <c r="R35" s="133"/>
      <c r="S35" s="133"/>
      <c r="T35" s="133"/>
      <c r="AA35" s="126"/>
      <c r="AB35" s="126"/>
      <c r="AC35" s="126"/>
      <c r="AD35" s="126"/>
      <c r="AE35" s="126"/>
      <c r="AF35" s="126"/>
      <c r="AG35" s="126"/>
      <c r="AH35" s="126"/>
      <c r="AI35" s="126"/>
      <c r="AJ35" s="126"/>
      <c r="AK35" s="126"/>
      <c r="AL35" s="126"/>
      <c r="AM35" s="126"/>
      <c r="AN35" s="126"/>
      <c r="AO35" s="126"/>
    </row>
    <row r="36" spans="2:41" ht="15" customHeight="1" x14ac:dyDescent="0.3">
      <c r="B36" s="164"/>
      <c r="C36" s="224"/>
      <c r="D36" s="224"/>
      <c r="E36" s="224"/>
      <c r="F36" s="133"/>
      <c r="G36" s="133"/>
      <c r="H36" s="133"/>
      <c r="I36" s="133"/>
      <c r="J36" s="133"/>
      <c r="K36" s="133"/>
      <c r="L36" s="133"/>
      <c r="M36" s="133"/>
      <c r="N36" s="133"/>
      <c r="O36" s="133"/>
      <c r="P36" s="133"/>
      <c r="Q36" s="133"/>
      <c r="R36" s="133"/>
      <c r="S36" s="133"/>
      <c r="T36" s="133"/>
      <c r="AA36" s="126"/>
      <c r="AB36" s="126"/>
      <c r="AC36" s="126"/>
      <c r="AD36" s="126"/>
      <c r="AE36" s="126"/>
      <c r="AF36" s="126"/>
      <c r="AG36" s="126"/>
      <c r="AH36" s="126"/>
      <c r="AI36" s="126"/>
      <c r="AJ36" s="126"/>
      <c r="AK36" s="126"/>
      <c r="AL36" s="126"/>
      <c r="AM36" s="126"/>
      <c r="AN36" s="126"/>
      <c r="AO36" s="126"/>
    </row>
    <row r="37" spans="2:41" ht="25.2" thickBot="1" x14ac:dyDescent="0.45">
      <c r="B37" s="80"/>
      <c r="C37" s="80"/>
      <c r="D37" s="80"/>
      <c r="E37" s="80"/>
      <c r="F37" s="80"/>
      <c r="G37" s="80"/>
      <c r="H37" s="80"/>
      <c r="I37" s="85" t="s">
        <v>51</v>
      </c>
      <c r="J37" s="80"/>
      <c r="K37" s="80"/>
      <c r="L37" s="80"/>
      <c r="M37" s="80"/>
      <c r="N37" s="80"/>
      <c r="O37" s="80"/>
      <c r="P37" s="80"/>
      <c r="Q37" s="80"/>
      <c r="R37" s="80"/>
      <c r="S37" s="80"/>
      <c r="T37" s="80"/>
    </row>
    <row r="38" spans="2:41" ht="15" customHeight="1" x14ac:dyDescent="0.3">
      <c r="B38" s="564" t="s">
        <v>0</v>
      </c>
      <c r="C38" s="565"/>
      <c r="D38" s="565"/>
      <c r="E38" s="566"/>
      <c r="F38" s="470">
        <v>270</v>
      </c>
      <c r="G38" s="465">
        <v>420</v>
      </c>
      <c r="H38" s="465">
        <v>500</v>
      </c>
      <c r="I38" s="465">
        <v>550</v>
      </c>
      <c r="J38" s="465">
        <v>570</v>
      </c>
      <c r="K38" s="465">
        <v>750</v>
      </c>
      <c r="L38" s="465">
        <v>1000</v>
      </c>
      <c r="M38" s="465">
        <v>1250</v>
      </c>
      <c r="N38" s="465">
        <v>1500</v>
      </c>
      <c r="O38" s="465">
        <v>1750</v>
      </c>
      <c r="P38" s="465">
        <v>2000</v>
      </c>
      <c r="Q38" s="465">
        <v>2200</v>
      </c>
      <c r="R38" s="465">
        <v>2250</v>
      </c>
      <c r="S38" s="465">
        <v>2500</v>
      </c>
      <c r="T38" s="485">
        <v>3000</v>
      </c>
    </row>
    <row r="39" spans="2:41" ht="15" customHeight="1" x14ac:dyDescent="0.3">
      <c r="B39" s="567" t="s">
        <v>7</v>
      </c>
      <c r="C39" s="568"/>
      <c r="D39" s="568"/>
      <c r="E39" s="569"/>
      <c r="F39" s="468">
        <v>200</v>
      </c>
      <c r="G39" s="468">
        <v>350</v>
      </c>
      <c r="H39" s="468">
        <v>430</v>
      </c>
      <c r="I39" s="468">
        <v>480</v>
      </c>
      <c r="J39" s="468">
        <v>500</v>
      </c>
      <c r="K39" s="468">
        <v>680</v>
      </c>
      <c r="L39" s="468">
        <v>930</v>
      </c>
      <c r="M39" s="468">
        <v>1180</v>
      </c>
      <c r="N39" s="468">
        <v>1430</v>
      </c>
      <c r="O39" s="468">
        <v>1680</v>
      </c>
      <c r="P39" s="468">
        <v>1930</v>
      </c>
      <c r="Q39" s="468">
        <v>2130</v>
      </c>
      <c r="R39" s="468">
        <v>2180</v>
      </c>
      <c r="S39" s="468">
        <v>2430</v>
      </c>
      <c r="T39" s="469">
        <v>2930</v>
      </c>
    </row>
    <row r="40" spans="2:41" ht="15" customHeight="1" x14ac:dyDescent="0.3">
      <c r="B40" s="567" t="s">
        <v>78</v>
      </c>
      <c r="C40" s="568"/>
      <c r="D40" s="568"/>
      <c r="E40" s="569"/>
      <c r="F40" s="573">
        <v>70</v>
      </c>
      <c r="G40" s="574"/>
      <c r="H40" s="574"/>
      <c r="I40" s="574"/>
      <c r="J40" s="574"/>
      <c r="K40" s="574"/>
      <c r="L40" s="574"/>
      <c r="M40" s="574"/>
      <c r="N40" s="574"/>
      <c r="O40" s="574"/>
      <c r="P40" s="574"/>
      <c r="Q40" s="574"/>
      <c r="R40" s="574"/>
      <c r="S40" s="574"/>
      <c r="T40" s="575"/>
    </row>
    <row r="41" spans="2:41" ht="47.25" customHeight="1" thickBot="1" x14ac:dyDescent="0.35">
      <c r="B41" s="82" t="s">
        <v>1</v>
      </c>
      <c r="C41" s="86" t="s">
        <v>2</v>
      </c>
      <c r="D41" s="86" t="s">
        <v>35</v>
      </c>
      <c r="E41" s="570" t="s">
        <v>5</v>
      </c>
      <c r="F41" s="571"/>
      <c r="G41" s="571"/>
      <c r="H41" s="571"/>
      <c r="I41" s="571"/>
      <c r="J41" s="571"/>
      <c r="K41" s="571"/>
      <c r="L41" s="571"/>
      <c r="M41" s="571"/>
      <c r="N41" s="571"/>
      <c r="O41" s="571"/>
      <c r="P41" s="571"/>
      <c r="Q41" s="571"/>
      <c r="R41" s="571"/>
      <c r="S41" s="571"/>
      <c r="T41" s="572"/>
    </row>
    <row r="42" spans="2:41" x14ac:dyDescent="0.3">
      <c r="B42" s="547">
        <v>2</v>
      </c>
      <c r="C42" s="551">
        <v>50</v>
      </c>
      <c r="D42" s="551">
        <v>25</v>
      </c>
      <c r="E42" s="87" t="s">
        <v>6</v>
      </c>
      <c r="F42" s="127">
        <v>2.25</v>
      </c>
      <c r="G42" s="127">
        <v>3.87</v>
      </c>
      <c r="H42" s="127">
        <v>4.7699999999999996</v>
      </c>
      <c r="I42" s="127">
        <v>4.95</v>
      </c>
      <c r="J42" s="127">
        <v>5.22</v>
      </c>
      <c r="K42" s="127">
        <v>6.3</v>
      </c>
      <c r="L42" s="127">
        <v>8.01</v>
      </c>
      <c r="M42" s="127">
        <v>9.7200000000000006</v>
      </c>
      <c r="N42" s="127">
        <v>11.43</v>
      </c>
      <c r="O42" s="127">
        <v>13.14</v>
      </c>
      <c r="P42" s="127">
        <v>14.76</v>
      </c>
      <c r="Q42" s="127">
        <v>16.236000000000001</v>
      </c>
      <c r="R42" s="127">
        <v>16.470000000000002</v>
      </c>
      <c r="S42" s="127">
        <v>18.18</v>
      </c>
      <c r="T42" s="128">
        <v>22.14</v>
      </c>
    </row>
    <row r="43" spans="2:41" ht="15" thickBot="1" x14ac:dyDescent="0.35">
      <c r="B43" s="561"/>
      <c r="C43" s="563"/>
      <c r="D43" s="563"/>
      <c r="E43" s="97" t="s">
        <v>3</v>
      </c>
      <c r="F43" s="15">
        <v>0.8</v>
      </c>
      <c r="G43" s="15">
        <v>1.2</v>
      </c>
      <c r="H43" s="15">
        <v>1.4</v>
      </c>
      <c r="I43" s="15">
        <v>1.5</v>
      </c>
      <c r="J43" s="15">
        <v>1.5</v>
      </c>
      <c r="K43" s="15">
        <v>2</v>
      </c>
      <c r="L43" s="15">
        <v>2.6</v>
      </c>
      <c r="M43" s="15">
        <v>3.2</v>
      </c>
      <c r="N43" s="15">
        <v>3.8</v>
      </c>
      <c r="O43" s="15">
        <v>4.4000000000000004</v>
      </c>
      <c r="P43" s="15">
        <v>5</v>
      </c>
      <c r="Q43" s="15">
        <v>5.5</v>
      </c>
      <c r="R43" s="15">
        <v>5.6</v>
      </c>
      <c r="S43" s="15">
        <v>6.3</v>
      </c>
      <c r="T43" s="16">
        <v>7.5</v>
      </c>
    </row>
    <row r="44" spans="2:41" x14ac:dyDescent="0.3">
      <c r="B44" s="547">
        <v>3</v>
      </c>
      <c r="C44" s="551">
        <v>110</v>
      </c>
      <c r="D44" s="551" t="s">
        <v>28</v>
      </c>
      <c r="E44" s="87" t="s">
        <v>6</v>
      </c>
      <c r="F44" s="127">
        <v>3.33</v>
      </c>
      <c r="G44" s="127">
        <v>5.58</v>
      </c>
      <c r="H44" s="127">
        <v>6.84</v>
      </c>
      <c r="I44" s="127">
        <v>7.29</v>
      </c>
      <c r="J44" s="127">
        <v>7.5600000000000005</v>
      </c>
      <c r="K44" s="127">
        <v>9.3600000000000012</v>
      </c>
      <c r="L44" s="127">
        <v>11.97</v>
      </c>
      <c r="M44" s="127">
        <v>14.490000000000002</v>
      </c>
      <c r="N44" s="127">
        <v>17.009999999999998</v>
      </c>
      <c r="O44" s="127">
        <v>19.53</v>
      </c>
      <c r="P44" s="127">
        <v>22.05</v>
      </c>
      <c r="Q44" s="127">
        <v>24.254999999999999</v>
      </c>
      <c r="R44" s="127">
        <v>24.66</v>
      </c>
      <c r="S44" s="127">
        <v>27.18</v>
      </c>
      <c r="T44" s="128">
        <v>33.075000000000003</v>
      </c>
    </row>
    <row r="45" spans="2:41" ht="15" thickBot="1" x14ac:dyDescent="0.35">
      <c r="B45" s="548"/>
      <c r="C45" s="552"/>
      <c r="D45" s="552"/>
      <c r="E45" s="90" t="s">
        <v>3</v>
      </c>
      <c r="F45" s="13">
        <v>1.2</v>
      </c>
      <c r="G45" s="13">
        <v>1.8</v>
      </c>
      <c r="H45" s="13">
        <v>2.1</v>
      </c>
      <c r="I45" s="13">
        <v>2.2000000000000002</v>
      </c>
      <c r="J45" s="13">
        <v>2.2999999999999998</v>
      </c>
      <c r="K45" s="13">
        <v>3</v>
      </c>
      <c r="L45" s="13">
        <v>3.9</v>
      </c>
      <c r="M45" s="13">
        <v>4.8</v>
      </c>
      <c r="N45" s="13">
        <v>5.7</v>
      </c>
      <c r="O45" s="13">
        <v>6.7</v>
      </c>
      <c r="P45" s="13">
        <v>7.6</v>
      </c>
      <c r="Q45" s="13">
        <v>8.3000000000000007</v>
      </c>
      <c r="R45" s="13">
        <v>8.5</v>
      </c>
      <c r="S45" s="13">
        <v>9.4</v>
      </c>
      <c r="T45" s="14">
        <v>11.2</v>
      </c>
    </row>
    <row r="46" spans="2:41" x14ac:dyDescent="0.3">
      <c r="B46" s="561">
        <v>4</v>
      </c>
      <c r="C46" s="563">
        <f>C44+60</f>
        <v>170</v>
      </c>
      <c r="D46" s="563">
        <v>85</v>
      </c>
      <c r="E46" s="94" t="s">
        <v>6</v>
      </c>
      <c r="F46" s="129">
        <v>4.41</v>
      </c>
      <c r="G46" s="129">
        <v>7.4700000000000006</v>
      </c>
      <c r="H46" s="129">
        <v>9.09</v>
      </c>
      <c r="I46" s="129">
        <v>9.7200000000000006</v>
      </c>
      <c r="J46" s="129">
        <v>10.08</v>
      </c>
      <c r="K46" s="129">
        <v>12.420000000000002</v>
      </c>
      <c r="L46" s="129">
        <v>15.840000000000002</v>
      </c>
      <c r="M46" s="129">
        <v>19.170000000000002</v>
      </c>
      <c r="N46" s="129">
        <v>22.68</v>
      </c>
      <c r="O46" s="129">
        <v>26.009999999999998</v>
      </c>
      <c r="P46" s="129">
        <v>29.430000000000003</v>
      </c>
      <c r="Q46" s="129">
        <v>32.373000000000005</v>
      </c>
      <c r="R46" s="129">
        <v>32.76</v>
      </c>
      <c r="S46" s="129">
        <v>36.180000000000007</v>
      </c>
      <c r="T46" s="130">
        <v>44.14500000000001</v>
      </c>
    </row>
    <row r="47" spans="2:41" ht="15" thickBot="1" x14ac:dyDescent="0.35">
      <c r="B47" s="561"/>
      <c r="C47" s="563"/>
      <c r="D47" s="563"/>
      <c r="E47" s="97" t="s">
        <v>3</v>
      </c>
      <c r="F47" s="15">
        <v>1.6</v>
      </c>
      <c r="G47" s="15">
        <v>2.4</v>
      </c>
      <c r="H47" s="15">
        <v>2.8</v>
      </c>
      <c r="I47" s="15">
        <v>3</v>
      </c>
      <c r="J47" s="15">
        <v>3.1</v>
      </c>
      <c r="K47" s="15">
        <v>4</v>
      </c>
      <c r="L47" s="15">
        <v>5.2</v>
      </c>
      <c r="M47" s="15">
        <v>6.4</v>
      </c>
      <c r="N47" s="15">
        <v>7.7</v>
      </c>
      <c r="O47" s="15">
        <v>8.9</v>
      </c>
      <c r="P47" s="15">
        <v>10.1</v>
      </c>
      <c r="Q47" s="15">
        <v>11.1</v>
      </c>
      <c r="R47" s="15">
        <v>11.3</v>
      </c>
      <c r="S47" s="15">
        <v>12.6</v>
      </c>
      <c r="T47" s="16">
        <v>15</v>
      </c>
    </row>
    <row r="48" spans="2:41" x14ac:dyDescent="0.3">
      <c r="B48" s="547">
        <v>5</v>
      </c>
      <c r="C48" s="551">
        <f t="shared" ref="C48:C66" si="26">C46+60</f>
        <v>230</v>
      </c>
      <c r="D48" s="551" t="s">
        <v>29</v>
      </c>
      <c r="E48" s="87" t="s">
        <v>6</v>
      </c>
      <c r="F48" s="127">
        <v>5.49</v>
      </c>
      <c r="G48" s="127">
        <v>9.2700000000000014</v>
      </c>
      <c r="H48" s="127">
        <v>11.25</v>
      </c>
      <c r="I48" s="127">
        <v>12.06</v>
      </c>
      <c r="J48" s="127">
        <v>12.69</v>
      </c>
      <c r="K48" s="127">
        <v>15.48</v>
      </c>
      <c r="L48" s="127">
        <v>19.71</v>
      </c>
      <c r="M48" s="127">
        <v>24.03</v>
      </c>
      <c r="N48" s="127">
        <v>28.259999999999998</v>
      </c>
      <c r="O48" s="127">
        <v>32.49</v>
      </c>
      <c r="P48" s="127">
        <v>36.72</v>
      </c>
      <c r="Q48" s="127">
        <v>40.391999999999996</v>
      </c>
      <c r="R48" s="127">
        <v>40.950000000000003</v>
      </c>
      <c r="S48" s="127">
        <v>45.180000000000007</v>
      </c>
      <c r="T48" s="128">
        <v>55.079999999999991</v>
      </c>
    </row>
    <row r="49" spans="2:20" ht="15" thickBot="1" x14ac:dyDescent="0.35">
      <c r="B49" s="548"/>
      <c r="C49" s="552"/>
      <c r="D49" s="552"/>
      <c r="E49" s="90" t="s">
        <v>3</v>
      </c>
      <c r="F49" s="13">
        <v>2.1</v>
      </c>
      <c r="G49" s="13">
        <v>3</v>
      </c>
      <c r="H49" s="13">
        <v>3.5</v>
      </c>
      <c r="I49" s="13">
        <v>3.8</v>
      </c>
      <c r="J49" s="13">
        <v>3.9</v>
      </c>
      <c r="K49" s="13">
        <v>5</v>
      </c>
      <c r="L49" s="13">
        <v>6.5</v>
      </c>
      <c r="M49" s="13">
        <v>8.1</v>
      </c>
      <c r="N49" s="13">
        <v>9.6</v>
      </c>
      <c r="O49" s="13">
        <v>11.1</v>
      </c>
      <c r="P49" s="13">
        <v>12.7</v>
      </c>
      <c r="Q49" s="13">
        <v>13.9</v>
      </c>
      <c r="R49" s="13">
        <v>14.2</v>
      </c>
      <c r="S49" s="13">
        <v>15.7</v>
      </c>
      <c r="T49" s="14">
        <v>18.8</v>
      </c>
    </row>
    <row r="50" spans="2:20" x14ac:dyDescent="0.3">
      <c r="B50" s="561">
        <v>6</v>
      </c>
      <c r="C50" s="563">
        <f t="shared" si="26"/>
        <v>290</v>
      </c>
      <c r="D50" s="563">
        <v>145</v>
      </c>
      <c r="E50" s="94" t="s">
        <v>6</v>
      </c>
      <c r="F50" s="129">
        <v>6.66</v>
      </c>
      <c r="G50" s="129">
        <v>11.16</v>
      </c>
      <c r="H50" s="129">
        <v>13.5</v>
      </c>
      <c r="I50" s="129">
        <v>14.490000000000002</v>
      </c>
      <c r="J50" s="129">
        <v>15.120000000000001</v>
      </c>
      <c r="K50" s="129">
        <v>18.63</v>
      </c>
      <c r="L50" s="129">
        <v>23.67</v>
      </c>
      <c r="M50" s="129">
        <v>28.71</v>
      </c>
      <c r="N50" s="129">
        <v>33.840000000000003</v>
      </c>
      <c r="O50" s="129">
        <v>38.97</v>
      </c>
      <c r="P50" s="129">
        <v>44.01</v>
      </c>
      <c r="Q50" s="129">
        <v>48.411000000000001</v>
      </c>
      <c r="R50" s="129">
        <v>49.050000000000004</v>
      </c>
      <c r="S50" s="129">
        <v>54.180000000000007</v>
      </c>
      <c r="T50" s="130">
        <v>66.015000000000001</v>
      </c>
    </row>
    <row r="51" spans="2:20" ht="15" thickBot="1" x14ac:dyDescent="0.35">
      <c r="B51" s="561"/>
      <c r="C51" s="552"/>
      <c r="D51" s="552"/>
      <c r="E51" s="97" t="s">
        <v>3</v>
      </c>
      <c r="F51" s="15">
        <v>2.5</v>
      </c>
      <c r="G51" s="15">
        <v>3.6</v>
      </c>
      <c r="H51" s="15">
        <v>4.2</v>
      </c>
      <c r="I51" s="15">
        <v>4.5</v>
      </c>
      <c r="J51" s="15">
        <v>4.7</v>
      </c>
      <c r="K51" s="15">
        <v>6</v>
      </c>
      <c r="L51" s="15">
        <v>7.8</v>
      </c>
      <c r="M51" s="15">
        <v>9.6999999999999993</v>
      </c>
      <c r="N51" s="15">
        <v>11.5</v>
      </c>
      <c r="O51" s="15">
        <v>13.4</v>
      </c>
      <c r="P51" s="15">
        <v>15.2</v>
      </c>
      <c r="Q51" s="15">
        <v>16.7</v>
      </c>
      <c r="R51" s="15">
        <v>17</v>
      </c>
      <c r="S51" s="15">
        <v>18.899999999999999</v>
      </c>
      <c r="T51" s="16">
        <v>22.5</v>
      </c>
    </row>
    <row r="52" spans="2:20" x14ac:dyDescent="0.3">
      <c r="B52" s="547">
        <v>7</v>
      </c>
      <c r="C52" s="551">
        <f t="shared" si="26"/>
        <v>350</v>
      </c>
      <c r="D52" s="551" t="s">
        <v>30</v>
      </c>
      <c r="E52" s="87" t="s">
        <v>6</v>
      </c>
      <c r="F52" s="127">
        <v>7.74</v>
      </c>
      <c r="G52" s="127">
        <v>13.05</v>
      </c>
      <c r="H52" s="127">
        <v>15.75</v>
      </c>
      <c r="I52" s="127">
        <v>16.829999999999998</v>
      </c>
      <c r="J52" s="127">
        <v>17.73</v>
      </c>
      <c r="K52" s="127">
        <v>21.69</v>
      </c>
      <c r="L52" s="127">
        <v>27.540000000000003</v>
      </c>
      <c r="M52" s="127">
        <v>33.480000000000004</v>
      </c>
      <c r="N52" s="127">
        <v>39.51</v>
      </c>
      <c r="O52" s="127">
        <v>45.36</v>
      </c>
      <c r="P52" s="127">
        <v>51.300000000000004</v>
      </c>
      <c r="Q52" s="127">
        <v>56.430000000000007</v>
      </c>
      <c r="R52" s="127">
        <v>57.24</v>
      </c>
      <c r="S52" s="127">
        <v>63.180000000000007</v>
      </c>
      <c r="T52" s="128">
        <v>76.95</v>
      </c>
    </row>
    <row r="53" spans="2:20" ht="15" thickBot="1" x14ac:dyDescent="0.35">
      <c r="B53" s="561"/>
      <c r="C53" s="563"/>
      <c r="D53" s="563"/>
      <c r="E53" s="97" t="s">
        <v>3</v>
      </c>
      <c r="F53" s="17">
        <v>2.9</v>
      </c>
      <c r="G53" s="17">
        <v>4.2</v>
      </c>
      <c r="H53" s="17">
        <v>4.9000000000000004</v>
      </c>
      <c r="I53" s="17">
        <v>5.3</v>
      </c>
      <c r="J53" s="17">
        <v>5.5</v>
      </c>
      <c r="K53" s="17">
        <v>7</v>
      </c>
      <c r="L53" s="17">
        <v>9.1999999999999993</v>
      </c>
      <c r="M53" s="17">
        <v>11.3</v>
      </c>
      <c r="N53" s="17">
        <v>13.4</v>
      </c>
      <c r="O53" s="17">
        <v>15.6</v>
      </c>
      <c r="P53" s="17">
        <v>17.7</v>
      </c>
      <c r="Q53" s="17">
        <v>19.399999999999999</v>
      </c>
      <c r="R53" s="17">
        <v>19.899999999999999</v>
      </c>
      <c r="S53" s="17">
        <v>22</v>
      </c>
      <c r="T53" s="18">
        <v>26.3</v>
      </c>
    </row>
    <row r="54" spans="2:20" x14ac:dyDescent="0.3">
      <c r="B54" s="547">
        <v>8</v>
      </c>
      <c r="C54" s="551">
        <f t="shared" si="26"/>
        <v>410</v>
      </c>
      <c r="D54" s="551">
        <v>205</v>
      </c>
      <c r="E54" s="87" t="s">
        <v>6</v>
      </c>
      <c r="F54" s="127">
        <v>8.82</v>
      </c>
      <c r="G54" s="127">
        <v>14.940000000000001</v>
      </c>
      <c r="H54" s="127">
        <v>17.91</v>
      </c>
      <c r="I54" s="127">
        <v>19.259999999999998</v>
      </c>
      <c r="J54" s="127">
        <v>20.25</v>
      </c>
      <c r="K54" s="127">
        <v>24.75</v>
      </c>
      <c r="L54" s="127">
        <v>31.5</v>
      </c>
      <c r="M54" s="127">
        <v>38.25</v>
      </c>
      <c r="N54" s="127">
        <v>45.09</v>
      </c>
      <c r="O54" s="127">
        <v>51.84</v>
      </c>
      <c r="P54" s="127">
        <v>58.680000000000007</v>
      </c>
      <c r="Q54" s="127">
        <v>64.548000000000016</v>
      </c>
      <c r="R54" s="127">
        <v>65.430000000000007</v>
      </c>
      <c r="S54" s="127">
        <v>72.27</v>
      </c>
      <c r="T54" s="128">
        <v>88.02000000000001</v>
      </c>
    </row>
    <row r="55" spans="2:20" ht="15" thickBot="1" x14ac:dyDescent="0.35">
      <c r="B55" s="548"/>
      <c r="C55" s="552"/>
      <c r="D55" s="552"/>
      <c r="E55" s="90" t="s">
        <v>3</v>
      </c>
      <c r="F55" s="13">
        <v>3.3</v>
      </c>
      <c r="G55" s="13">
        <v>4.8</v>
      </c>
      <c r="H55" s="13">
        <v>5.6</v>
      </c>
      <c r="I55" s="13">
        <v>6.1</v>
      </c>
      <c r="J55" s="13">
        <v>6.2</v>
      </c>
      <c r="K55" s="13">
        <v>8</v>
      </c>
      <c r="L55" s="13">
        <v>10.5</v>
      </c>
      <c r="M55" s="13">
        <v>12.9</v>
      </c>
      <c r="N55" s="13">
        <v>15.4</v>
      </c>
      <c r="O55" s="13">
        <v>17.8</v>
      </c>
      <c r="P55" s="13">
        <v>20.3</v>
      </c>
      <c r="Q55" s="13">
        <v>22.2</v>
      </c>
      <c r="R55" s="13">
        <v>22.7</v>
      </c>
      <c r="S55" s="13">
        <v>25.2</v>
      </c>
      <c r="T55" s="14">
        <v>30.1</v>
      </c>
    </row>
    <row r="56" spans="2:20" x14ac:dyDescent="0.3">
      <c r="B56" s="547">
        <v>9</v>
      </c>
      <c r="C56" s="551">
        <f t="shared" si="26"/>
        <v>470</v>
      </c>
      <c r="D56" s="551" t="s">
        <v>31</v>
      </c>
      <c r="E56" s="87" t="s">
        <v>6</v>
      </c>
      <c r="F56" s="127">
        <v>9.99</v>
      </c>
      <c r="G56" s="127">
        <v>16.829999999999998</v>
      </c>
      <c r="H56" s="127">
        <v>20.16</v>
      </c>
      <c r="I56" s="127">
        <v>21.6</v>
      </c>
      <c r="J56" s="127">
        <v>22.77</v>
      </c>
      <c r="K56" s="127">
        <v>27.81</v>
      </c>
      <c r="L56" s="127">
        <v>35.369999999999997</v>
      </c>
      <c r="M56" s="127">
        <v>43.019999999999996</v>
      </c>
      <c r="N56" s="127">
        <v>50.67</v>
      </c>
      <c r="O56" s="127">
        <v>58.32</v>
      </c>
      <c r="P56" s="127">
        <v>65.97</v>
      </c>
      <c r="Q56" s="127">
        <v>72.567000000000007</v>
      </c>
      <c r="R56" s="127">
        <v>73.53</v>
      </c>
      <c r="S56" s="127">
        <v>81.27</v>
      </c>
      <c r="T56" s="128">
        <v>98.954999999999998</v>
      </c>
    </row>
    <row r="57" spans="2:20" ht="15" thickBot="1" x14ac:dyDescent="0.35">
      <c r="B57" s="548"/>
      <c r="C57" s="552"/>
      <c r="D57" s="552"/>
      <c r="E57" s="90" t="s">
        <v>3</v>
      </c>
      <c r="F57" s="15">
        <v>3.7</v>
      </c>
      <c r="G57" s="15">
        <v>5.4</v>
      </c>
      <c r="H57" s="15">
        <v>6.3</v>
      </c>
      <c r="I57" s="15">
        <v>6.8</v>
      </c>
      <c r="J57" s="15">
        <v>7</v>
      </c>
      <c r="K57" s="15">
        <v>9</v>
      </c>
      <c r="L57" s="15">
        <v>11.8</v>
      </c>
      <c r="M57" s="15">
        <v>14.5</v>
      </c>
      <c r="N57" s="15">
        <v>17.3</v>
      </c>
      <c r="O57" s="15">
        <v>20</v>
      </c>
      <c r="P57" s="15">
        <v>22.8</v>
      </c>
      <c r="Q57" s="15">
        <v>25</v>
      </c>
      <c r="R57" s="15">
        <v>25.6</v>
      </c>
      <c r="S57" s="15">
        <v>28.3</v>
      </c>
      <c r="T57" s="16">
        <v>33.799999999999997</v>
      </c>
    </row>
    <row r="58" spans="2:20" x14ac:dyDescent="0.3">
      <c r="B58" s="599">
        <v>10</v>
      </c>
      <c r="C58" s="551">
        <f t="shared" si="26"/>
        <v>530</v>
      </c>
      <c r="D58" s="551">
        <v>265</v>
      </c>
      <c r="E58" s="87" t="s">
        <v>6</v>
      </c>
      <c r="F58" s="127">
        <v>11.07</v>
      </c>
      <c r="G58" s="127">
        <v>18.63</v>
      </c>
      <c r="H58" s="127">
        <v>22.41</v>
      </c>
      <c r="I58" s="127">
        <v>24.03</v>
      </c>
      <c r="J58" s="127">
        <v>25.290000000000003</v>
      </c>
      <c r="K58" s="127">
        <v>30.869999999999997</v>
      </c>
      <c r="L58" s="127">
        <v>39.330000000000005</v>
      </c>
      <c r="M58" s="127">
        <v>47.79</v>
      </c>
      <c r="N58" s="127">
        <v>56.34</v>
      </c>
      <c r="O58" s="127">
        <v>64.8</v>
      </c>
      <c r="P58" s="127">
        <v>73.260000000000005</v>
      </c>
      <c r="Q58" s="127">
        <v>80.586000000000013</v>
      </c>
      <c r="R58" s="127">
        <v>81.72</v>
      </c>
      <c r="S58" s="127">
        <v>90.27</v>
      </c>
      <c r="T58" s="128">
        <v>109.89000000000001</v>
      </c>
    </row>
    <row r="59" spans="2:20" ht="15" thickBot="1" x14ac:dyDescent="0.35">
      <c r="B59" s="601"/>
      <c r="C59" s="552"/>
      <c r="D59" s="552"/>
      <c r="E59" s="90" t="s">
        <v>3</v>
      </c>
      <c r="F59" s="13">
        <v>4.0999999999999996</v>
      </c>
      <c r="G59" s="13">
        <v>6</v>
      </c>
      <c r="H59" s="13">
        <v>7</v>
      </c>
      <c r="I59" s="13">
        <v>7.6</v>
      </c>
      <c r="J59" s="13">
        <v>7.8</v>
      </c>
      <c r="K59" s="13">
        <v>10</v>
      </c>
      <c r="L59" s="13">
        <v>13.1</v>
      </c>
      <c r="M59" s="13">
        <v>16.2</v>
      </c>
      <c r="N59" s="13">
        <v>19.2</v>
      </c>
      <c r="O59" s="13">
        <v>22.3</v>
      </c>
      <c r="P59" s="13">
        <v>25.3</v>
      </c>
      <c r="Q59" s="13">
        <v>27.8</v>
      </c>
      <c r="R59" s="13">
        <v>28.4</v>
      </c>
      <c r="S59" s="13">
        <v>31.5</v>
      </c>
      <c r="T59" s="14">
        <v>37.6</v>
      </c>
    </row>
    <row r="60" spans="2:20" x14ac:dyDescent="0.3">
      <c r="B60" s="561">
        <v>11</v>
      </c>
      <c r="C60" s="563">
        <f t="shared" si="26"/>
        <v>590</v>
      </c>
      <c r="D60" s="563" t="s">
        <v>32</v>
      </c>
      <c r="E60" s="94" t="s">
        <v>6</v>
      </c>
      <c r="F60" s="129">
        <v>12.15</v>
      </c>
      <c r="G60" s="129">
        <v>20.52</v>
      </c>
      <c r="H60" s="129">
        <v>24.66</v>
      </c>
      <c r="I60" s="129">
        <v>26.37</v>
      </c>
      <c r="J60" s="129">
        <v>27.81</v>
      </c>
      <c r="K60" s="129">
        <v>33.930000000000007</v>
      </c>
      <c r="L60" s="129">
        <v>43.2</v>
      </c>
      <c r="M60" s="129">
        <v>52.56</v>
      </c>
      <c r="N60" s="129">
        <v>61.92</v>
      </c>
      <c r="O60" s="129">
        <v>71.28</v>
      </c>
      <c r="P60" s="129">
        <v>80.55</v>
      </c>
      <c r="Q60" s="129">
        <v>88.60499999999999</v>
      </c>
      <c r="R60" s="129">
        <v>89.82</v>
      </c>
      <c r="S60" s="129">
        <v>99.27</v>
      </c>
      <c r="T60" s="130">
        <v>120.82499999999999</v>
      </c>
    </row>
    <row r="61" spans="2:20" ht="15" thickBot="1" x14ac:dyDescent="0.35">
      <c r="B61" s="548"/>
      <c r="C61" s="552"/>
      <c r="D61" s="552"/>
      <c r="E61" s="90" t="s">
        <v>3</v>
      </c>
      <c r="F61" s="15">
        <v>4.5999999999999996</v>
      </c>
      <c r="G61" s="15">
        <v>6.6</v>
      </c>
      <c r="H61" s="15">
        <v>7.7</v>
      </c>
      <c r="I61" s="15">
        <v>8.3000000000000007</v>
      </c>
      <c r="J61" s="15">
        <v>8.6</v>
      </c>
      <c r="K61" s="15">
        <v>11</v>
      </c>
      <c r="L61" s="15">
        <v>14.4</v>
      </c>
      <c r="M61" s="15">
        <v>17.8</v>
      </c>
      <c r="N61" s="15">
        <v>21.1</v>
      </c>
      <c r="O61" s="15">
        <v>24.5</v>
      </c>
      <c r="P61" s="15">
        <v>27.9</v>
      </c>
      <c r="Q61" s="15">
        <v>30.6</v>
      </c>
      <c r="R61" s="15">
        <v>31.2</v>
      </c>
      <c r="S61" s="15">
        <v>34.6</v>
      </c>
      <c r="T61" s="16">
        <v>41.4</v>
      </c>
    </row>
    <row r="62" spans="2:20" x14ac:dyDescent="0.3">
      <c r="B62" s="622">
        <v>12</v>
      </c>
      <c r="C62" s="551">
        <f t="shared" si="26"/>
        <v>650</v>
      </c>
      <c r="D62" s="551">
        <v>325</v>
      </c>
      <c r="E62" s="87" t="s">
        <v>6</v>
      </c>
      <c r="F62" s="127">
        <v>13.32</v>
      </c>
      <c r="G62" s="127">
        <v>22.41</v>
      </c>
      <c r="H62" s="127">
        <v>26.82</v>
      </c>
      <c r="I62" s="127">
        <v>28.8</v>
      </c>
      <c r="J62" s="127">
        <v>30.330000000000002</v>
      </c>
      <c r="K62" s="127">
        <v>36.99</v>
      </c>
      <c r="L62" s="127">
        <v>47.16</v>
      </c>
      <c r="M62" s="127">
        <v>57.330000000000005</v>
      </c>
      <c r="N62" s="127">
        <v>67.5</v>
      </c>
      <c r="O62" s="127">
        <v>77.760000000000005</v>
      </c>
      <c r="P62" s="127">
        <v>87.84</v>
      </c>
      <c r="Q62" s="127">
        <v>96.623999999999995</v>
      </c>
      <c r="R62" s="127">
        <v>98.01</v>
      </c>
      <c r="S62" s="127">
        <v>108.27</v>
      </c>
      <c r="T62" s="128">
        <v>131.76</v>
      </c>
    </row>
    <row r="63" spans="2:20" ht="15" thickBot="1" x14ac:dyDescent="0.35">
      <c r="B63" s="622"/>
      <c r="C63" s="552"/>
      <c r="D63" s="552"/>
      <c r="E63" s="90" t="s">
        <v>3</v>
      </c>
      <c r="F63" s="15">
        <v>5</v>
      </c>
      <c r="G63" s="15">
        <v>7.2</v>
      </c>
      <c r="H63" s="15">
        <v>8.4</v>
      </c>
      <c r="I63" s="15">
        <v>9.1</v>
      </c>
      <c r="J63" s="15">
        <v>9.4</v>
      </c>
      <c r="K63" s="15">
        <v>12</v>
      </c>
      <c r="L63" s="15">
        <v>15.7</v>
      </c>
      <c r="M63" s="15">
        <v>19.399999999999999</v>
      </c>
      <c r="N63" s="15">
        <v>23.1</v>
      </c>
      <c r="O63" s="15">
        <v>26.7</v>
      </c>
      <c r="P63" s="15">
        <v>30.4</v>
      </c>
      <c r="Q63" s="15">
        <v>33.4</v>
      </c>
      <c r="R63" s="15">
        <v>34.1</v>
      </c>
      <c r="S63" s="15">
        <v>37.799999999999997</v>
      </c>
      <c r="T63" s="16">
        <v>45.1</v>
      </c>
    </row>
    <row r="64" spans="2:20" x14ac:dyDescent="0.3">
      <c r="B64" s="599">
        <v>13</v>
      </c>
      <c r="C64" s="551">
        <f t="shared" si="26"/>
        <v>710</v>
      </c>
      <c r="D64" s="551" t="s">
        <v>33</v>
      </c>
      <c r="E64" s="87" t="s">
        <v>6</v>
      </c>
      <c r="F64" s="127">
        <v>14.490000000000002</v>
      </c>
      <c r="G64" s="127">
        <v>24.21</v>
      </c>
      <c r="H64" s="127">
        <v>29.069999999999997</v>
      </c>
      <c r="I64" s="127">
        <v>31.14</v>
      </c>
      <c r="J64" s="127">
        <v>32.85</v>
      </c>
      <c r="K64" s="127">
        <v>40.050000000000004</v>
      </c>
      <c r="L64" s="127">
        <v>51.03</v>
      </c>
      <c r="M64" s="127">
        <v>62.1</v>
      </c>
      <c r="N64" s="127">
        <v>73.17</v>
      </c>
      <c r="O64" s="127">
        <v>84.15</v>
      </c>
      <c r="P64" s="127">
        <v>95.13000000000001</v>
      </c>
      <c r="Q64" s="127">
        <v>104.643</v>
      </c>
      <c r="R64" s="127">
        <v>106.2</v>
      </c>
      <c r="S64" s="127">
        <v>117.27000000000001</v>
      </c>
      <c r="T64" s="128">
        <v>142.69500000000002</v>
      </c>
    </row>
    <row r="65" spans="2:41" ht="15" thickBot="1" x14ac:dyDescent="0.35">
      <c r="B65" s="601"/>
      <c r="C65" s="552"/>
      <c r="D65" s="552"/>
      <c r="E65" s="90" t="s">
        <v>3</v>
      </c>
      <c r="F65" s="15">
        <v>5.4</v>
      </c>
      <c r="G65" s="15">
        <v>7.8</v>
      </c>
      <c r="H65" s="15">
        <v>9.1</v>
      </c>
      <c r="I65" s="15">
        <v>9.9</v>
      </c>
      <c r="J65" s="15">
        <v>10.199999999999999</v>
      </c>
      <c r="K65" s="15">
        <v>13</v>
      </c>
      <c r="L65" s="15">
        <v>17</v>
      </c>
      <c r="M65" s="15">
        <v>21</v>
      </c>
      <c r="N65" s="15">
        <v>25</v>
      </c>
      <c r="O65" s="15">
        <v>29</v>
      </c>
      <c r="P65" s="15">
        <v>33</v>
      </c>
      <c r="Q65" s="15">
        <v>36.1</v>
      </c>
      <c r="R65" s="15">
        <v>36.9</v>
      </c>
      <c r="S65" s="15">
        <v>40.9</v>
      </c>
      <c r="T65" s="16">
        <v>48.9</v>
      </c>
      <c r="AA65" s="378"/>
      <c r="AB65" s="378"/>
      <c r="AC65" s="378"/>
      <c r="AD65" s="378"/>
      <c r="AE65" s="378"/>
      <c r="AF65" s="378"/>
      <c r="AG65" s="378"/>
      <c r="AH65" s="378"/>
      <c r="AI65" s="378"/>
      <c r="AJ65" s="378"/>
      <c r="AK65" s="378"/>
      <c r="AL65" s="378"/>
      <c r="AM65" s="378"/>
      <c r="AN65" s="378"/>
      <c r="AO65" s="378"/>
    </row>
    <row r="66" spans="2:41" x14ac:dyDescent="0.3">
      <c r="B66" s="599">
        <v>14</v>
      </c>
      <c r="C66" s="551">
        <f t="shared" si="26"/>
        <v>770</v>
      </c>
      <c r="D66" s="551">
        <v>385</v>
      </c>
      <c r="E66" s="87" t="s">
        <v>6</v>
      </c>
      <c r="F66" s="127">
        <v>15.57</v>
      </c>
      <c r="G66" s="127">
        <v>26.1</v>
      </c>
      <c r="H66" s="127">
        <v>31.319999999999997</v>
      </c>
      <c r="I66" s="127">
        <v>33.57</v>
      </c>
      <c r="J66" s="127">
        <v>35.46</v>
      </c>
      <c r="K66" s="127">
        <v>43.11</v>
      </c>
      <c r="L66" s="127">
        <v>54.9</v>
      </c>
      <c r="M66" s="127">
        <v>66.78</v>
      </c>
      <c r="N66" s="127">
        <v>78.75</v>
      </c>
      <c r="O66" s="127">
        <v>90.63000000000001</v>
      </c>
      <c r="P66" s="127">
        <v>102.51</v>
      </c>
      <c r="Q66" s="127">
        <v>112.76100000000001</v>
      </c>
      <c r="R66" s="127">
        <v>114.3</v>
      </c>
      <c r="S66" s="127">
        <v>126.27000000000001</v>
      </c>
      <c r="T66" s="128">
        <v>153.76500000000001</v>
      </c>
      <c r="AA66" s="378"/>
      <c r="AB66" s="378"/>
      <c r="AC66" s="378"/>
      <c r="AD66" s="378"/>
      <c r="AE66" s="378"/>
      <c r="AF66" s="378"/>
      <c r="AG66" s="378"/>
      <c r="AH66" s="378"/>
      <c r="AI66" s="378"/>
      <c r="AJ66" s="378"/>
      <c r="AK66" s="378"/>
      <c r="AL66" s="378"/>
      <c r="AM66" s="378"/>
      <c r="AN66" s="378"/>
      <c r="AO66" s="378"/>
    </row>
    <row r="67" spans="2:41" ht="15" thickBot="1" x14ac:dyDescent="0.35">
      <c r="B67" s="601"/>
      <c r="C67" s="552"/>
      <c r="D67" s="552"/>
      <c r="E67" s="90" t="s">
        <v>3</v>
      </c>
      <c r="F67" s="13">
        <v>5.8</v>
      </c>
      <c r="G67" s="13">
        <v>8.4</v>
      </c>
      <c r="H67" s="13">
        <v>9.8000000000000007</v>
      </c>
      <c r="I67" s="13">
        <v>10.6</v>
      </c>
      <c r="J67" s="13">
        <v>11</v>
      </c>
      <c r="K67" s="13">
        <v>14.1</v>
      </c>
      <c r="L67" s="13">
        <v>18.3</v>
      </c>
      <c r="M67" s="13">
        <v>22.6</v>
      </c>
      <c r="N67" s="13">
        <v>26.9</v>
      </c>
      <c r="O67" s="13">
        <v>31.2</v>
      </c>
      <c r="P67" s="13">
        <v>35.5</v>
      </c>
      <c r="Q67" s="13">
        <v>38.9</v>
      </c>
      <c r="R67" s="13">
        <v>39.799999999999997</v>
      </c>
      <c r="S67" s="13">
        <v>44.1</v>
      </c>
      <c r="T67" s="14">
        <v>52.6</v>
      </c>
      <c r="AA67" s="378"/>
      <c r="AB67" s="378"/>
      <c r="AC67" s="378"/>
      <c r="AD67" s="378"/>
      <c r="AE67" s="378"/>
      <c r="AF67" s="378"/>
      <c r="AG67" s="378"/>
      <c r="AH67" s="378"/>
      <c r="AI67" s="378"/>
      <c r="AJ67" s="378"/>
      <c r="AK67" s="378"/>
      <c r="AL67" s="378"/>
      <c r="AM67" s="378"/>
      <c r="AN67" s="378"/>
      <c r="AO67" s="378"/>
    </row>
    <row r="68" spans="2:41" x14ac:dyDescent="0.3">
      <c r="AA68" s="378"/>
      <c r="AB68" s="378"/>
      <c r="AC68" s="378"/>
      <c r="AD68" s="378"/>
      <c r="AE68" s="378"/>
      <c r="AF68" s="378"/>
      <c r="AG68" s="378"/>
      <c r="AH68" s="378"/>
      <c r="AI68" s="378"/>
      <c r="AJ68" s="378"/>
      <c r="AK68" s="378"/>
      <c r="AL68" s="378"/>
      <c r="AM68" s="378"/>
      <c r="AN68" s="378"/>
      <c r="AO68" s="378"/>
    </row>
    <row r="69" spans="2:41" x14ac:dyDescent="0.3">
      <c r="AA69" s="378"/>
      <c r="AB69" s="378"/>
      <c r="AC69" s="378"/>
      <c r="AD69" s="378"/>
      <c r="AE69" s="378"/>
      <c r="AF69" s="378"/>
      <c r="AG69" s="378"/>
      <c r="AH69" s="378"/>
      <c r="AI69" s="378"/>
      <c r="AJ69" s="378"/>
      <c r="AK69" s="378"/>
      <c r="AL69" s="378"/>
      <c r="AM69" s="378"/>
      <c r="AN69" s="378"/>
      <c r="AO69" s="378"/>
    </row>
    <row r="70" spans="2:41" x14ac:dyDescent="0.3">
      <c r="AA70" s="378"/>
      <c r="AB70" s="378"/>
      <c r="AC70" s="378"/>
      <c r="AD70" s="378"/>
      <c r="AE70" s="378"/>
      <c r="AF70" s="378"/>
      <c r="AG70" s="378"/>
      <c r="AH70" s="378"/>
      <c r="AI70" s="378"/>
      <c r="AJ70" s="378"/>
      <c r="AK70" s="378"/>
      <c r="AL70" s="378"/>
      <c r="AM70" s="378"/>
      <c r="AN70" s="378"/>
      <c r="AO70" s="378"/>
    </row>
    <row r="71" spans="2:41" x14ac:dyDescent="0.3">
      <c r="AA71" s="378"/>
      <c r="AB71" s="378"/>
      <c r="AC71" s="378"/>
      <c r="AD71" s="378"/>
      <c r="AE71" s="378"/>
      <c r="AF71" s="378"/>
      <c r="AG71" s="378"/>
      <c r="AH71" s="378"/>
      <c r="AI71" s="378"/>
      <c r="AJ71" s="378"/>
      <c r="AK71" s="378"/>
      <c r="AL71" s="378"/>
      <c r="AM71" s="378"/>
      <c r="AN71" s="378"/>
      <c r="AO71" s="378"/>
    </row>
    <row r="72" spans="2:41" x14ac:dyDescent="0.3">
      <c r="AA72" s="378"/>
      <c r="AB72" s="378"/>
      <c r="AC72" s="378"/>
      <c r="AD72" s="378"/>
      <c r="AE72" s="378"/>
      <c r="AF72" s="378"/>
      <c r="AG72" s="378"/>
      <c r="AH72" s="378"/>
      <c r="AI72" s="378"/>
      <c r="AJ72" s="378"/>
      <c r="AK72" s="378"/>
      <c r="AL72" s="378"/>
      <c r="AM72" s="378"/>
      <c r="AN72" s="378"/>
      <c r="AO72" s="378"/>
    </row>
    <row r="73" spans="2:41" x14ac:dyDescent="0.3">
      <c r="AA73" s="378"/>
      <c r="AB73" s="378"/>
      <c r="AC73" s="378"/>
      <c r="AD73" s="378"/>
      <c r="AE73" s="378"/>
      <c r="AF73" s="378"/>
      <c r="AG73" s="378"/>
      <c r="AH73" s="378"/>
      <c r="AI73" s="378"/>
      <c r="AJ73" s="378"/>
      <c r="AK73" s="378"/>
      <c r="AL73" s="378"/>
      <c r="AM73" s="378"/>
      <c r="AN73" s="378"/>
      <c r="AO73" s="378"/>
    </row>
    <row r="74" spans="2:41" x14ac:dyDescent="0.3">
      <c r="AA74" s="378"/>
      <c r="AB74" s="378"/>
      <c r="AC74" s="378"/>
      <c r="AD74" s="378"/>
      <c r="AE74" s="378"/>
      <c r="AF74" s="378"/>
      <c r="AG74" s="378"/>
      <c r="AH74" s="378"/>
      <c r="AI74" s="378"/>
      <c r="AJ74" s="378"/>
      <c r="AK74" s="378"/>
      <c r="AL74" s="378"/>
      <c r="AM74" s="378"/>
      <c r="AN74" s="378"/>
      <c r="AO74" s="378"/>
    </row>
    <row r="75" spans="2:41" x14ac:dyDescent="0.3">
      <c r="AA75" s="378"/>
      <c r="AB75" s="378"/>
      <c r="AC75" s="378"/>
      <c r="AD75" s="378"/>
      <c r="AE75" s="378"/>
      <c r="AF75" s="378"/>
      <c r="AG75" s="378"/>
      <c r="AH75" s="378"/>
      <c r="AI75" s="378"/>
      <c r="AJ75" s="378"/>
      <c r="AK75" s="378"/>
      <c r="AL75" s="378"/>
      <c r="AM75" s="378"/>
      <c r="AN75" s="378"/>
      <c r="AO75" s="378"/>
    </row>
    <row r="76" spans="2:41" x14ac:dyDescent="0.3">
      <c r="AA76" s="378"/>
      <c r="AB76" s="378"/>
      <c r="AC76" s="378"/>
      <c r="AD76" s="378"/>
      <c r="AE76" s="378"/>
      <c r="AF76" s="378"/>
      <c r="AG76" s="378"/>
      <c r="AH76" s="378"/>
      <c r="AI76" s="378"/>
      <c r="AJ76" s="378"/>
      <c r="AK76" s="378"/>
      <c r="AL76" s="378"/>
      <c r="AM76" s="378"/>
      <c r="AN76" s="378"/>
      <c r="AO76" s="378"/>
    </row>
    <row r="77" spans="2:41" x14ac:dyDescent="0.3">
      <c r="AA77" s="378"/>
      <c r="AB77" s="378"/>
      <c r="AC77" s="378"/>
      <c r="AD77" s="378"/>
      <c r="AE77" s="378"/>
      <c r="AF77" s="378"/>
      <c r="AG77" s="378"/>
      <c r="AH77" s="378"/>
      <c r="AI77" s="378"/>
      <c r="AJ77" s="378"/>
      <c r="AK77" s="378"/>
      <c r="AL77" s="378"/>
      <c r="AM77" s="378"/>
      <c r="AN77" s="378"/>
      <c r="AO77" s="378"/>
    </row>
    <row r="78" spans="2:41" x14ac:dyDescent="0.3">
      <c r="AA78" s="378"/>
      <c r="AB78" s="378"/>
      <c r="AC78" s="378"/>
      <c r="AD78" s="378"/>
      <c r="AE78" s="378"/>
      <c r="AF78" s="378"/>
      <c r="AG78" s="378"/>
      <c r="AH78" s="378"/>
      <c r="AI78" s="378"/>
      <c r="AJ78" s="378"/>
      <c r="AK78" s="378"/>
      <c r="AL78" s="378"/>
      <c r="AM78" s="378"/>
      <c r="AN78" s="378"/>
      <c r="AO78" s="378"/>
    </row>
    <row r="79" spans="2:41" x14ac:dyDescent="0.3">
      <c r="AA79" s="378"/>
      <c r="AB79" s="378"/>
      <c r="AC79" s="378"/>
      <c r="AD79" s="378"/>
      <c r="AE79" s="378"/>
      <c r="AF79" s="378"/>
      <c r="AG79" s="378"/>
      <c r="AH79" s="378"/>
      <c r="AI79" s="378"/>
      <c r="AJ79" s="378"/>
      <c r="AK79" s="378"/>
      <c r="AL79" s="378"/>
      <c r="AM79" s="378"/>
      <c r="AN79" s="378"/>
      <c r="AO79" s="378"/>
    </row>
    <row r="80" spans="2:41" x14ac:dyDescent="0.3">
      <c r="AA80" s="378"/>
      <c r="AB80" s="378"/>
      <c r="AC80" s="378"/>
      <c r="AD80" s="378"/>
      <c r="AE80" s="378"/>
      <c r="AF80" s="378"/>
      <c r="AG80" s="378"/>
      <c r="AH80" s="378"/>
      <c r="AI80" s="378"/>
      <c r="AJ80" s="378"/>
      <c r="AK80" s="378"/>
      <c r="AL80" s="378"/>
      <c r="AM80" s="378"/>
      <c r="AN80" s="378"/>
      <c r="AO80" s="378"/>
    </row>
    <row r="81" spans="27:41" x14ac:dyDescent="0.3">
      <c r="AA81" s="378"/>
      <c r="AB81" s="378"/>
      <c r="AC81" s="378"/>
      <c r="AD81" s="378"/>
      <c r="AE81" s="378"/>
      <c r="AF81" s="378"/>
      <c r="AG81" s="378"/>
      <c r="AH81" s="378"/>
      <c r="AI81" s="378"/>
      <c r="AJ81" s="378"/>
      <c r="AK81" s="378"/>
      <c r="AL81" s="378"/>
      <c r="AM81" s="378"/>
      <c r="AN81" s="378"/>
      <c r="AO81" s="378"/>
    </row>
    <row r="82" spans="27:41" x14ac:dyDescent="0.3">
      <c r="AA82" s="378"/>
      <c r="AB82" s="378"/>
      <c r="AC82" s="378"/>
      <c r="AD82" s="378"/>
      <c r="AE82" s="378"/>
      <c r="AF82" s="378"/>
      <c r="AG82" s="378"/>
      <c r="AH82" s="378"/>
      <c r="AI82" s="378"/>
      <c r="AJ82" s="378"/>
      <c r="AK82" s="378"/>
      <c r="AL82" s="378"/>
      <c r="AM82" s="378"/>
      <c r="AN82" s="378"/>
      <c r="AO82" s="378"/>
    </row>
    <row r="83" spans="27:41" x14ac:dyDescent="0.3">
      <c r="AA83" s="378"/>
      <c r="AB83" s="378"/>
      <c r="AC83" s="378"/>
      <c r="AD83" s="378"/>
      <c r="AE83" s="378"/>
      <c r="AF83" s="378"/>
      <c r="AG83" s="378"/>
      <c r="AH83" s="378"/>
      <c r="AI83" s="378"/>
      <c r="AJ83" s="378"/>
      <c r="AK83" s="378"/>
      <c r="AL83" s="378"/>
      <c r="AM83" s="378"/>
      <c r="AN83" s="378"/>
      <c r="AO83" s="378"/>
    </row>
    <row r="84" spans="27:41" x14ac:dyDescent="0.3">
      <c r="AA84" s="378"/>
      <c r="AB84" s="378"/>
      <c r="AC84" s="378"/>
      <c r="AD84" s="378"/>
      <c r="AE84" s="378"/>
      <c r="AF84" s="378"/>
      <c r="AG84" s="378"/>
      <c r="AH84" s="378"/>
      <c r="AI84" s="378"/>
      <c r="AJ84" s="378"/>
      <c r="AK84" s="378"/>
      <c r="AL84" s="378"/>
      <c r="AM84" s="378"/>
      <c r="AN84" s="378"/>
      <c r="AO84" s="378"/>
    </row>
    <row r="85" spans="27:41" x14ac:dyDescent="0.3">
      <c r="AA85" s="378"/>
      <c r="AB85" s="378"/>
      <c r="AC85" s="378"/>
      <c r="AD85" s="378"/>
      <c r="AE85" s="378"/>
      <c r="AF85" s="378"/>
      <c r="AG85" s="378"/>
      <c r="AH85" s="378"/>
      <c r="AI85" s="378"/>
      <c r="AJ85" s="378"/>
      <c r="AK85" s="378"/>
      <c r="AL85" s="378"/>
      <c r="AM85" s="378"/>
      <c r="AN85" s="378"/>
      <c r="AO85" s="378"/>
    </row>
    <row r="86" spans="27:41" x14ac:dyDescent="0.3">
      <c r="AA86" s="378"/>
      <c r="AB86" s="378"/>
      <c r="AC86" s="378"/>
      <c r="AD86" s="378"/>
      <c r="AE86" s="378"/>
      <c r="AF86" s="378"/>
      <c r="AG86" s="378"/>
      <c r="AH86" s="378"/>
      <c r="AI86" s="378"/>
      <c r="AJ86" s="378"/>
      <c r="AK86" s="378"/>
      <c r="AL86" s="378"/>
      <c r="AM86" s="378"/>
      <c r="AN86" s="378"/>
      <c r="AO86" s="378"/>
    </row>
    <row r="87" spans="27:41" x14ac:dyDescent="0.3">
      <c r="AA87" s="378"/>
      <c r="AB87" s="378"/>
      <c r="AC87" s="378"/>
      <c r="AD87" s="378"/>
      <c r="AE87" s="378"/>
      <c r="AF87" s="378"/>
      <c r="AG87" s="378"/>
      <c r="AH87" s="378"/>
      <c r="AI87" s="378"/>
      <c r="AJ87" s="378"/>
      <c r="AK87" s="378"/>
      <c r="AL87" s="378"/>
      <c r="AM87" s="378"/>
      <c r="AN87" s="378"/>
      <c r="AO87" s="378"/>
    </row>
    <row r="88" spans="27:41" x14ac:dyDescent="0.3">
      <c r="AA88" s="378"/>
      <c r="AB88" s="378"/>
      <c r="AC88" s="378"/>
      <c r="AD88" s="378"/>
      <c r="AE88" s="378"/>
      <c r="AF88" s="378"/>
      <c r="AG88" s="378"/>
      <c r="AH88" s="378"/>
      <c r="AI88" s="378"/>
      <c r="AJ88" s="378"/>
      <c r="AK88" s="378"/>
      <c r="AL88" s="378"/>
      <c r="AM88" s="378"/>
      <c r="AN88" s="378"/>
      <c r="AO88" s="378"/>
    </row>
    <row r="89" spans="27:41" x14ac:dyDescent="0.3">
      <c r="AA89" s="378"/>
      <c r="AB89" s="378"/>
      <c r="AC89" s="378"/>
      <c r="AD89" s="378"/>
      <c r="AE89" s="378"/>
      <c r="AF89" s="378"/>
      <c r="AG89" s="378"/>
      <c r="AH89" s="378"/>
      <c r="AI89" s="378"/>
      <c r="AJ89" s="378"/>
      <c r="AK89" s="378"/>
      <c r="AL89" s="378"/>
      <c r="AM89" s="378"/>
      <c r="AN89" s="378"/>
      <c r="AO89" s="378"/>
    </row>
    <row r="90" spans="27:41" x14ac:dyDescent="0.3">
      <c r="AA90" s="378"/>
      <c r="AB90" s="378"/>
      <c r="AC90" s="378"/>
      <c r="AD90" s="378"/>
      <c r="AE90" s="378"/>
      <c r="AF90" s="378"/>
      <c r="AG90" s="378"/>
      <c r="AH90" s="378"/>
      <c r="AI90" s="378"/>
      <c r="AJ90" s="378"/>
      <c r="AK90" s="378"/>
      <c r="AL90" s="378"/>
      <c r="AM90" s="378"/>
      <c r="AN90" s="378"/>
      <c r="AO90" s="378"/>
    </row>
  </sheetData>
  <sheetProtection algorithmName="SHA-512" hashValue="eLCUtrOqhmo+M7O7yRrF19ox01deyUgDi2Fd/SvYaOsxVG+7psjQrvChJ3yoo9XaMaG+pSBgWQbtgWv1yw0I7A==" saltValue="N7BgWt8XvcAUmI9sMhZHUw==" spinCount="100000" sheet="1" scenarios="1" selectLockedCells="1" selectUnlockedCells="1"/>
  <mergeCells count="104">
    <mergeCell ref="B1:E1"/>
    <mergeCell ref="M2:N2"/>
    <mergeCell ref="O2:T2"/>
    <mergeCell ref="K3:L3"/>
    <mergeCell ref="B5:E5"/>
    <mergeCell ref="M5:Q5"/>
    <mergeCell ref="D6:E6"/>
    <mergeCell ref="B9:B10"/>
    <mergeCell ref="C9:C10"/>
    <mergeCell ref="D9:E9"/>
    <mergeCell ref="D10:E10"/>
    <mergeCell ref="B7:B8"/>
    <mergeCell ref="C7:C8"/>
    <mergeCell ref="D7:E7"/>
    <mergeCell ref="D8:E8"/>
    <mergeCell ref="M3:Q3"/>
    <mergeCell ref="B13:B14"/>
    <mergeCell ref="C13:C14"/>
    <mergeCell ref="D13:E13"/>
    <mergeCell ref="D14:E14"/>
    <mergeCell ref="B11:B12"/>
    <mergeCell ref="C11:C12"/>
    <mergeCell ref="D11:E11"/>
    <mergeCell ref="D12:E12"/>
    <mergeCell ref="B17:B18"/>
    <mergeCell ref="C17:C18"/>
    <mergeCell ref="D17:E17"/>
    <mergeCell ref="D18:E18"/>
    <mergeCell ref="B15:B16"/>
    <mergeCell ref="C15:C16"/>
    <mergeCell ref="D15:E15"/>
    <mergeCell ref="D16:E16"/>
    <mergeCell ref="B21:B22"/>
    <mergeCell ref="C21:C22"/>
    <mergeCell ref="D21:E21"/>
    <mergeCell ref="D22:E22"/>
    <mergeCell ref="B19:B20"/>
    <mergeCell ref="C19:C20"/>
    <mergeCell ref="D19:E19"/>
    <mergeCell ref="D20:E20"/>
    <mergeCell ref="B25:B26"/>
    <mergeCell ref="C25:C26"/>
    <mergeCell ref="D25:E25"/>
    <mergeCell ref="D26:E26"/>
    <mergeCell ref="B23:B24"/>
    <mergeCell ref="C23:C24"/>
    <mergeCell ref="D23:E23"/>
    <mergeCell ref="D24:E24"/>
    <mergeCell ref="B29:B30"/>
    <mergeCell ref="C29:C30"/>
    <mergeCell ref="D29:E29"/>
    <mergeCell ref="D30:E30"/>
    <mergeCell ref="B27:B28"/>
    <mergeCell ref="C27:C28"/>
    <mergeCell ref="D27:E27"/>
    <mergeCell ref="D28:E28"/>
    <mergeCell ref="B38:E38"/>
    <mergeCell ref="B39:E39"/>
    <mergeCell ref="E41:T41"/>
    <mergeCell ref="B42:B43"/>
    <mergeCell ref="C42:C43"/>
    <mergeCell ref="D42:D43"/>
    <mergeCell ref="B31:B32"/>
    <mergeCell ref="C31:C32"/>
    <mergeCell ref="D31:E31"/>
    <mergeCell ref="D32:E32"/>
    <mergeCell ref="B40:E40"/>
    <mergeCell ref="F40:T40"/>
    <mergeCell ref="B48:B49"/>
    <mergeCell ref="C48:C49"/>
    <mergeCell ref="D48:D49"/>
    <mergeCell ref="B50:B51"/>
    <mergeCell ref="C50:C51"/>
    <mergeCell ref="D50:D51"/>
    <mergeCell ref="B44:B45"/>
    <mergeCell ref="C44:C45"/>
    <mergeCell ref="D44:D45"/>
    <mergeCell ref="B46:B47"/>
    <mergeCell ref="C46:C47"/>
    <mergeCell ref="D46:D47"/>
    <mergeCell ref="B56:B57"/>
    <mergeCell ref="C56:C57"/>
    <mergeCell ref="D56:D57"/>
    <mergeCell ref="B58:B59"/>
    <mergeCell ref="C58:C59"/>
    <mergeCell ref="D58:D59"/>
    <mergeCell ref="B52:B53"/>
    <mergeCell ref="C52:C53"/>
    <mergeCell ref="D52:D53"/>
    <mergeCell ref="B54:B55"/>
    <mergeCell ref="C54:C55"/>
    <mergeCell ref="D54:D55"/>
    <mergeCell ref="B64:B65"/>
    <mergeCell ref="C64:C65"/>
    <mergeCell ref="D64:D65"/>
    <mergeCell ref="B66:B67"/>
    <mergeCell ref="C66:C67"/>
    <mergeCell ref="D66:D67"/>
    <mergeCell ref="B60:B61"/>
    <mergeCell ref="C60:C61"/>
    <mergeCell ref="D60:D61"/>
    <mergeCell ref="B62:B63"/>
    <mergeCell ref="C62:C63"/>
    <mergeCell ref="D62:D63"/>
  </mergeCells>
  <dataValidations count="2">
    <dataValidation showInputMessage="1" showErrorMessage="1" sqref="L5" xr:uid="{00000000-0002-0000-0B00-000000000000}"/>
    <dataValidation type="list" allowBlank="1" showInputMessage="1" showErrorMessage="1" sqref="M5" xr:uid="{00000000-0002-0000-0B00-000001000000}">
      <formula1>$AA$4:$AA$6</formula1>
    </dataValidation>
  </dataValidations>
  <pageMargins left="0.7" right="0.7" top="0.75" bottom="0.75" header="0.3" footer="0.3"/>
  <drawing r:id="rId1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C00-000000000000}">
  <dimension ref="A1:AL86"/>
  <sheetViews>
    <sheetView showGridLines="0" showRowColHeaders="0" zoomScale="90" zoomScaleNormal="90" workbookViewId="0">
      <pane ySplit="6" topLeftCell="A7" activePane="bottomLeft" state="frozen"/>
      <selection pane="bottomLeft" activeCell="M19" sqref="M19"/>
    </sheetView>
  </sheetViews>
  <sheetFormatPr defaultRowHeight="14.4" x14ac:dyDescent="0.3"/>
  <cols>
    <col min="2" max="2" width="7.109375" customWidth="1"/>
    <col min="3" max="3" width="11.44140625" customWidth="1"/>
    <col min="4" max="4" width="21.44140625" customWidth="1"/>
    <col min="5" max="5" width="10.6640625" customWidth="1"/>
    <col min="6" max="16" width="8.33203125" customWidth="1"/>
    <col min="27" max="38" width="0" style="117" hidden="1" customWidth="1"/>
  </cols>
  <sheetData>
    <row r="1" spans="2:38" ht="46.5" customHeight="1" x14ac:dyDescent="0.3">
      <c r="B1" s="578"/>
      <c r="C1" s="578"/>
      <c r="D1" s="578"/>
      <c r="E1" s="578"/>
      <c r="I1" s="281" t="s">
        <v>167</v>
      </c>
    </row>
    <row r="2" spans="2:38" ht="15.6" x14ac:dyDescent="0.3">
      <c r="B2" s="110" t="s">
        <v>6467</v>
      </c>
      <c r="C2" s="80"/>
      <c r="D2" s="80"/>
      <c r="E2" s="80"/>
      <c r="F2" s="80"/>
      <c r="G2" s="80"/>
      <c r="H2" s="80"/>
      <c r="I2" s="80"/>
      <c r="J2" s="80"/>
      <c r="K2" s="80"/>
      <c r="L2" s="80"/>
      <c r="M2" s="597"/>
      <c r="N2" s="597"/>
      <c r="O2" s="111"/>
      <c r="P2" s="111"/>
    </row>
    <row r="3" spans="2:38" ht="27.75" customHeight="1" x14ac:dyDescent="0.3">
      <c r="B3" s="112" t="s">
        <v>6496</v>
      </c>
      <c r="C3" s="112"/>
      <c r="D3" s="113"/>
      <c r="E3" s="113"/>
      <c r="F3" s="80"/>
      <c r="G3" s="80"/>
      <c r="H3" s="80"/>
      <c r="I3" s="584" t="s">
        <v>118</v>
      </c>
      <c r="J3" s="585"/>
      <c r="K3" s="584" t="s">
        <v>6419</v>
      </c>
      <c r="L3" s="593"/>
      <c r="M3" s="593"/>
      <c r="N3" s="593"/>
      <c r="O3" s="593"/>
      <c r="P3" s="585"/>
    </row>
    <row r="4" spans="2:38" ht="15" customHeight="1" thickBot="1" x14ac:dyDescent="0.35">
      <c r="B4" s="103"/>
      <c r="C4" s="112"/>
      <c r="D4" s="113"/>
      <c r="E4" s="113"/>
      <c r="F4" s="80"/>
      <c r="G4" s="80"/>
      <c r="H4" s="80"/>
      <c r="I4" s="111"/>
      <c r="J4" s="125"/>
      <c r="K4" s="125"/>
      <c r="L4" s="125"/>
      <c r="M4" s="125"/>
      <c r="N4" s="266"/>
      <c r="O4" s="111"/>
      <c r="P4" s="111"/>
      <c r="AA4" s="126" t="s">
        <v>115</v>
      </c>
      <c r="AB4" s="126"/>
      <c r="AC4" s="126"/>
      <c r="AD4" s="126"/>
      <c r="AE4" s="126"/>
      <c r="AF4" s="126"/>
      <c r="AG4" s="126"/>
      <c r="AH4" s="126"/>
      <c r="AI4" s="126"/>
      <c r="AJ4" s="126"/>
      <c r="AK4" s="126"/>
      <c r="AL4" s="126"/>
    </row>
    <row r="5" spans="2:38" ht="31.5" customHeight="1" thickBot="1" x14ac:dyDescent="0.55000000000000004">
      <c r="B5" s="594" t="s">
        <v>6468</v>
      </c>
      <c r="C5" s="595"/>
      <c r="D5" s="596"/>
      <c r="E5" s="267"/>
      <c r="F5" s="268"/>
      <c r="G5" s="261"/>
      <c r="H5" s="272"/>
      <c r="I5" s="272" t="s">
        <v>114</v>
      </c>
      <c r="J5" s="487">
        <v>0</v>
      </c>
      <c r="K5" s="589" t="s">
        <v>115</v>
      </c>
      <c r="L5" s="589"/>
      <c r="M5" s="589"/>
      <c r="N5" s="589"/>
      <c r="O5" s="589"/>
      <c r="P5" s="84"/>
      <c r="AA5" s="102" t="s">
        <v>116</v>
      </c>
      <c r="AB5" s="126"/>
      <c r="AC5" s="126"/>
      <c r="AD5" s="126"/>
      <c r="AE5" s="126"/>
      <c r="AF5" s="126"/>
      <c r="AG5" s="126"/>
      <c r="AH5" s="126"/>
      <c r="AI5" s="126"/>
      <c r="AJ5" s="126"/>
      <c r="AK5" s="126"/>
      <c r="AL5" s="126"/>
    </row>
    <row r="6" spans="2:38" ht="26.25" customHeight="1" thickBot="1" x14ac:dyDescent="0.35">
      <c r="B6" s="256" t="s">
        <v>1</v>
      </c>
      <c r="C6" s="255" t="s">
        <v>0</v>
      </c>
      <c r="D6" s="270" t="s">
        <v>8</v>
      </c>
      <c r="E6" s="451">
        <v>500</v>
      </c>
      <c r="F6" s="451">
        <v>550</v>
      </c>
      <c r="G6" s="451">
        <v>750</v>
      </c>
      <c r="H6" s="451">
        <v>1000</v>
      </c>
      <c r="I6" s="451">
        <v>1250</v>
      </c>
      <c r="J6" s="451">
        <v>1500</v>
      </c>
      <c r="K6" s="451">
        <v>1750</v>
      </c>
      <c r="L6" s="451">
        <v>2000</v>
      </c>
      <c r="M6" s="451">
        <v>2200</v>
      </c>
      <c r="N6" s="451">
        <v>2250</v>
      </c>
      <c r="O6" s="451">
        <v>2500</v>
      </c>
      <c r="P6" s="452">
        <v>3000</v>
      </c>
      <c r="Q6" s="105"/>
      <c r="R6" s="105"/>
      <c r="AA6" s="126" t="s">
        <v>117</v>
      </c>
      <c r="AB6" s="126"/>
      <c r="AC6" s="126"/>
      <c r="AD6" s="126"/>
      <c r="AE6" s="126"/>
      <c r="AF6" s="126"/>
      <c r="AG6" s="126"/>
      <c r="AH6" s="126"/>
      <c r="AI6" s="126"/>
      <c r="AJ6" s="126"/>
      <c r="AK6" s="126"/>
      <c r="AL6" s="126"/>
    </row>
    <row r="7" spans="2:38" x14ac:dyDescent="0.3">
      <c r="B7" s="547">
        <v>2</v>
      </c>
      <c r="C7" s="555">
        <v>100</v>
      </c>
      <c r="D7" s="81" t="s">
        <v>36</v>
      </c>
      <c r="E7" s="447">
        <f>ROUND(AA7-(AA7*$J$5),0)</f>
        <v>11309</v>
      </c>
      <c r="F7" s="447">
        <f t="shared" ref="F7:P7" si="0">ROUND(AB7-(AB7*$J$5),0)</f>
        <v>12165</v>
      </c>
      <c r="G7" s="447">
        <f t="shared" si="0"/>
        <v>13354</v>
      </c>
      <c r="H7" s="447">
        <f t="shared" si="0"/>
        <v>14135</v>
      </c>
      <c r="I7" s="447">
        <f t="shared" si="0"/>
        <v>15474</v>
      </c>
      <c r="J7" s="447">
        <f t="shared" si="0"/>
        <v>15879</v>
      </c>
      <c r="K7" s="447">
        <f t="shared" si="0"/>
        <v>16843</v>
      </c>
      <c r="L7" s="447">
        <f t="shared" si="0"/>
        <v>18228</v>
      </c>
      <c r="M7" s="447">
        <f t="shared" si="0"/>
        <v>21666</v>
      </c>
      <c r="N7" s="447">
        <f t="shared" si="0"/>
        <v>22096</v>
      </c>
      <c r="O7" s="447">
        <f t="shared" si="0"/>
        <v>26931</v>
      </c>
      <c r="P7" s="448">
        <f t="shared" si="0"/>
        <v>31767</v>
      </c>
      <c r="AA7" s="126">
        <f>ROUND(VLOOKUP(CONCATENATE("Q40 ",E$6," H",$B7),Основа!$A$1:$O3623,15,FALSE),0)</f>
        <v>11309</v>
      </c>
      <c r="AB7" s="126">
        <f>ROUND(VLOOKUP(CONCATENATE("Q40 ",F$6," H",$B7),Основа!$A$1:$O3623,15,FALSE),0)</f>
        <v>12165</v>
      </c>
      <c r="AC7" s="126">
        <f>ROUND(VLOOKUP(CONCATENATE("Q40 ",G$6," H",$B7),Основа!$A$1:$O3623,15,FALSE),0)</f>
        <v>13354</v>
      </c>
      <c r="AD7" s="126">
        <f>ROUND(VLOOKUP(CONCATENATE("Q40 ",H$6," H",$B7),Основа!$A$1:$O3623,15,FALSE),0)</f>
        <v>14135</v>
      </c>
      <c r="AE7" s="126">
        <f>ROUND(VLOOKUP(CONCATENATE("Q40 ",I$6," H",$B7),Основа!$A$1:$O3623,15,FALSE),0)</f>
        <v>15474</v>
      </c>
      <c r="AF7" s="126">
        <f>ROUND(VLOOKUP(CONCATENATE("Q40 ",J$6," H",$B7),Основа!$A$1:$O3623,15,FALSE),0)</f>
        <v>15879</v>
      </c>
      <c r="AG7" s="126">
        <f>ROUND(VLOOKUP(CONCATENATE("Q40 ",K$6," H",$B7),Основа!$A$1:$O3623,15,FALSE),0)</f>
        <v>16843</v>
      </c>
      <c r="AH7" s="126">
        <f>ROUND(VLOOKUP(CONCATENATE("Q40 ",L$6," H",$B7),Основа!$A$1:$O3623,15,FALSE),0)</f>
        <v>18228</v>
      </c>
      <c r="AI7" s="126">
        <f>ROUND(VLOOKUP(CONCATENATE("Q40 ",M$6," H",$B7),Основа!$A$1:$O3623,15,FALSE),0)</f>
        <v>21666</v>
      </c>
      <c r="AJ7" s="126">
        <f>ROUND(VLOOKUP(CONCATENATE("Q40 ",N$6," H",$B7),Основа!$A$1:$O3623,15,FALSE),0)</f>
        <v>22096</v>
      </c>
      <c r="AK7" s="126">
        <f>ROUND(VLOOKUP(CONCATENATE("Q40 ",O$6," H",$B7),Основа!$A$1:$O3623,15,FALSE),0)</f>
        <v>26931</v>
      </c>
      <c r="AL7" s="126">
        <f>ROUND(VLOOKUP(CONCATENATE("Q40 ",P$6," H",$B7),Основа!$A$1:$O3623,15,FALSE),0)</f>
        <v>31767</v>
      </c>
    </row>
    <row r="8" spans="2:38" ht="15" thickBot="1" x14ac:dyDescent="0.35">
      <c r="B8" s="561"/>
      <c r="C8" s="577"/>
      <c r="D8" s="106" t="str">
        <f>RIGHT($K$5,21)</f>
        <v>ΔТ=70⁰С (95/85/20) Вт</v>
      </c>
      <c r="E8" s="449">
        <f t="shared" ref="E8:P8" si="1">ROUND(IF($D8="ΔТ=70⁰С (95/85/20) Вт",AA8,(IF($D8="ΔТ=60⁰С (90/70/20) Вт",AA8*0.818,AA8*0.646))),0)</f>
        <v>119</v>
      </c>
      <c r="F8" s="449">
        <f t="shared" si="1"/>
        <v>130</v>
      </c>
      <c r="G8" s="449">
        <f t="shared" si="1"/>
        <v>176</v>
      </c>
      <c r="H8" s="449">
        <f t="shared" si="1"/>
        <v>238</v>
      </c>
      <c r="I8" s="449">
        <f t="shared" si="1"/>
        <v>294</v>
      </c>
      <c r="J8" s="449">
        <f t="shared" si="1"/>
        <v>355</v>
      </c>
      <c r="K8" s="449">
        <f t="shared" si="1"/>
        <v>412</v>
      </c>
      <c r="L8" s="449">
        <f t="shared" si="1"/>
        <v>475</v>
      </c>
      <c r="M8" s="449">
        <f t="shared" si="1"/>
        <v>522</v>
      </c>
      <c r="N8" s="449">
        <f t="shared" si="1"/>
        <v>531</v>
      </c>
      <c r="O8" s="449">
        <f t="shared" si="1"/>
        <v>594</v>
      </c>
      <c r="P8" s="450">
        <f t="shared" si="1"/>
        <v>713</v>
      </c>
      <c r="AA8" s="126">
        <f>VLOOKUP(CONCATENATE("Q40 ",E$6," H",$B7),Основа!$A$1:$O3623,8,FALSE)</f>
        <v>119.32230000000001</v>
      </c>
      <c r="AB8" s="126">
        <f>VLOOKUP(CONCATENATE("Q40 ",F$6," H",$B7),Основа!$A$1:$O3623,8,FALSE)</f>
        <v>130.26929999999999</v>
      </c>
      <c r="AC8" s="126">
        <f>VLOOKUP(CONCATENATE("Q40 ",G$6," H",$B7),Основа!$A$1:$O3623,8,FALSE)</f>
        <v>176.24670000000003</v>
      </c>
      <c r="AD8" s="126">
        <f>VLOOKUP(CONCATENATE("Q40 ",H$6," H",$B7),Основа!$A$1:$O3623,8,FALSE)</f>
        <v>237.54990000000001</v>
      </c>
      <c r="AE8" s="126">
        <f>VLOOKUP(CONCATENATE("Q40 ",I$6," H",$B7),Основа!$A$1:$O3623,8,FALSE)</f>
        <v>294.47429999999997</v>
      </c>
      <c r="AF8" s="126">
        <f>VLOOKUP(CONCATENATE("Q40 ",J$6," H",$B7),Основа!$A$1:$O3623,8,FALSE)</f>
        <v>354.68279999999999</v>
      </c>
      <c r="AG8" s="126">
        <f>VLOOKUP(CONCATENATE("Q40 ",K$6," H",$B7),Основа!$A$1:$O3623,8,FALSE)</f>
        <v>411.60719999999998</v>
      </c>
      <c r="AH8" s="126">
        <f>VLOOKUP(CONCATENATE("Q40 ",L$6," H",$B7),Основа!$A$1:$O3623,8,FALSE)</f>
        <v>475.09980000000002</v>
      </c>
      <c r="AI8" s="126">
        <f>VLOOKUP(CONCATENATE("Q40 ",M$6," H",$B7),Основа!$A$1:$O3623,8,FALSE)</f>
        <v>522.17189999999994</v>
      </c>
      <c r="AJ8" s="126">
        <f>VLOOKUP(CONCATENATE("Q40 ",N$6," H",$B7),Основа!$A$1:$O3623,8,FALSE)</f>
        <v>530.92949999999996</v>
      </c>
      <c r="AK8" s="126">
        <f>VLOOKUP(CONCATENATE("Q40 ",O$6," H",$B7),Основа!$A$1:$O3623,8,FALSE)</f>
        <v>594.4221</v>
      </c>
      <c r="AL8" s="126">
        <f>VLOOKUP(CONCATENATE("Q40 ",P$6," H",$B7),Основа!$A$1:$O3623,8,FALSE)</f>
        <v>712.64969999999994</v>
      </c>
    </row>
    <row r="9" spans="2:38" x14ac:dyDescent="0.3">
      <c r="B9" s="547">
        <v>3</v>
      </c>
      <c r="C9" s="555">
        <v>160</v>
      </c>
      <c r="D9" s="81" t="s">
        <v>36</v>
      </c>
      <c r="E9" s="447">
        <f>ROUND(AA9-(AA9*$J$5),0)</f>
        <v>13311</v>
      </c>
      <c r="F9" s="447">
        <f t="shared" ref="F9:P9" si="2">ROUND(AB9-(AB9*$J$5),0)</f>
        <v>14365</v>
      </c>
      <c r="G9" s="447">
        <f t="shared" si="2"/>
        <v>16086</v>
      </c>
      <c r="H9" s="447">
        <f t="shared" si="2"/>
        <v>17258</v>
      </c>
      <c r="I9" s="447">
        <f t="shared" si="2"/>
        <v>19268</v>
      </c>
      <c r="J9" s="447">
        <f t="shared" si="2"/>
        <v>19880</v>
      </c>
      <c r="K9" s="447">
        <f t="shared" si="2"/>
        <v>21327</v>
      </c>
      <c r="L9" s="447">
        <f t="shared" si="2"/>
        <v>23402</v>
      </c>
      <c r="M9" s="447">
        <f t="shared" si="2"/>
        <v>27990</v>
      </c>
      <c r="N9" s="447">
        <f t="shared" si="2"/>
        <v>28563</v>
      </c>
      <c r="O9" s="447">
        <f t="shared" si="2"/>
        <v>35016</v>
      </c>
      <c r="P9" s="448">
        <f t="shared" si="2"/>
        <v>41468</v>
      </c>
      <c r="AA9" s="126">
        <f>ROUND(VLOOKUP(CONCATENATE("Q40 ",E$6," H",$B9),Основа!$A$1:$O3625,15,FALSE),0)</f>
        <v>13311</v>
      </c>
      <c r="AB9" s="126">
        <f>ROUND(VLOOKUP(CONCATENATE("Q40 ",F$6," H",$B9),Основа!$A$1:$O3625,15,FALSE),0)</f>
        <v>14365</v>
      </c>
      <c r="AC9" s="126">
        <f>ROUND(VLOOKUP(CONCATENATE("Q40 ",G$6," H",$B9),Основа!$A$1:$O3625,15,FALSE),0)</f>
        <v>16086</v>
      </c>
      <c r="AD9" s="126">
        <f>ROUND(VLOOKUP(CONCATENATE("Q40 ",H$6," H",$B9),Основа!$A$1:$O3625,15,FALSE),0)</f>
        <v>17258</v>
      </c>
      <c r="AE9" s="126">
        <f>ROUND(VLOOKUP(CONCATENATE("Q40 ",I$6," H",$B9),Основа!$A$1:$O3625,15,FALSE),0)</f>
        <v>19268</v>
      </c>
      <c r="AF9" s="126">
        <f>ROUND(VLOOKUP(CONCATENATE("Q40 ",J$6," H",$B9),Основа!$A$1:$O3625,15,FALSE),0)</f>
        <v>19880</v>
      </c>
      <c r="AG9" s="126">
        <f>ROUND(VLOOKUP(CONCATENATE("Q40 ",K$6," H",$B9),Основа!$A$1:$O3625,15,FALSE),0)</f>
        <v>21327</v>
      </c>
      <c r="AH9" s="126">
        <f>ROUND(VLOOKUP(CONCATENATE("Q40 ",L$6," H",$B9),Основа!$A$1:$O3625,15,FALSE),0)</f>
        <v>23402</v>
      </c>
      <c r="AI9" s="126">
        <f>ROUND(VLOOKUP(CONCATENATE("Q40 ",M$6," H",$B9),Основа!$A$1:$O3625,15,FALSE),0)</f>
        <v>27990</v>
      </c>
      <c r="AJ9" s="126">
        <f>ROUND(VLOOKUP(CONCATENATE("Q40 ",N$6," H",$B9),Основа!$A$1:$O3625,15,FALSE),0)</f>
        <v>28563</v>
      </c>
      <c r="AK9" s="126">
        <f>ROUND(VLOOKUP(CONCATENATE("Q40 ",O$6," H",$B9),Основа!$A$1:$O3625,15,FALSE),0)</f>
        <v>35016</v>
      </c>
      <c r="AL9" s="126">
        <f>ROUND(VLOOKUP(CONCATENATE("Q40 ",P$6," H",$B9),Основа!$A$1:$O3625,15,FALSE),0)</f>
        <v>41468</v>
      </c>
    </row>
    <row r="10" spans="2:38" ht="15" thickBot="1" x14ac:dyDescent="0.35">
      <c r="B10" s="548"/>
      <c r="C10" s="556"/>
      <c r="D10" s="106" t="str">
        <f>RIGHT($K$5,21)</f>
        <v>ΔТ=70⁰С (95/85/20) Вт</v>
      </c>
      <c r="E10" s="449">
        <f t="shared" ref="E10:P10" si="3">ROUND(IF($D10="ΔТ=70⁰С (95/85/20) Вт",AA10,(IF($D10="ΔТ=60⁰С (90/70/20) Вт",AA10*0.818,AA10*0.646))),0)</f>
        <v>178</v>
      </c>
      <c r="F10" s="449">
        <f t="shared" si="3"/>
        <v>196</v>
      </c>
      <c r="G10" s="449">
        <f t="shared" si="3"/>
        <v>264</v>
      </c>
      <c r="H10" s="449">
        <f t="shared" si="3"/>
        <v>357</v>
      </c>
      <c r="I10" s="449">
        <f t="shared" si="3"/>
        <v>442</v>
      </c>
      <c r="J10" s="449">
        <f t="shared" si="3"/>
        <v>532</v>
      </c>
      <c r="K10" s="449">
        <f t="shared" si="3"/>
        <v>617</v>
      </c>
      <c r="L10" s="449">
        <f t="shared" si="3"/>
        <v>713</v>
      </c>
      <c r="M10" s="449">
        <f t="shared" si="3"/>
        <v>784</v>
      </c>
      <c r="N10" s="449">
        <f t="shared" si="3"/>
        <v>796</v>
      </c>
      <c r="O10" s="449">
        <f t="shared" si="3"/>
        <v>891</v>
      </c>
      <c r="P10" s="450">
        <f t="shared" si="3"/>
        <v>1070</v>
      </c>
      <c r="AA10" s="126">
        <f>VLOOKUP(CONCATENATE("Q40 ",E$6," H",$B9),Основа!$A$1:$O3625,8,FALSE)</f>
        <v>178.43609999999998</v>
      </c>
      <c r="AB10" s="126">
        <f>VLOOKUP(CONCATENATE("Q40 ",F$6," H",$B9),Основа!$A$1:$O3625,8,FALSE)</f>
        <v>195.9513</v>
      </c>
      <c r="AC10" s="126">
        <f>VLOOKUP(CONCATENATE("Q40 ",G$6," H",$B9),Основа!$A$1:$O3625,8,FALSE)</f>
        <v>263.82270000000005</v>
      </c>
      <c r="AD10" s="126">
        <f>VLOOKUP(CONCATENATE("Q40 ",H$6," H",$B9),Основа!$A$1:$O3625,8,FALSE)</f>
        <v>356.87219999999996</v>
      </c>
      <c r="AE10" s="126">
        <f>VLOOKUP(CONCATENATE("Q40 ",I$6," H",$B9),Основа!$A$1:$O3625,8,FALSE)</f>
        <v>442.25880000000001</v>
      </c>
      <c r="AF10" s="126">
        <f>VLOOKUP(CONCATENATE("Q40 ",J$6," H",$B9),Основа!$A$1:$O3625,8,FALSE)</f>
        <v>532.02420000000006</v>
      </c>
      <c r="AG10" s="126">
        <f>VLOOKUP(CONCATENATE("Q40 ",K$6," H",$B9),Основа!$A$1:$O3625,8,FALSE)</f>
        <v>617.41079999999999</v>
      </c>
      <c r="AH10" s="126">
        <f>VLOOKUP(CONCATENATE("Q40 ",L$6," H",$B9),Основа!$A$1:$O3625,8,FALSE)</f>
        <v>712.64969999999994</v>
      </c>
      <c r="AI10" s="126">
        <f>VLOOKUP(CONCATENATE("Q40 ",M$6," H",$B9),Основа!$A$1:$O3625,8,FALSE)</f>
        <v>783.80520000000001</v>
      </c>
      <c r="AJ10" s="126">
        <f>VLOOKUP(CONCATENATE("Q40 ",N$6," H",$B9),Основа!$A$1:$O3625,8,FALSE)</f>
        <v>795.84690000000001</v>
      </c>
      <c r="AK10" s="126">
        <f>VLOOKUP(CONCATENATE("Q40 ",O$6," H",$B9),Основа!$A$1:$O3625,8,FALSE)</f>
        <v>891.08580000000006</v>
      </c>
      <c r="AL10" s="126">
        <f>VLOOKUP(CONCATENATE("Q40 ",P$6," H",$B9),Основа!$A$1:$O3625,8,FALSE)</f>
        <v>1069.5219</v>
      </c>
    </row>
    <row r="11" spans="2:38" x14ac:dyDescent="0.3">
      <c r="B11" s="561">
        <v>4</v>
      </c>
      <c r="C11" s="577">
        <v>220</v>
      </c>
      <c r="D11" s="81" t="s">
        <v>36</v>
      </c>
      <c r="E11" s="447">
        <f>ROUND(AA11-(AA11*$J$5),0)</f>
        <v>15318</v>
      </c>
      <c r="F11" s="447">
        <f t="shared" ref="F11:P11" si="4">ROUND(AB11-(AB11*$J$5),0)</f>
        <v>16574</v>
      </c>
      <c r="G11" s="447">
        <f t="shared" si="4"/>
        <v>18822</v>
      </c>
      <c r="H11" s="447">
        <f t="shared" si="4"/>
        <v>20389</v>
      </c>
      <c r="I11" s="447">
        <f t="shared" si="4"/>
        <v>23069</v>
      </c>
      <c r="J11" s="447">
        <f t="shared" si="4"/>
        <v>23890</v>
      </c>
      <c r="K11" s="447">
        <f t="shared" si="4"/>
        <v>25821</v>
      </c>
      <c r="L11" s="447">
        <f t="shared" si="4"/>
        <v>28586</v>
      </c>
      <c r="M11" s="447">
        <f t="shared" si="4"/>
        <v>34327</v>
      </c>
      <c r="N11" s="447">
        <f t="shared" si="4"/>
        <v>35044</v>
      </c>
      <c r="O11" s="447">
        <f t="shared" si="4"/>
        <v>43117</v>
      </c>
      <c r="P11" s="448">
        <f t="shared" si="4"/>
        <v>51189</v>
      </c>
      <c r="AA11" s="126">
        <f>ROUND(VLOOKUP(CONCATENATE("Q40 ",E$6," H",$B11),Основа!$A$1:$O3627,15,FALSE),0)</f>
        <v>15318</v>
      </c>
      <c r="AB11" s="126">
        <f>ROUND(VLOOKUP(CONCATENATE("Q40 ",F$6," H",$B11),Основа!$A$1:$O3627,15,FALSE),0)</f>
        <v>16574</v>
      </c>
      <c r="AC11" s="126">
        <f>ROUND(VLOOKUP(CONCATENATE("Q40 ",G$6," H",$B11),Основа!$A$1:$O3627,15,FALSE),0)</f>
        <v>18822</v>
      </c>
      <c r="AD11" s="126">
        <f>ROUND(VLOOKUP(CONCATENATE("Q40 ",H$6," H",$B11),Основа!$A$1:$O3627,15,FALSE),0)</f>
        <v>20389</v>
      </c>
      <c r="AE11" s="126">
        <f>ROUND(VLOOKUP(CONCATENATE("Q40 ",I$6," H",$B11),Основа!$A$1:$O3627,15,FALSE),0)</f>
        <v>23069</v>
      </c>
      <c r="AF11" s="126">
        <f>ROUND(VLOOKUP(CONCATENATE("Q40 ",J$6," H",$B11),Основа!$A$1:$O3627,15,FALSE),0)</f>
        <v>23890</v>
      </c>
      <c r="AG11" s="126">
        <f>ROUND(VLOOKUP(CONCATENATE("Q40 ",K$6," H",$B11),Основа!$A$1:$O3627,15,FALSE),0)</f>
        <v>25821</v>
      </c>
      <c r="AH11" s="126">
        <f>ROUND(VLOOKUP(CONCATENATE("Q40 ",L$6," H",$B11),Основа!$A$1:$O3627,15,FALSE),0)</f>
        <v>28586</v>
      </c>
      <c r="AI11" s="126">
        <f>ROUND(VLOOKUP(CONCATENATE("Q40 ",M$6," H",$B11),Основа!$A$1:$O3627,15,FALSE),0)</f>
        <v>34327</v>
      </c>
      <c r="AJ11" s="126">
        <f>ROUND(VLOOKUP(CONCATENATE("Q40 ",N$6," H",$B11),Основа!$A$1:$O3627,15,FALSE),0)</f>
        <v>35044</v>
      </c>
      <c r="AK11" s="126">
        <f>ROUND(VLOOKUP(CONCATENATE("Q40 ",O$6," H",$B11),Основа!$A$1:$O3627,15,FALSE),0)</f>
        <v>43117</v>
      </c>
      <c r="AL11" s="126">
        <f>ROUND(VLOOKUP(CONCATENATE("Q40 ",P$6," H",$B11),Основа!$A$1:$O3627,15,FALSE),0)</f>
        <v>51189</v>
      </c>
    </row>
    <row r="12" spans="2:38" ht="15" thickBot="1" x14ac:dyDescent="0.35">
      <c r="B12" s="561"/>
      <c r="C12" s="577"/>
      <c r="D12" s="106" t="str">
        <f>RIGHT($K$5,21)</f>
        <v>ΔТ=70⁰С (95/85/20) Вт</v>
      </c>
      <c r="E12" s="449">
        <f t="shared" ref="E12:P12" si="5">ROUND(IF($D12="ΔТ=70⁰С (95/85/20) Вт",AA12,(IF($D12="ΔТ=60⁰С (90/70/20) Вт",AA12*0.818,AA12*0.646))),0)</f>
        <v>238</v>
      </c>
      <c r="F12" s="449">
        <f t="shared" si="5"/>
        <v>262</v>
      </c>
      <c r="G12" s="449">
        <f t="shared" si="5"/>
        <v>352</v>
      </c>
      <c r="H12" s="449">
        <f t="shared" si="5"/>
        <v>475</v>
      </c>
      <c r="I12" s="449">
        <f t="shared" si="5"/>
        <v>590</v>
      </c>
      <c r="J12" s="449">
        <f t="shared" si="5"/>
        <v>708</v>
      </c>
      <c r="K12" s="449">
        <f t="shared" si="5"/>
        <v>823</v>
      </c>
      <c r="L12" s="449">
        <f t="shared" si="5"/>
        <v>950</v>
      </c>
      <c r="M12" s="449">
        <f t="shared" si="5"/>
        <v>1045</v>
      </c>
      <c r="N12" s="449">
        <f t="shared" si="5"/>
        <v>1061</v>
      </c>
      <c r="O12" s="449">
        <f t="shared" si="5"/>
        <v>1188</v>
      </c>
      <c r="P12" s="450">
        <f t="shared" si="5"/>
        <v>1425</v>
      </c>
      <c r="AA12" s="126">
        <f>VLOOKUP(CONCATENATE("Q40 ",E$6," H",$B11),Основа!$A$1:$O3627,8,FALSE)</f>
        <v>237.54990000000001</v>
      </c>
      <c r="AB12" s="126">
        <f>VLOOKUP(CONCATENATE("Q40 ",F$6," H",$B11),Основа!$A$1:$O3627,8,FALSE)</f>
        <v>261.63330000000002</v>
      </c>
      <c r="AC12" s="126">
        <f>VLOOKUP(CONCATENATE("Q40 ",G$6," H",$B11),Основа!$A$1:$O3627,8,FALSE)</f>
        <v>352.49340000000007</v>
      </c>
      <c r="AD12" s="126">
        <f>VLOOKUP(CONCATENATE("Q40 ",H$6," H",$B11),Основа!$A$1:$O3627,8,FALSE)</f>
        <v>475.09980000000002</v>
      </c>
      <c r="AE12" s="126">
        <f>VLOOKUP(CONCATENATE("Q40 ",I$6," H",$B11),Основа!$A$1:$O3627,8,FALSE)</f>
        <v>590.04329999999993</v>
      </c>
      <c r="AF12" s="126">
        <f>VLOOKUP(CONCATENATE("Q40 ",J$6," H",$B11),Основа!$A$1:$O3627,8,FALSE)</f>
        <v>708.27089999999987</v>
      </c>
      <c r="AG12" s="126">
        <f>VLOOKUP(CONCATENATE("Q40 ",K$6," H",$B11),Основа!$A$1:$O3627,8,FALSE)</f>
        <v>823.21439999999996</v>
      </c>
      <c r="AH12" s="126">
        <f>VLOOKUP(CONCATENATE("Q40 ",L$6," H",$B11),Основа!$A$1:$O3627,8,FALSE)</f>
        <v>950.19960000000003</v>
      </c>
      <c r="AI12" s="126">
        <f>VLOOKUP(CONCATENATE("Q40 ",M$6," H",$B11),Основа!$A$1:$O3627,8,FALSE)</f>
        <v>1045.4385000000002</v>
      </c>
      <c r="AJ12" s="126">
        <f>VLOOKUP(CONCATENATE("Q40 ",N$6," H",$B11),Основа!$A$1:$O3627,8,FALSE)</f>
        <v>1060.7643</v>
      </c>
      <c r="AK12" s="126">
        <f>VLOOKUP(CONCATENATE("Q40 ",O$6," H",$B11),Основа!$A$1:$O3627,8,FALSE)</f>
        <v>1187.7494999999999</v>
      </c>
      <c r="AL12" s="126">
        <f>VLOOKUP(CONCATENATE("Q40 ",P$6," H",$B11),Основа!$A$1:$O3627,8,FALSE)</f>
        <v>1425.2993999999999</v>
      </c>
    </row>
    <row r="13" spans="2:38" x14ac:dyDescent="0.3">
      <c r="B13" s="547">
        <v>5</v>
      </c>
      <c r="C13" s="555">
        <v>280</v>
      </c>
      <c r="D13" s="81" t="s">
        <v>36</v>
      </c>
      <c r="E13" s="447">
        <f>ROUND(AA13-(AA13*$J$5),0)</f>
        <v>17328</v>
      </c>
      <c r="F13" s="447">
        <f t="shared" ref="F13:P13" si="6">ROUND(AB13-(AB13*$J$5),0)</f>
        <v>18786</v>
      </c>
      <c r="G13" s="447">
        <f t="shared" si="6"/>
        <v>21565</v>
      </c>
      <c r="H13" s="447">
        <f t="shared" si="6"/>
        <v>23525</v>
      </c>
      <c r="I13" s="447">
        <f t="shared" si="6"/>
        <v>26879</v>
      </c>
      <c r="J13" s="447">
        <f t="shared" si="6"/>
        <v>27908</v>
      </c>
      <c r="K13" s="447">
        <f t="shared" si="6"/>
        <v>30325</v>
      </c>
      <c r="L13" s="447">
        <f t="shared" si="6"/>
        <v>33782</v>
      </c>
      <c r="M13" s="447">
        <f t="shared" si="6"/>
        <v>40677</v>
      </c>
      <c r="N13" s="447">
        <f t="shared" si="6"/>
        <v>41539</v>
      </c>
      <c r="O13" s="447">
        <f t="shared" si="6"/>
        <v>51235</v>
      </c>
      <c r="P13" s="448">
        <f t="shared" si="6"/>
        <v>60930</v>
      </c>
      <c r="AA13" s="126">
        <f>ROUND(VLOOKUP(CONCATENATE("Q40 ",E$6," H",$B13),Основа!$A$1:$O3629,15,FALSE),0)</f>
        <v>17328</v>
      </c>
      <c r="AB13" s="126">
        <f>ROUND(VLOOKUP(CONCATENATE("Q40 ",F$6," H",$B13),Основа!$A$1:$O3629,15,FALSE),0)</f>
        <v>18786</v>
      </c>
      <c r="AC13" s="126">
        <f>ROUND(VLOOKUP(CONCATENATE("Q40 ",G$6," H",$B13),Основа!$A$1:$O3629,15,FALSE),0)</f>
        <v>21565</v>
      </c>
      <c r="AD13" s="126">
        <f>ROUND(VLOOKUP(CONCATENATE("Q40 ",H$6," H",$B13),Основа!$A$1:$O3629,15,FALSE),0)</f>
        <v>23525</v>
      </c>
      <c r="AE13" s="126">
        <f>ROUND(VLOOKUP(CONCATENATE("Q40 ",I$6," H",$B13),Основа!$A$1:$O3629,15,FALSE),0)</f>
        <v>26879</v>
      </c>
      <c r="AF13" s="126">
        <f>ROUND(VLOOKUP(CONCATENATE("Q40 ",J$6," H",$B13),Основа!$A$1:$O3629,15,FALSE),0)</f>
        <v>27908</v>
      </c>
      <c r="AG13" s="126">
        <f>ROUND(VLOOKUP(CONCATENATE("Q40 ",K$6," H",$B13),Основа!$A$1:$O3629,15,FALSE),0)</f>
        <v>30325</v>
      </c>
      <c r="AH13" s="126">
        <f>ROUND(VLOOKUP(CONCATENATE("Q40 ",L$6," H",$B13),Основа!$A$1:$O3629,15,FALSE),0)</f>
        <v>33782</v>
      </c>
      <c r="AI13" s="126">
        <f>ROUND(VLOOKUP(CONCATENATE("Q40 ",M$6," H",$B13),Основа!$A$1:$O3629,15,FALSE),0)</f>
        <v>40677</v>
      </c>
      <c r="AJ13" s="126">
        <f>ROUND(VLOOKUP(CONCATENATE("Q40 ",N$6," H",$B13),Основа!$A$1:$O3629,15,FALSE),0)</f>
        <v>41539</v>
      </c>
      <c r="AK13" s="126">
        <f>ROUND(VLOOKUP(CONCATENATE("Q40 ",O$6," H",$B13),Основа!$A$1:$O3629,15,FALSE),0)</f>
        <v>51235</v>
      </c>
      <c r="AL13" s="126">
        <f>ROUND(VLOOKUP(CONCATENATE("Q40 ",P$6," H",$B13),Основа!$A$1:$O3629,15,FALSE),0)</f>
        <v>60930</v>
      </c>
    </row>
    <row r="14" spans="2:38" ht="15" thickBot="1" x14ac:dyDescent="0.35">
      <c r="B14" s="548"/>
      <c r="C14" s="556"/>
      <c r="D14" s="106" t="str">
        <f>RIGHT($K$5,21)</f>
        <v>ΔТ=70⁰С (95/85/20) Вт</v>
      </c>
      <c r="E14" s="449">
        <f t="shared" ref="E14:P14" si="7">ROUND(IF($D14="ΔТ=70⁰С (95/85/20) Вт",AA14,(IF($D14="ΔТ=60⁰С (90/70/20) Вт",AA14*0.818,AA14*0.646))),0)</f>
        <v>297</v>
      </c>
      <c r="F14" s="449">
        <f t="shared" si="7"/>
        <v>326</v>
      </c>
      <c r="G14" s="449">
        <f t="shared" si="7"/>
        <v>440</v>
      </c>
      <c r="H14" s="449">
        <f t="shared" si="7"/>
        <v>594</v>
      </c>
      <c r="I14" s="449">
        <f t="shared" si="7"/>
        <v>738</v>
      </c>
      <c r="J14" s="449">
        <f t="shared" si="7"/>
        <v>886</v>
      </c>
      <c r="K14" s="449">
        <f t="shared" si="7"/>
        <v>1029</v>
      </c>
      <c r="L14" s="449">
        <f t="shared" si="7"/>
        <v>1188</v>
      </c>
      <c r="M14" s="449">
        <f t="shared" si="7"/>
        <v>1307</v>
      </c>
      <c r="N14" s="449">
        <f t="shared" si="7"/>
        <v>1327</v>
      </c>
      <c r="O14" s="449">
        <f t="shared" si="7"/>
        <v>1484</v>
      </c>
      <c r="P14" s="450">
        <f t="shared" si="7"/>
        <v>1782</v>
      </c>
      <c r="AA14" s="126">
        <f>VLOOKUP(CONCATENATE("Q40 ",E$6," H",$B13),Основа!$A$1:$O3629,8,FALSE)</f>
        <v>296.66370000000001</v>
      </c>
      <c r="AB14" s="126">
        <f>VLOOKUP(CONCATENATE("Q40 ",F$6," H",$B13),Основа!$A$1:$O3629,8,FALSE)</f>
        <v>326.22059999999993</v>
      </c>
      <c r="AC14" s="126">
        <f>VLOOKUP(CONCATENATE("Q40 ",G$6," H",$B13),Основа!$A$1:$O3629,8,FALSE)</f>
        <v>440.06939999999997</v>
      </c>
      <c r="AD14" s="126">
        <f>VLOOKUP(CONCATENATE("Q40 ",H$6," H",$B13),Основа!$A$1:$O3629,8,FALSE)</f>
        <v>594.4221</v>
      </c>
      <c r="AE14" s="126">
        <f>VLOOKUP(CONCATENATE("Q40 ",I$6," H",$B13),Основа!$A$1:$O3629,8,FALSE)</f>
        <v>737.82779999999991</v>
      </c>
      <c r="AF14" s="126">
        <f>VLOOKUP(CONCATENATE("Q40 ",J$6," H",$B13),Основа!$A$1:$O3629,8,FALSE)</f>
        <v>885.6123</v>
      </c>
      <c r="AG14" s="126">
        <f>VLOOKUP(CONCATENATE("Q40 ",K$6," H",$B13),Основа!$A$1:$O3629,8,FALSE)</f>
        <v>1029.018</v>
      </c>
      <c r="AH14" s="126">
        <f>VLOOKUP(CONCATENATE("Q40 ",L$6," H",$B13),Основа!$A$1:$O3629,8,FALSE)</f>
        <v>1187.7494999999999</v>
      </c>
      <c r="AI14" s="126">
        <f>VLOOKUP(CONCATENATE("Q40 ",M$6," H",$B13),Основа!$A$1:$O3629,8,FALSE)</f>
        <v>1307.0717999999997</v>
      </c>
      <c r="AJ14" s="126">
        <f>VLOOKUP(CONCATENATE("Q40 ",N$6," H",$B13),Основа!$A$1:$O3629,8,FALSE)</f>
        <v>1326.7763999999997</v>
      </c>
      <c r="AK14" s="126">
        <f>VLOOKUP(CONCATENATE("Q40 ",O$6," H",$B13),Основа!$A$1:$O3629,8,FALSE)</f>
        <v>1484.4132000000002</v>
      </c>
      <c r="AL14" s="126">
        <f>VLOOKUP(CONCATENATE("Q40 ",P$6," H",$B13),Основа!$A$1:$O3629,8,FALSE)</f>
        <v>1782.1716000000001</v>
      </c>
    </row>
    <row r="15" spans="2:38" x14ac:dyDescent="0.3">
      <c r="B15" s="561">
        <v>6</v>
      </c>
      <c r="C15" s="577">
        <v>340</v>
      </c>
      <c r="D15" s="81" t="s">
        <v>36</v>
      </c>
      <c r="E15" s="447">
        <f>ROUND(AA15-(AA15*$J$5),0)</f>
        <v>19344</v>
      </c>
      <c r="F15" s="447">
        <f t="shared" ref="F15:P15" si="8">ROUND(AB15-(AB15*$J$5),0)</f>
        <v>21002</v>
      </c>
      <c r="G15" s="447">
        <f t="shared" si="8"/>
        <v>24313</v>
      </c>
      <c r="H15" s="447">
        <f t="shared" si="8"/>
        <v>26668</v>
      </c>
      <c r="I15" s="447">
        <f t="shared" si="8"/>
        <v>30696</v>
      </c>
      <c r="J15" s="447">
        <f t="shared" si="8"/>
        <v>31932</v>
      </c>
      <c r="K15" s="447">
        <f t="shared" si="8"/>
        <v>34839</v>
      </c>
      <c r="L15" s="447">
        <f t="shared" si="8"/>
        <v>38988</v>
      </c>
      <c r="M15" s="447">
        <f t="shared" si="8"/>
        <v>47040</v>
      </c>
      <c r="N15" s="447">
        <f t="shared" si="8"/>
        <v>48047</v>
      </c>
      <c r="O15" s="447">
        <f t="shared" si="8"/>
        <v>59370</v>
      </c>
      <c r="P15" s="448">
        <f t="shared" si="8"/>
        <v>70692</v>
      </c>
      <c r="AA15" s="126">
        <f>ROUND(VLOOKUP(CONCATENATE("Q40 ",E$6," H",$B15),Основа!$A$1:$O3631,15,FALSE),0)</f>
        <v>19344</v>
      </c>
      <c r="AB15" s="126">
        <f>ROUND(VLOOKUP(CONCATENATE("Q40 ",F$6," H",$B15),Основа!$A$1:$O3631,15,FALSE),0)</f>
        <v>21002</v>
      </c>
      <c r="AC15" s="126">
        <f>ROUND(VLOOKUP(CONCATENATE("Q40 ",G$6," H",$B15),Основа!$A$1:$O3631,15,FALSE),0)</f>
        <v>24313</v>
      </c>
      <c r="AD15" s="126">
        <f>ROUND(VLOOKUP(CONCATENATE("Q40 ",H$6," H",$B15),Основа!$A$1:$O3631,15,FALSE),0)</f>
        <v>26668</v>
      </c>
      <c r="AE15" s="126">
        <f>ROUND(VLOOKUP(CONCATENATE("Q40 ",I$6," H",$B15),Основа!$A$1:$O3631,15,FALSE),0)</f>
        <v>30696</v>
      </c>
      <c r="AF15" s="126">
        <f>ROUND(VLOOKUP(CONCATENATE("Q40 ",J$6," H",$B15),Основа!$A$1:$O3631,15,FALSE),0)</f>
        <v>31932</v>
      </c>
      <c r="AG15" s="126">
        <f>ROUND(VLOOKUP(CONCATENATE("Q40 ",K$6," H",$B15),Основа!$A$1:$O3631,15,FALSE),0)</f>
        <v>34839</v>
      </c>
      <c r="AH15" s="126">
        <f>ROUND(VLOOKUP(CONCATENATE("Q40 ",L$6," H",$B15),Основа!$A$1:$O3631,15,FALSE),0)</f>
        <v>38988</v>
      </c>
      <c r="AI15" s="126">
        <f>ROUND(VLOOKUP(CONCATENATE("Q40 ",M$6," H",$B15),Основа!$A$1:$O3631,15,FALSE),0)</f>
        <v>47040</v>
      </c>
      <c r="AJ15" s="126">
        <f>ROUND(VLOOKUP(CONCATENATE("Q40 ",N$6," H",$B15),Основа!$A$1:$O3631,15,FALSE),0)</f>
        <v>48047</v>
      </c>
      <c r="AK15" s="126">
        <f>ROUND(VLOOKUP(CONCATENATE("Q40 ",O$6," H",$B15),Основа!$A$1:$O3631,15,FALSE),0)</f>
        <v>59370</v>
      </c>
      <c r="AL15" s="126">
        <f>ROUND(VLOOKUP(CONCATENATE("Q40 ",P$6," H",$B15),Основа!$A$1:$O3631,15,FALSE),0)</f>
        <v>70692</v>
      </c>
    </row>
    <row r="16" spans="2:38" ht="15" thickBot="1" x14ac:dyDescent="0.35">
      <c r="B16" s="561"/>
      <c r="C16" s="577"/>
      <c r="D16" s="106" t="str">
        <f>RIGHT($K$5,21)</f>
        <v>ΔТ=70⁰С (95/85/20) Вт</v>
      </c>
      <c r="E16" s="449">
        <f t="shared" ref="E16:P16" si="9">ROUND(IF($D16="ΔТ=70⁰С (95/85/20) Вт",AA16,(IF($D16="ΔТ=60⁰С (90/70/20) Вт",AA16*0.818,AA16*0.646))),0)</f>
        <v>357</v>
      </c>
      <c r="F16" s="449">
        <f t="shared" si="9"/>
        <v>392</v>
      </c>
      <c r="G16" s="449">
        <f t="shared" si="9"/>
        <v>529</v>
      </c>
      <c r="H16" s="449">
        <f t="shared" si="9"/>
        <v>713</v>
      </c>
      <c r="I16" s="449">
        <f t="shared" si="9"/>
        <v>885</v>
      </c>
      <c r="J16" s="449">
        <f t="shared" si="9"/>
        <v>1063</v>
      </c>
      <c r="K16" s="449">
        <f t="shared" si="9"/>
        <v>1235</v>
      </c>
      <c r="L16" s="449">
        <f t="shared" si="9"/>
        <v>1425</v>
      </c>
      <c r="M16" s="449">
        <f t="shared" si="9"/>
        <v>1568</v>
      </c>
      <c r="N16" s="449">
        <f t="shared" si="9"/>
        <v>1592</v>
      </c>
      <c r="O16" s="449">
        <f t="shared" si="9"/>
        <v>1781</v>
      </c>
      <c r="P16" s="450">
        <f t="shared" si="9"/>
        <v>2138</v>
      </c>
      <c r="AA16" s="126">
        <f>VLOOKUP(CONCATENATE("Q40 ",E$6," H",$B15),Основа!$A$1:$O3631,8,FALSE)</f>
        <v>356.87219999999996</v>
      </c>
      <c r="AB16" s="126">
        <f>VLOOKUP(CONCATENATE("Q40 ",F$6," H",$B15),Основа!$A$1:$O3631,8,FALSE)</f>
        <v>391.90260000000001</v>
      </c>
      <c r="AC16" s="126">
        <f>VLOOKUP(CONCATENATE("Q40 ",G$6," H",$B15),Основа!$A$1:$O3631,8,FALSE)</f>
        <v>528.74009999999998</v>
      </c>
      <c r="AD16" s="126">
        <f>VLOOKUP(CONCATENATE("Q40 ",H$6," H",$B15),Основа!$A$1:$O3631,8,FALSE)</f>
        <v>712.64969999999994</v>
      </c>
      <c r="AE16" s="126">
        <f>VLOOKUP(CONCATENATE("Q40 ",I$6," H",$B15),Основа!$A$1:$O3631,8,FALSE)</f>
        <v>884.51760000000002</v>
      </c>
      <c r="AF16" s="126">
        <f>VLOOKUP(CONCATENATE("Q40 ",J$6," H",$B15),Основа!$A$1:$O3631,8,FALSE)</f>
        <v>1062.9537</v>
      </c>
      <c r="AG16" s="126">
        <f>VLOOKUP(CONCATENATE("Q40 ",K$6," H",$B15),Основа!$A$1:$O3631,8,FALSE)</f>
        <v>1234.8216</v>
      </c>
      <c r="AH16" s="126">
        <f>VLOOKUP(CONCATENATE("Q40 ",L$6," H",$B15),Основа!$A$1:$O3631,8,FALSE)</f>
        <v>1425.2993999999999</v>
      </c>
      <c r="AI16" s="126">
        <f>VLOOKUP(CONCATENATE("Q40 ",M$6," H",$B15),Основа!$A$1:$O3631,8,FALSE)</f>
        <v>1567.6104</v>
      </c>
      <c r="AJ16" s="126">
        <f>VLOOKUP(CONCATENATE("Q40 ",N$6," H",$B15),Основа!$A$1:$O3631,8,FALSE)</f>
        <v>1591.6938</v>
      </c>
      <c r="AK16" s="126">
        <f>VLOOKUP(CONCATENATE("Q40 ",O$6," H",$B15),Основа!$A$1:$O3631,8,FALSE)</f>
        <v>1781.0769</v>
      </c>
      <c r="AL16" s="126">
        <f>VLOOKUP(CONCATENATE("Q40 ",P$6," H",$B15),Основа!$A$1:$O3631,8,FALSE)</f>
        <v>2137.9491000000003</v>
      </c>
    </row>
    <row r="17" spans="2:38" x14ac:dyDescent="0.3">
      <c r="B17" s="547">
        <v>7</v>
      </c>
      <c r="C17" s="555">
        <v>400</v>
      </c>
      <c r="D17" s="81" t="s">
        <v>36</v>
      </c>
      <c r="E17" s="447">
        <f>ROUND(AA17-(AA17*$J$5),0)</f>
        <v>21362</v>
      </c>
      <c r="F17" s="447">
        <f t="shared" ref="F17:P17" si="10">ROUND(AB17-(AB17*$J$5),0)</f>
        <v>23224</v>
      </c>
      <c r="G17" s="447">
        <f t="shared" si="10"/>
        <v>27067</v>
      </c>
      <c r="H17" s="447">
        <f t="shared" si="10"/>
        <v>29818</v>
      </c>
      <c r="I17" s="447">
        <f t="shared" si="10"/>
        <v>34521</v>
      </c>
      <c r="J17" s="447">
        <f t="shared" si="10"/>
        <v>35967</v>
      </c>
      <c r="K17" s="447">
        <f t="shared" si="10"/>
        <v>39362</v>
      </c>
      <c r="L17" s="447">
        <f t="shared" si="10"/>
        <v>44206</v>
      </c>
      <c r="M17" s="447">
        <f t="shared" si="10"/>
        <v>53417</v>
      </c>
      <c r="N17" s="447">
        <f t="shared" si="10"/>
        <v>54568</v>
      </c>
      <c r="O17" s="447">
        <f t="shared" si="10"/>
        <v>67521</v>
      </c>
      <c r="P17" s="448">
        <f t="shared" si="10"/>
        <v>80475</v>
      </c>
      <c r="AA17" s="126">
        <f>ROUND(VLOOKUP(CONCATENATE("Q40 ",E$6," H",$B17),Основа!$A$1:$O3633,15,FALSE),0)</f>
        <v>21362</v>
      </c>
      <c r="AB17" s="126">
        <f>ROUND(VLOOKUP(CONCATENATE("Q40 ",F$6," H",$B17),Основа!$A$1:$O3633,15,FALSE),0)</f>
        <v>23224</v>
      </c>
      <c r="AC17" s="126">
        <f>ROUND(VLOOKUP(CONCATENATE("Q40 ",G$6," H",$B17),Основа!$A$1:$O3633,15,FALSE),0)</f>
        <v>27067</v>
      </c>
      <c r="AD17" s="126">
        <f>ROUND(VLOOKUP(CONCATENATE("Q40 ",H$6," H",$B17),Основа!$A$1:$O3633,15,FALSE),0)</f>
        <v>29818</v>
      </c>
      <c r="AE17" s="126">
        <f>ROUND(VLOOKUP(CONCATENATE("Q40 ",I$6," H",$B17),Основа!$A$1:$O3633,15,FALSE),0)</f>
        <v>34521</v>
      </c>
      <c r="AF17" s="126">
        <f>ROUND(VLOOKUP(CONCATENATE("Q40 ",J$6," H",$B17),Основа!$A$1:$O3633,15,FALSE),0)</f>
        <v>35967</v>
      </c>
      <c r="AG17" s="126">
        <f>ROUND(VLOOKUP(CONCATENATE("Q40 ",K$6," H",$B17),Основа!$A$1:$O3633,15,FALSE),0)</f>
        <v>39362</v>
      </c>
      <c r="AH17" s="126">
        <f>ROUND(VLOOKUP(CONCATENATE("Q40 ",L$6," H",$B17),Основа!$A$1:$O3633,15,FALSE),0)</f>
        <v>44206</v>
      </c>
      <c r="AI17" s="126">
        <f>ROUND(VLOOKUP(CONCATENATE("Q40 ",M$6," H",$B17),Основа!$A$1:$O3633,15,FALSE),0)</f>
        <v>53417</v>
      </c>
      <c r="AJ17" s="126">
        <f>ROUND(VLOOKUP(CONCATENATE("Q40 ",N$6," H",$B17),Основа!$A$1:$O3633,15,FALSE),0)</f>
        <v>54568</v>
      </c>
      <c r="AK17" s="126">
        <f>ROUND(VLOOKUP(CONCATENATE("Q40 ",O$6," H",$B17),Основа!$A$1:$O3633,15,FALSE),0)</f>
        <v>67521</v>
      </c>
      <c r="AL17" s="126">
        <f>ROUND(VLOOKUP(CONCATENATE("Q40 ",P$6," H",$B17),Основа!$A$1:$O3633,15,FALSE),0)</f>
        <v>80475</v>
      </c>
    </row>
    <row r="18" spans="2:38" ht="15" thickBot="1" x14ac:dyDescent="0.35">
      <c r="B18" s="548"/>
      <c r="C18" s="556"/>
      <c r="D18" s="106" t="str">
        <f>RIGHT($K$5,21)</f>
        <v>ΔТ=70⁰С (95/85/20) Вт</v>
      </c>
      <c r="E18" s="449">
        <f t="shared" ref="E18:P18" si="11">ROUND(IF($D18="ΔТ=70⁰С (95/85/20) Вт",AA18,(IF($D18="ΔТ=60⁰С (90/70/20) Вт",AA18*0.818,AA18*0.646))),0)</f>
        <v>416</v>
      </c>
      <c r="F18" s="449">
        <f t="shared" si="11"/>
        <v>458</v>
      </c>
      <c r="G18" s="449">
        <f t="shared" si="11"/>
        <v>616</v>
      </c>
      <c r="H18" s="449">
        <f t="shared" si="11"/>
        <v>832</v>
      </c>
      <c r="I18" s="449">
        <f t="shared" si="11"/>
        <v>1032</v>
      </c>
      <c r="J18" s="449">
        <f t="shared" si="11"/>
        <v>1240</v>
      </c>
      <c r="K18" s="449">
        <f t="shared" si="11"/>
        <v>1441</v>
      </c>
      <c r="L18" s="449">
        <f t="shared" si="11"/>
        <v>1663</v>
      </c>
      <c r="M18" s="449">
        <f t="shared" si="11"/>
        <v>1828</v>
      </c>
      <c r="N18" s="449">
        <f t="shared" si="11"/>
        <v>1857</v>
      </c>
      <c r="O18" s="449">
        <f t="shared" si="11"/>
        <v>2078</v>
      </c>
      <c r="P18" s="450">
        <f t="shared" si="11"/>
        <v>2495</v>
      </c>
      <c r="AA18" s="126">
        <f>VLOOKUP(CONCATENATE("Q40 ",E$6," H",$B17),Основа!$A$1:$O3633,8,FALSE)</f>
        <v>415.98599999999993</v>
      </c>
      <c r="AB18" s="126">
        <f>VLOOKUP(CONCATENATE("Q40 ",F$6," H",$B17),Основа!$A$1:$O3633,8,FALSE)</f>
        <v>457.58459999999997</v>
      </c>
      <c r="AC18" s="126">
        <f>VLOOKUP(CONCATENATE("Q40 ",G$6," H",$B17),Основа!$A$1:$O3633,8,FALSE)</f>
        <v>616.31610000000001</v>
      </c>
      <c r="AD18" s="126">
        <f>VLOOKUP(CONCATENATE("Q40 ",H$6," H",$B17),Основа!$A$1:$O3633,8,FALSE)</f>
        <v>831.97199999999987</v>
      </c>
      <c r="AE18" s="126">
        <f>VLOOKUP(CONCATENATE("Q40 ",I$6," H",$B17),Основа!$A$1:$O3633,8,FALSE)</f>
        <v>1032.3020999999999</v>
      </c>
      <c r="AF18" s="126">
        <f>VLOOKUP(CONCATENATE("Q40 ",J$6," H",$B17),Основа!$A$1:$O3633,8,FALSE)</f>
        <v>1240.2951</v>
      </c>
      <c r="AG18" s="126">
        <f>VLOOKUP(CONCATENATE("Q40 ",K$6," H",$B17),Основа!$A$1:$O3633,8,FALSE)</f>
        <v>1440.6252000000002</v>
      </c>
      <c r="AH18" s="126">
        <f>VLOOKUP(CONCATENATE("Q40 ",L$6," H",$B17),Основа!$A$1:$O3633,8,FALSE)</f>
        <v>1662.8492999999999</v>
      </c>
      <c r="AI18" s="126">
        <f>VLOOKUP(CONCATENATE("Q40 ",M$6," H",$B17),Основа!$A$1:$O3633,8,FALSE)</f>
        <v>1828.1489999999999</v>
      </c>
      <c r="AJ18" s="126">
        <f>VLOOKUP(CONCATENATE("Q40 ",N$6," H",$B17),Основа!$A$1:$O3633,8,FALSE)</f>
        <v>1856.6112000000001</v>
      </c>
      <c r="AK18" s="126">
        <f>VLOOKUP(CONCATENATE("Q40 ",O$6," H",$B17),Основа!$A$1:$O3633,8,FALSE)</f>
        <v>2077.7406000000001</v>
      </c>
      <c r="AL18" s="126">
        <f>VLOOKUP(CONCATENATE("Q40 ",P$6," H",$B17),Основа!$A$1:$O3633,8,FALSE)</f>
        <v>2494.8213000000001</v>
      </c>
    </row>
    <row r="19" spans="2:38" x14ac:dyDescent="0.3">
      <c r="B19" s="561">
        <v>8</v>
      </c>
      <c r="C19" s="577">
        <v>460</v>
      </c>
      <c r="D19" s="81" t="s">
        <v>36</v>
      </c>
      <c r="E19" s="447">
        <f>ROUND(AA19-(AA19*$J$5),0)</f>
        <v>23386</v>
      </c>
      <c r="F19" s="447">
        <f t="shared" ref="F19:P19" si="12">ROUND(AB19-(AB19*$J$5),0)</f>
        <v>25449</v>
      </c>
      <c r="G19" s="447">
        <f t="shared" si="12"/>
        <v>29827</v>
      </c>
      <c r="H19" s="447">
        <f t="shared" si="12"/>
        <v>32974</v>
      </c>
      <c r="I19" s="447">
        <f t="shared" si="12"/>
        <v>38356</v>
      </c>
      <c r="J19" s="447">
        <f t="shared" si="12"/>
        <v>40008</v>
      </c>
      <c r="K19" s="447">
        <f t="shared" si="12"/>
        <v>43889</v>
      </c>
      <c r="L19" s="447">
        <f t="shared" si="12"/>
        <v>49435</v>
      </c>
      <c r="M19" s="447">
        <f t="shared" si="12"/>
        <v>59809</v>
      </c>
      <c r="N19" s="447">
        <f t="shared" si="12"/>
        <v>61106</v>
      </c>
      <c r="O19" s="447">
        <f t="shared" si="12"/>
        <v>75693</v>
      </c>
      <c r="P19" s="448">
        <f t="shared" si="12"/>
        <v>90281</v>
      </c>
      <c r="AA19" s="126">
        <f>ROUND(VLOOKUP(CONCATENATE("Q40 ",E$6," H",$B19),Основа!$A$1:$O3635,15,FALSE),0)</f>
        <v>23386</v>
      </c>
      <c r="AB19" s="126">
        <f>ROUND(VLOOKUP(CONCATENATE("Q40 ",F$6," H",$B19),Основа!$A$1:$O3635,15,FALSE),0)</f>
        <v>25449</v>
      </c>
      <c r="AC19" s="126">
        <f>ROUND(VLOOKUP(CONCATENATE("Q40 ",G$6," H",$B19),Основа!$A$1:$O3635,15,FALSE),0)</f>
        <v>29827</v>
      </c>
      <c r="AD19" s="126">
        <f>ROUND(VLOOKUP(CONCATENATE("Q40 ",H$6," H",$B19),Основа!$A$1:$O3635,15,FALSE),0)</f>
        <v>32974</v>
      </c>
      <c r="AE19" s="126">
        <f>ROUND(VLOOKUP(CONCATENATE("Q40 ",I$6," H",$B19),Основа!$A$1:$O3635,15,FALSE),0)</f>
        <v>38356</v>
      </c>
      <c r="AF19" s="126">
        <f>ROUND(VLOOKUP(CONCATENATE("Q40 ",J$6," H",$B19),Основа!$A$1:$O3635,15,FALSE),0)</f>
        <v>40008</v>
      </c>
      <c r="AG19" s="126">
        <f>ROUND(VLOOKUP(CONCATENATE("Q40 ",K$6," H",$B19),Основа!$A$1:$O3635,15,FALSE),0)</f>
        <v>43889</v>
      </c>
      <c r="AH19" s="126">
        <f>ROUND(VLOOKUP(CONCATENATE("Q40 ",L$6," H",$B19),Основа!$A$1:$O3635,15,FALSE),0)</f>
        <v>49435</v>
      </c>
      <c r="AI19" s="126">
        <f>ROUND(VLOOKUP(CONCATENATE("Q40 ",M$6," H",$B19),Основа!$A$1:$O3635,15,FALSE),0)</f>
        <v>59809</v>
      </c>
      <c r="AJ19" s="126">
        <f>ROUND(VLOOKUP(CONCATENATE("Q40 ",N$6," H",$B19),Основа!$A$1:$O3635,15,FALSE),0)</f>
        <v>61106</v>
      </c>
      <c r="AK19" s="126">
        <f>ROUND(VLOOKUP(CONCATENATE("Q40 ",O$6," H",$B19),Основа!$A$1:$O3635,15,FALSE),0)</f>
        <v>75693</v>
      </c>
      <c r="AL19" s="126">
        <f>ROUND(VLOOKUP(CONCATENATE("Q40 ",P$6," H",$B19),Основа!$A$1:$O3635,15,FALSE),0)</f>
        <v>90281</v>
      </c>
    </row>
    <row r="20" spans="2:38" ht="15" thickBot="1" x14ac:dyDescent="0.35">
      <c r="B20" s="561"/>
      <c r="C20" s="577"/>
      <c r="D20" s="106" t="str">
        <f>RIGHT($K$5,21)</f>
        <v>ΔТ=70⁰С (95/85/20) Вт</v>
      </c>
      <c r="E20" s="449">
        <f t="shared" ref="E20:P20" si="13">ROUND(IF($D20="ΔТ=70⁰С (95/85/20) Вт",AA20,(IF($D20="ΔТ=60⁰С (90/70/20) Вт",AA20*0.818,AA20*0.646))),0)</f>
        <v>475</v>
      </c>
      <c r="F20" s="449">
        <f t="shared" si="13"/>
        <v>522</v>
      </c>
      <c r="G20" s="449">
        <f t="shared" si="13"/>
        <v>704</v>
      </c>
      <c r="H20" s="449">
        <f t="shared" si="13"/>
        <v>950</v>
      </c>
      <c r="I20" s="449">
        <f t="shared" si="13"/>
        <v>1180</v>
      </c>
      <c r="J20" s="449">
        <f t="shared" si="13"/>
        <v>1418</v>
      </c>
      <c r="K20" s="449">
        <f t="shared" si="13"/>
        <v>1648</v>
      </c>
      <c r="L20" s="449">
        <f t="shared" si="13"/>
        <v>1900</v>
      </c>
      <c r="M20" s="449">
        <f t="shared" si="13"/>
        <v>2091</v>
      </c>
      <c r="N20" s="449">
        <f t="shared" si="13"/>
        <v>2123</v>
      </c>
      <c r="O20" s="449">
        <f t="shared" si="13"/>
        <v>2375</v>
      </c>
      <c r="P20" s="450">
        <f t="shared" si="13"/>
        <v>2851</v>
      </c>
      <c r="AA20" s="126">
        <f>VLOOKUP(CONCATENATE("Q40 ",E$6," H",$B19),Основа!$A$1:$O3635,8,FALSE)</f>
        <v>475.09980000000002</v>
      </c>
      <c r="AB20" s="126">
        <f>VLOOKUP(CONCATENATE("Q40 ",F$6," H",$B19),Основа!$A$1:$O3635,8,FALSE)</f>
        <v>522.17189999999994</v>
      </c>
      <c r="AC20" s="126">
        <f>VLOOKUP(CONCATENATE("Q40 ",G$6," H",$B19),Основа!$A$1:$O3635,8,FALSE)</f>
        <v>703.89209999999991</v>
      </c>
      <c r="AD20" s="126">
        <f>VLOOKUP(CONCATENATE("Q40 ",H$6," H",$B19),Основа!$A$1:$O3635,8,FALSE)</f>
        <v>950.19960000000003</v>
      </c>
      <c r="AE20" s="126">
        <f>VLOOKUP(CONCATENATE("Q40 ",I$6," H",$B19),Основа!$A$1:$O3635,8,FALSE)</f>
        <v>1180.0865999999999</v>
      </c>
      <c r="AF20" s="126">
        <f>VLOOKUP(CONCATENATE("Q40 ",J$6," H",$B19),Основа!$A$1:$O3635,8,FALSE)</f>
        <v>1417.6364999999998</v>
      </c>
      <c r="AG20" s="126">
        <f>VLOOKUP(CONCATENATE("Q40 ",K$6," H",$B19),Основа!$A$1:$O3635,8,FALSE)</f>
        <v>1647.5235</v>
      </c>
      <c r="AH20" s="126">
        <f>VLOOKUP(CONCATENATE("Q40 ",L$6," H",$B19),Основа!$A$1:$O3635,8,FALSE)</f>
        <v>1900.3992000000001</v>
      </c>
      <c r="AI20" s="126">
        <f>VLOOKUP(CONCATENATE("Q40 ",M$6," H",$B19),Основа!$A$1:$O3635,8,FALSE)</f>
        <v>2090.8770000000004</v>
      </c>
      <c r="AJ20" s="126">
        <f>VLOOKUP(CONCATENATE("Q40 ",N$6," H",$B19),Основа!$A$1:$O3635,8,FALSE)</f>
        <v>2122.6233000000002</v>
      </c>
      <c r="AK20" s="126">
        <f>VLOOKUP(CONCATENATE("Q40 ",O$6," H",$B19),Основа!$A$1:$O3635,8,FALSE)</f>
        <v>2375.4989999999998</v>
      </c>
      <c r="AL20" s="126">
        <f>VLOOKUP(CONCATENATE("Q40 ",P$6," H",$B19),Основа!$A$1:$O3635,8,FALSE)</f>
        <v>2850.5987999999998</v>
      </c>
    </row>
    <row r="21" spans="2:38" x14ac:dyDescent="0.3">
      <c r="B21" s="547">
        <v>9</v>
      </c>
      <c r="C21" s="555">
        <v>520</v>
      </c>
      <c r="D21" s="81" t="s">
        <v>36</v>
      </c>
      <c r="E21" s="447">
        <f>ROUND(AA21-(AA21*$J$5),0)</f>
        <v>25413</v>
      </c>
      <c r="F21" s="447">
        <f t="shared" ref="F21:P21" si="14">ROUND(AB21-(AB21*$J$5),0)</f>
        <v>27679</v>
      </c>
      <c r="G21" s="447">
        <f t="shared" si="14"/>
        <v>32593</v>
      </c>
      <c r="H21" s="447">
        <f t="shared" si="14"/>
        <v>36137</v>
      </c>
      <c r="I21" s="447">
        <f t="shared" si="14"/>
        <v>42198</v>
      </c>
      <c r="J21" s="447">
        <f t="shared" si="14"/>
        <v>44060</v>
      </c>
      <c r="K21" s="447">
        <f t="shared" si="14"/>
        <v>48430</v>
      </c>
      <c r="L21" s="447">
        <f t="shared" si="14"/>
        <v>54674</v>
      </c>
      <c r="M21" s="447">
        <f t="shared" si="14"/>
        <v>66212</v>
      </c>
      <c r="N21" s="447">
        <f t="shared" si="14"/>
        <v>67654</v>
      </c>
      <c r="O21" s="447">
        <f t="shared" si="14"/>
        <v>83879</v>
      </c>
      <c r="P21" s="448">
        <f t="shared" si="14"/>
        <v>100104</v>
      </c>
      <c r="AA21" s="126">
        <f>ROUND(VLOOKUP(CONCATENATE("Q40 ",E$6," H",$B21),Основа!$A$1:$O3637,15,FALSE),0)</f>
        <v>25413</v>
      </c>
      <c r="AB21" s="126">
        <f>ROUND(VLOOKUP(CONCATENATE("Q40 ",F$6," H",$B21),Основа!$A$1:$O3637,15,FALSE),0)</f>
        <v>27679</v>
      </c>
      <c r="AC21" s="126">
        <f>ROUND(VLOOKUP(CONCATENATE("Q40 ",G$6," H",$B21),Основа!$A$1:$O3637,15,FALSE),0)</f>
        <v>32593</v>
      </c>
      <c r="AD21" s="126">
        <f>ROUND(VLOOKUP(CONCATENATE("Q40 ",H$6," H",$B21),Основа!$A$1:$O3637,15,FALSE),0)</f>
        <v>36137</v>
      </c>
      <c r="AE21" s="126">
        <f>ROUND(VLOOKUP(CONCATENATE("Q40 ",I$6," H",$B21),Основа!$A$1:$O3637,15,FALSE),0)</f>
        <v>42198</v>
      </c>
      <c r="AF21" s="126">
        <f>ROUND(VLOOKUP(CONCATENATE("Q40 ",J$6," H",$B21),Основа!$A$1:$O3637,15,FALSE),0)</f>
        <v>44060</v>
      </c>
      <c r="AG21" s="126">
        <f>ROUND(VLOOKUP(CONCATENATE("Q40 ",K$6," H",$B21),Основа!$A$1:$O3637,15,FALSE),0)</f>
        <v>48430</v>
      </c>
      <c r="AH21" s="126">
        <f>ROUND(VLOOKUP(CONCATENATE("Q40 ",L$6," H",$B21),Основа!$A$1:$O3637,15,FALSE),0)</f>
        <v>54674</v>
      </c>
      <c r="AI21" s="126">
        <f>ROUND(VLOOKUP(CONCATENATE("Q40 ",M$6," H",$B21),Основа!$A$1:$O3637,15,FALSE),0)</f>
        <v>66212</v>
      </c>
      <c r="AJ21" s="126">
        <f>ROUND(VLOOKUP(CONCATENATE("Q40 ",N$6," H",$B21),Основа!$A$1:$O3637,15,FALSE),0)</f>
        <v>67654</v>
      </c>
      <c r="AK21" s="126">
        <f>ROUND(VLOOKUP(CONCATENATE("Q40 ",O$6," H",$B21),Основа!$A$1:$O3637,15,FALSE),0)</f>
        <v>83879</v>
      </c>
      <c r="AL21" s="126">
        <f>ROUND(VLOOKUP(CONCATENATE("Q40 ",P$6," H",$B21),Основа!$A$1:$O3637,15,FALSE),0)</f>
        <v>100104</v>
      </c>
    </row>
    <row r="22" spans="2:38" ht="15" thickBot="1" x14ac:dyDescent="0.35">
      <c r="B22" s="548"/>
      <c r="C22" s="556"/>
      <c r="D22" s="106" t="str">
        <f>RIGHT($K$5,21)</f>
        <v>ΔТ=70⁰С (95/85/20) Вт</v>
      </c>
      <c r="E22" s="449">
        <f t="shared" ref="E22:P22" si="15">ROUND(IF($D22="ΔТ=70⁰С (95/85/20) Вт",AA22,(IF($D22="ΔТ=60⁰С (90/70/20) Вт",AA22*0.818,AA22*0.646))),0)</f>
        <v>534</v>
      </c>
      <c r="F22" s="449">
        <f t="shared" si="15"/>
        <v>588</v>
      </c>
      <c r="G22" s="449">
        <f t="shared" si="15"/>
        <v>793</v>
      </c>
      <c r="H22" s="449">
        <f t="shared" si="15"/>
        <v>1070</v>
      </c>
      <c r="I22" s="449">
        <f t="shared" si="15"/>
        <v>1328</v>
      </c>
      <c r="J22" s="449">
        <f t="shared" si="15"/>
        <v>1595</v>
      </c>
      <c r="K22" s="449">
        <f t="shared" si="15"/>
        <v>1853</v>
      </c>
      <c r="L22" s="449">
        <f t="shared" si="15"/>
        <v>2138</v>
      </c>
      <c r="M22" s="449">
        <f t="shared" si="15"/>
        <v>2351</v>
      </c>
      <c r="N22" s="449">
        <f t="shared" si="15"/>
        <v>2388</v>
      </c>
      <c r="O22" s="449">
        <f t="shared" si="15"/>
        <v>2672</v>
      </c>
      <c r="P22" s="450">
        <f t="shared" si="15"/>
        <v>3207</v>
      </c>
      <c r="AA22" s="126">
        <f>VLOOKUP(CONCATENATE("Q40 ",E$6," H",$B21),Основа!$A$1:$O3637,8,FALSE)</f>
        <v>534.21359999999993</v>
      </c>
      <c r="AB22" s="126">
        <f>VLOOKUP(CONCATENATE("Q40 ",F$6," H",$B21),Основа!$A$1:$O3637,8,FALSE)</f>
        <v>587.85390000000007</v>
      </c>
      <c r="AC22" s="126">
        <f>VLOOKUP(CONCATENATE("Q40 ",G$6," H",$B21),Основа!$A$1:$O3637,8,FALSE)</f>
        <v>792.56280000000004</v>
      </c>
      <c r="AD22" s="126">
        <f>VLOOKUP(CONCATENATE("Q40 ",H$6," H",$B21),Основа!$A$1:$O3637,8,FALSE)</f>
        <v>1069.5219</v>
      </c>
      <c r="AE22" s="126">
        <f>VLOOKUP(CONCATENATE("Q40 ",I$6," H",$B21),Основа!$A$1:$O3637,8,FALSE)</f>
        <v>1327.8711000000003</v>
      </c>
      <c r="AF22" s="126">
        <f>VLOOKUP(CONCATENATE("Q40 ",J$6," H",$B21),Основа!$A$1:$O3637,8,FALSE)</f>
        <v>1594.9779000000001</v>
      </c>
      <c r="AG22" s="126">
        <f>VLOOKUP(CONCATENATE("Q40 ",K$6," H",$B21),Основа!$A$1:$O3637,8,FALSE)</f>
        <v>1853.3271</v>
      </c>
      <c r="AH22" s="126">
        <f>VLOOKUP(CONCATENATE("Q40 ",L$6," H",$B21),Основа!$A$1:$O3637,8,FALSE)</f>
        <v>2137.9491000000003</v>
      </c>
      <c r="AI22" s="126">
        <f>VLOOKUP(CONCATENATE("Q40 ",M$6," H",$B21),Основа!$A$1:$O3637,8,FALSE)</f>
        <v>2351.4156000000003</v>
      </c>
      <c r="AJ22" s="126">
        <f>VLOOKUP(CONCATENATE("Q40 ",N$6," H",$B21),Основа!$A$1:$O3637,8,FALSE)</f>
        <v>2387.5406999999996</v>
      </c>
      <c r="AK22" s="126">
        <f>VLOOKUP(CONCATENATE("Q40 ",O$6," H",$B21),Основа!$A$1:$O3637,8,FALSE)</f>
        <v>2672.1627000000003</v>
      </c>
      <c r="AL22" s="126">
        <f>VLOOKUP(CONCATENATE("Q40 ",P$6," H",$B21),Основа!$A$1:$O3637,8,FALSE)</f>
        <v>3207.471</v>
      </c>
    </row>
    <row r="23" spans="2:38" x14ac:dyDescent="0.3">
      <c r="B23" s="561">
        <v>10</v>
      </c>
      <c r="C23" s="577">
        <v>580</v>
      </c>
      <c r="D23" s="81" t="s">
        <v>36</v>
      </c>
      <c r="E23" s="447">
        <f>ROUND(AA23-(AA23*$J$5),0)</f>
        <v>27445</v>
      </c>
      <c r="F23" s="447">
        <f t="shared" ref="F23:P23" si="16">ROUND(AB23-(AB23*$J$5),0)</f>
        <v>29914</v>
      </c>
      <c r="G23" s="447">
        <f t="shared" si="16"/>
        <v>35364</v>
      </c>
      <c r="H23" s="447">
        <f t="shared" si="16"/>
        <v>39308</v>
      </c>
      <c r="I23" s="447">
        <f t="shared" si="16"/>
        <v>46050</v>
      </c>
      <c r="J23" s="447">
        <f t="shared" si="16"/>
        <v>48118</v>
      </c>
      <c r="K23" s="447">
        <f t="shared" si="16"/>
        <v>52981</v>
      </c>
      <c r="L23" s="447">
        <f t="shared" si="16"/>
        <v>59928</v>
      </c>
      <c r="M23" s="447">
        <f t="shared" si="16"/>
        <v>72633</v>
      </c>
      <c r="N23" s="447">
        <f t="shared" si="16"/>
        <v>74221</v>
      </c>
      <c r="O23" s="447">
        <f t="shared" si="16"/>
        <v>92087</v>
      </c>
      <c r="P23" s="448">
        <f t="shared" si="16"/>
        <v>109954</v>
      </c>
      <c r="AA23" s="126">
        <f>ROUND(VLOOKUP(CONCATENATE("Q40 ",E$6," H",$B23),Основа!$A$1:$O3639,15,FALSE),0)</f>
        <v>27445</v>
      </c>
      <c r="AB23" s="126">
        <f>ROUND(VLOOKUP(CONCATENATE("Q40 ",F$6," H",$B23),Основа!$A$1:$O3639,15,FALSE),0)</f>
        <v>29914</v>
      </c>
      <c r="AC23" s="126">
        <f>ROUND(VLOOKUP(CONCATENATE("Q40 ",G$6," H",$B23),Основа!$A$1:$O3639,15,FALSE),0)</f>
        <v>35364</v>
      </c>
      <c r="AD23" s="126">
        <f>ROUND(VLOOKUP(CONCATENATE("Q40 ",H$6," H",$B23),Основа!$A$1:$O3639,15,FALSE),0)</f>
        <v>39308</v>
      </c>
      <c r="AE23" s="126">
        <f>ROUND(VLOOKUP(CONCATENATE("Q40 ",I$6," H",$B23),Основа!$A$1:$O3639,15,FALSE),0)</f>
        <v>46050</v>
      </c>
      <c r="AF23" s="126">
        <f>ROUND(VLOOKUP(CONCATENATE("Q40 ",J$6," H",$B23),Основа!$A$1:$O3639,15,FALSE),0)</f>
        <v>48118</v>
      </c>
      <c r="AG23" s="126">
        <f>ROUND(VLOOKUP(CONCATENATE("Q40 ",K$6," H",$B23),Основа!$A$1:$O3639,15,FALSE),0)</f>
        <v>52981</v>
      </c>
      <c r="AH23" s="126">
        <f>ROUND(VLOOKUP(CONCATENATE("Q40 ",L$6," H",$B23),Основа!$A$1:$O3639,15,FALSE),0)</f>
        <v>59928</v>
      </c>
      <c r="AI23" s="126">
        <f>ROUND(VLOOKUP(CONCATENATE("Q40 ",M$6," H",$B23),Основа!$A$1:$O3639,15,FALSE),0)</f>
        <v>72633</v>
      </c>
      <c r="AJ23" s="126">
        <f>ROUND(VLOOKUP(CONCATENATE("Q40 ",N$6," H",$B23),Основа!$A$1:$O3639,15,FALSE),0)</f>
        <v>74221</v>
      </c>
      <c r="AK23" s="126">
        <f>ROUND(VLOOKUP(CONCATENATE("Q40 ",O$6," H",$B23),Основа!$A$1:$O3639,15,FALSE),0)</f>
        <v>92087</v>
      </c>
      <c r="AL23" s="126">
        <f>ROUND(VLOOKUP(CONCATENATE("Q40 ",P$6," H",$B23),Основа!$A$1:$O3639,15,FALSE),0)</f>
        <v>109954</v>
      </c>
    </row>
    <row r="24" spans="2:38" ht="15" thickBot="1" x14ac:dyDescent="0.35">
      <c r="B24" s="561"/>
      <c r="C24" s="577"/>
      <c r="D24" s="106" t="str">
        <f>RIGHT($K$5,21)</f>
        <v>ΔТ=70⁰С (95/85/20) Вт</v>
      </c>
      <c r="E24" s="449">
        <f t="shared" ref="E24:P24" si="17">ROUND(IF($D24="ΔТ=70⁰С (95/85/20) Вт",AA24,(IF($D24="ΔТ=60⁰С (90/70/20) Вт",AA24*0.818,AA24*0.646))),0)</f>
        <v>594</v>
      </c>
      <c r="F24" s="449">
        <f t="shared" si="17"/>
        <v>654</v>
      </c>
      <c r="G24" s="449">
        <f t="shared" si="17"/>
        <v>881</v>
      </c>
      <c r="H24" s="449">
        <f t="shared" si="17"/>
        <v>1188</v>
      </c>
      <c r="I24" s="449">
        <f t="shared" si="17"/>
        <v>1475</v>
      </c>
      <c r="J24" s="449">
        <f t="shared" si="17"/>
        <v>1772</v>
      </c>
      <c r="K24" s="449">
        <f t="shared" si="17"/>
        <v>2059</v>
      </c>
      <c r="L24" s="449">
        <f t="shared" si="17"/>
        <v>2375</v>
      </c>
      <c r="M24" s="449">
        <f t="shared" si="17"/>
        <v>2613</v>
      </c>
      <c r="N24" s="449">
        <f t="shared" si="17"/>
        <v>2652</v>
      </c>
      <c r="O24" s="449">
        <f t="shared" si="17"/>
        <v>2970</v>
      </c>
      <c r="P24" s="450">
        <f t="shared" si="17"/>
        <v>3563</v>
      </c>
      <c r="AA24" s="126">
        <f>VLOOKUP(CONCATENATE("Q40 ",E$6," H",$B23),Основа!$A$1:$O3639,8,FALSE)</f>
        <v>594.4221</v>
      </c>
      <c r="AB24" s="126">
        <f>VLOOKUP(CONCATENATE("Q40 ",F$6," H",$B23),Основа!$A$1:$O3639,8,FALSE)</f>
        <v>653.53589999999986</v>
      </c>
      <c r="AC24" s="126">
        <f>VLOOKUP(CONCATENATE("Q40 ",G$6," H",$B23),Основа!$A$1:$O3639,8,FALSE)</f>
        <v>881.23350000000005</v>
      </c>
      <c r="AD24" s="126">
        <f>VLOOKUP(CONCATENATE("Q40 ",H$6," H",$B23),Основа!$A$1:$O3639,8,FALSE)</f>
        <v>1187.7494999999999</v>
      </c>
      <c r="AE24" s="126">
        <f>VLOOKUP(CONCATENATE("Q40 ",I$6," H",$B23),Основа!$A$1:$O3639,8,FALSE)</f>
        <v>1474.5609000000004</v>
      </c>
      <c r="AF24" s="126">
        <f>VLOOKUP(CONCATENATE("Q40 ",J$6," H",$B23),Основа!$A$1:$O3639,8,FALSE)</f>
        <v>1772.3193000000001</v>
      </c>
      <c r="AG24" s="126">
        <f>VLOOKUP(CONCATENATE("Q40 ",K$6," H",$B23),Основа!$A$1:$O3639,8,FALSE)</f>
        <v>2059.1307000000002</v>
      </c>
      <c r="AH24" s="126">
        <f>VLOOKUP(CONCATENATE("Q40 ",L$6," H",$B23),Основа!$A$1:$O3639,8,FALSE)</f>
        <v>2375.4989999999998</v>
      </c>
      <c r="AI24" s="126">
        <f>VLOOKUP(CONCATENATE("Q40 ",M$6," H",$B23),Основа!$A$1:$O3639,8,FALSE)</f>
        <v>2613.0489000000002</v>
      </c>
      <c r="AJ24" s="126">
        <f>VLOOKUP(CONCATENATE("Q40 ",N$6," H",$B23),Основа!$A$1:$O3639,8,FALSE)</f>
        <v>2652.4581000000003</v>
      </c>
      <c r="AK24" s="126">
        <f>VLOOKUP(CONCATENATE("Q40 ",O$6," H",$B23),Основа!$A$1:$O3639,8,FALSE)</f>
        <v>2969.9210999999996</v>
      </c>
      <c r="AL24" s="126">
        <f>VLOOKUP(CONCATENATE("Q40 ",P$6," H",$B23),Основа!$A$1:$O3639,8,FALSE)</f>
        <v>3563.2484999999997</v>
      </c>
    </row>
    <row r="25" spans="2:38" x14ac:dyDescent="0.3">
      <c r="B25" s="547">
        <v>11</v>
      </c>
      <c r="C25" s="555">
        <v>640</v>
      </c>
      <c r="D25" s="81" t="s">
        <v>36</v>
      </c>
      <c r="E25" s="447">
        <f>ROUND(AA25-(AA25*$J$5),0)</f>
        <v>29478</v>
      </c>
      <c r="F25" s="447">
        <f t="shared" ref="F25:P25" si="18">ROUND(AB25-(AB25*$J$5),0)</f>
        <v>32151</v>
      </c>
      <c r="G25" s="447">
        <f t="shared" si="18"/>
        <v>38141</v>
      </c>
      <c r="H25" s="447">
        <f t="shared" si="18"/>
        <v>42484</v>
      </c>
      <c r="I25" s="447">
        <f t="shared" si="18"/>
        <v>49907</v>
      </c>
      <c r="J25" s="447">
        <f t="shared" si="18"/>
        <v>52186</v>
      </c>
      <c r="K25" s="447">
        <f t="shared" si="18"/>
        <v>57541</v>
      </c>
      <c r="L25" s="447">
        <f t="shared" si="18"/>
        <v>65188</v>
      </c>
      <c r="M25" s="447">
        <f t="shared" si="18"/>
        <v>79062</v>
      </c>
      <c r="N25" s="447">
        <f t="shared" si="18"/>
        <v>80797</v>
      </c>
      <c r="O25" s="447">
        <f t="shared" si="18"/>
        <v>100307</v>
      </c>
      <c r="P25" s="448">
        <f t="shared" si="18"/>
        <v>119818</v>
      </c>
      <c r="AA25" s="126">
        <f>ROUND(VLOOKUP(CONCATENATE("Q40 ",E$6," H",$B25),Основа!$A$1:$O3641,15,FALSE),0)</f>
        <v>29478</v>
      </c>
      <c r="AB25" s="126">
        <f>ROUND(VLOOKUP(CONCATENATE("Q40 ",F$6," H",$B25),Основа!$A$1:$O3641,15,FALSE),0)</f>
        <v>32151</v>
      </c>
      <c r="AC25" s="126">
        <f>ROUND(VLOOKUP(CONCATENATE("Q40 ",G$6," H",$B25),Основа!$A$1:$O3641,15,FALSE),0)</f>
        <v>38141</v>
      </c>
      <c r="AD25" s="126">
        <f>ROUND(VLOOKUP(CONCATENATE("Q40 ",H$6," H",$B25),Основа!$A$1:$O3641,15,FALSE),0)</f>
        <v>42484</v>
      </c>
      <c r="AE25" s="126">
        <f>ROUND(VLOOKUP(CONCATENATE("Q40 ",I$6," H",$B25),Основа!$A$1:$O3641,15,FALSE),0)</f>
        <v>49907</v>
      </c>
      <c r="AF25" s="126">
        <f>ROUND(VLOOKUP(CONCATENATE("Q40 ",J$6," H",$B25),Основа!$A$1:$O3641,15,FALSE),0)</f>
        <v>52186</v>
      </c>
      <c r="AG25" s="126">
        <f>ROUND(VLOOKUP(CONCATENATE("Q40 ",K$6," H",$B25),Основа!$A$1:$O3641,15,FALSE),0)</f>
        <v>57541</v>
      </c>
      <c r="AH25" s="126">
        <f>ROUND(VLOOKUP(CONCATENATE("Q40 ",L$6," H",$B25),Основа!$A$1:$O3641,15,FALSE),0)</f>
        <v>65188</v>
      </c>
      <c r="AI25" s="126">
        <f>ROUND(VLOOKUP(CONCATENATE("Q40 ",M$6," H",$B25),Основа!$A$1:$O3641,15,FALSE),0)</f>
        <v>79062</v>
      </c>
      <c r="AJ25" s="126">
        <f>ROUND(VLOOKUP(CONCATENATE("Q40 ",N$6," H",$B25),Основа!$A$1:$O3641,15,FALSE),0)</f>
        <v>80797</v>
      </c>
      <c r="AK25" s="126">
        <f>ROUND(VLOOKUP(CONCATENATE("Q40 ",O$6," H",$B25),Основа!$A$1:$O3641,15,FALSE),0)</f>
        <v>100307</v>
      </c>
      <c r="AL25" s="126">
        <f>ROUND(VLOOKUP(CONCATENATE("Q40 ",P$6," H",$B25),Основа!$A$1:$O3641,15,FALSE),0)</f>
        <v>119818</v>
      </c>
    </row>
    <row r="26" spans="2:38" ht="15" thickBot="1" x14ac:dyDescent="0.35">
      <c r="B26" s="548"/>
      <c r="C26" s="556"/>
      <c r="D26" s="106" t="str">
        <f>RIGHT($K$5,21)</f>
        <v>ΔТ=70⁰С (95/85/20) Вт</v>
      </c>
      <c r="E26" s="449">
        <f t="shared" ref="E26:P26" si="19">ROUND(IF($D26="ΔТ=70⁰С (95/85/20) Вт",AA26,(IF($D26="ΔТ=60⁰С (90/70/20) Вт",AA26*0.818,AA26*0.646))),0)</f>
        <v>654</v>
      </c>
      <c r="F26" s="449">
        <f t="shared" si="19"/>
        <v>718</v>
      </c>
      <c r="G26" s="449">
        <f t="shared" si="19"/>
        <v>969</v>
      </c>
      <c r="H26" s="449">
        <f t="shared" si="19"/>
        <v>1307</v>
      </c>
      <c r="I26" s="449">
        <f t="shared" si="19"/>
        <v>1622</v>
      </c>
      <c r="J26" s="449">
        <f t="shared" si="19"/>
        <v>1949</v>
      </c>
      <c r="K26" s="449">
        <f t="shared" si="19"/>
        <v>2265</v>
      </c>
      <c r="L26" s="449">
        <f t="shared" si="19"/>
        <v>2613</v>
      </c>
      <c r="M26" s="449">
        <f t="shared" si="19"/>
        <v>2875</v>
      </c>
      <c r="N26" s="449">
        <f t="shared" si="19"/>
        <v>2918</v>
      </c>
      <c r="O26" s="449">
        <f t="shared" si="19"/>
        <v>3267</v>
      </c>
      <c r="P26" s="450">
        <f t="shared" si="19"/>
        <v>3920</v>
      </c>
      <c r="AA26" s="126">
        <f>VLOOKUP(CONCATENATE("Q40 ",E$6," H",$B25),Основа!$A$1:$O3641,8,FALSE)</f>
        <v>653.53589999999986</v>
      </c>
      <c r="AB26" s="126">
        <f>VLOOKUP(CONCATENATE("Q40 ",F$6," H",$B25),Основа!$A$1:$O3641,8,FALSE)</f>
        <v>718.12319999999988</v>
      </c>
      <c r="AC26" s="126">
        <f>VLOOKUP(CONCATENATE("Q40 ",G$6," H",$B25),Основа!$A$1:$O3641,8,FALSE)</f>
        <v>968.80949999999996</v>
      </c>
      <c r="AD26" s="126">
        <f>VLOOKUP(CONCATENATE("Q40 ",H$6," H",$B25),Основа!$A$1:$O3641,8,FALSE)</f>
        <v>1307.0717999999997</v>
      </c>
      <c r="AE26" s="126">
        <f>VLOOKUP(CONCATENATE("Q40 ",I$6," H",$B25),Основа!$A$1:$O3641,8,FALSE)</f>
        <v>1622.3453999999999</v>
      </c>
      <c r="AF26" s="126">
        <f>VLOOKUP(CONCATENATE("Q40 ",J$6," H",$B25),Основа!$A$1:$O3641,8,FALSE)</f>
        <v>1948.566</v>
      </c>
      <c r="AG26" s="126">
        <f>VLOOKUP(CONCATENATE("Q40 ",K$6," H",$B25),Основа!$A$1:$O3641,8,FALSE)</f>
        <v>2264.9343000000003</v>
      </c>
      <c r="AH26" s="126">
        <f>VLOOKUP(CONCATENATE("Q40 ",L$6," H",$B25),Основа!$A$1:$O3641,8,FALSE)</f>
        <v>2613.0489000000002</v>
      </c>
      <c r="AI26" s="126">
        <f>VLOOKUP(CONCATENATE("Q40 ",M$6," H",$B25),Основа!$A$1:$O3641,8,FALSE)</f>
        <v>2874.6822000000006</v>
      </c>
      <c r="AJ26" s="126">
        <f>VLOOKUP(CONCATENATE("Q40 ",N$6," H",$B25),Основа!$A$1:$O3641,8,FALSE)</f>
        <v>2918.4702000000002</v>
      </c>
      <c r="AK26" s="126">
        <f>VLOOKUP(CONCATENATE("Q40 ",O$6," H",$B25),Основа!$A$1:$O3641,8,FALSE)</f>
        <v>3266.5847999999996</v>
      </c>
      <c r="AL26" s="126">
        <f>VLOOKUP(CONCATENATE("Q40 ",P$6," H",$B25),Основа!$A$1:$O3641,8,FALSE)</f>
        <v>3920.1207000000004</v>
      </c>
    </row>
    <row r="27" spans="2:38" x14ac:dyDescent="0.3">
      <c r="B27" s="561">
        <v>12</v>
      </c>
      <c r="C27" s="577">
        <v>700</v>
      </c>
      <c r="D27" s="81" t="s">
        <v>36</v>
      </c>
      <c r="E27" s="447">
        <f>ROUND(AA27-(AA27*$J$5),0)</f>
        <v>31489</v>
      </c>
      <c r="F27" s="447">
        <f t="shared" ref="F27:P27" si="20">ROUND(AB27-(AB27*$J$5),0)</f>
        <v>34363</v>
      </c>
      <c r="G27" s="447">
        <f t="shared" si="20"/>
        <v>40887</v>
      </c>
      <c r="H27" s="447">
        <f t="shared" si="20"/>
        <v>45622</v>
      </c>
      <c r="I27" s="447">
        <f t="shared" si="20"/>
        <v>53721</v>
      </c>
      <c r="J27" s="447">
        <f t="shared" si="20"/>
        <v>56201</v>
      </c>
      <c r="K27" s="447">
        <f t="shared" si="20"/>
        <v>62046</v>
      </c>
      <c r="L27" s="447">
        <f t="shared" si="20"/>
        <v>70389</v>
      </c>
      <c r="M27" s="447">
        <f t="shared" si="20"/>
        <v>85419</v>
      </c>
      <c r="N27" s="447">
        <f t="shared" si="20"/>
        <v>87298</v>
      </c>
      <c r="O27" s="447">
        <f t="shared" si="20"/>
        <v>108434</v>
      </c>
      <c r="P27" s="448">
        <f t="shared" si="20"/>
        <v>129569</v>
      </c>
      <c r="AA27" s="126">
        <f>ROUND(VLOOKUP(CONCATENATE("Q40 ",E$6," H",$B27),Основа!$A$1:$O3643,15,FALSE),0)</f>
        <v>31489</v>
      </c>
      <c r="AB27" s="126">
        <f>ROUND(VLOOKUP(CONCATENATE("Q40 ",F$6," H",$B27),Основа!$A$1:$O3643,15,FALSE),0)</f>
        <v>34363</v>
      </c>
      <c r="AC27" s="126">
        <f>ROUND(VLOOKUP(CONCATENATE("Q40 ",G$6," H",$B27),Основа!$A$1:$O3643,15,FALSE),0)</f>
        <v>40887</v>
      </c>
      <c r="AD27" s="126">
        <f>ROUND(VLOOKUP(CONCATENATE("Q40 ",H$6," H",$B27),Основа!$A$1:$O3643,15,FALSE),0)</f>
        <v>45622</v>
      </c>
      <c r="AE27" s="126">
        <f>ROUND(VLOOKUP(CONCATENATE("Q40 ",I$6," H",$B27),Основа!$A$1:$O3643,15,FALSE),0)</f>
        <v>53721</v>
      </c>
      <c r="AF27" s="126">
        <f>ROUND(VLOOKUP(CONCATENATE("Q40 ",J$6," H",$B27),Основа!$A$1:$O3643,15,FALSE),0)</f>
        <v>56201</v>
      </c>
      <c r="AG27" s="126">
        <f>ROUND(VLOOKUP(CONCATENATE("Q40 ",K$6," H",$B27),Основа!$A$1:$O3643,15,FALSE),0)</f>
        <v>62046</v>
      </c>
      <c r="AH27" s="126">
        <f>ROUND(VLOOKUP(CONCATENATE("Q40 ",L$6," H",$B27),Основа!$A$1:$O3643,15,FALSE),0)</f>
        <v>70389</v>
      </c>
      <c r="AI27" s="126">
        <f>ROUND(VLOOKUP(CONCATENATE("Q40 ",M$6," H",$B27),Основа!$A$1:$O3643,15,FALSE),0)</f>
        <v>85419</v>
      </c>
      <c r="AJ27" s="126">
        <f>ROUND(VLOOKUP(CONCATENATE("Q40 ",N$6," H",$B27),Основа!$A$1:$O3643,15,FALSE),0)</f>
        <v>87298</v>
      </c>
      <c r="AK27" s="126">
        <f>ROUND(VLOOKUP(CONCATENATE("Q40 ",O$6," H",$B27),Основа!$A$1:$O3643,15,FALSE),0)</f>
        <v>108434</v>
      </c>
      <c r="AL27" s="126">
        <f>ROUND(VLOOKUP(CONCATENATE("Q40 ",P$6," H",$B27),Основа!$A$1:$O3643,15,FALSE),0)</f>
        <v>129569</v>
      </c>
    </row>
    <row r="28" spans="2:38" ht="15" thickBot="1" x14ac:dyDescent="0.35">
      <c r="B28" s="561"/>
      <c r="C28" s="577"/>
      <c r="D28" s="106" t="str">
        <f>RIGHT($K$5,21)</f>
        <v>ΔТ=70⁰С (95/85/20) Вт</v>
      </c>
      <c r="E28" s="449">
        <f t="shared" ref="E28:P28" si="21">ROUND(IF($D28="ΔТ=70⁰С (95/85/20) Вт",AA28,(IF($D28="ΔТ=60⁰С (90/70/20) Вт",AA28*0.818,AA28*0.646))),0)</f>
        <v>713</v>
      </c>
      <c r="F28" s="449">
        <f t="shared" si="21"/>
        <v>784</v>
      </c>
      <c r="G28" s="449">
        <f t="shared" si="21"/>
        <v>1057</v>
      </c>
      <c r="H28" s="449">
        <f t="shared" si="21"/>
        <v>1425</v>
      </c>
      <c r="I28" s="449">
        <f t="shared" si="21"/>
        <v>1770</v>
      </c>
      <c r="J28" s="449">
        <f t="shared" si="21"/>
        <v>2126</v>
      </c>
      <c r="K28" s="449">
        <f t="shared" si="21"/>
        <v>2471</v>
      </c>
      <c r="L28" s="449">
        <f t="shared" si="21"/>
        <v>2851</v>
      </c>
      <c r="M28" s="449">
        <f t="shared" si="21"/>
        <v>3136</v>
      </c>
      <c r="N28" s="449">
        <f t="shared" si="21"/>
        <v>3183</v>
      </c>
      <c r="O28" s="449">
        <f t="shared" si="21"/>
        <v>3563</v>
      </c>
      <c r="P28" s="450">
        <f t="shared" si="21"/>
        <v>4276</v>
      </c>
      <c r="AA28" s="126">
        <f>VLOOKUP(CONCATENATE("Q40 ",E$6," H",$B27),Основа!$A$1:$O3643,8,FALSE)</f>
        <v>712.64969999999994</v>
      </c>
      <c r="AB28" s="126">
        <f>VLOOKUP(CONCATENATE("Q40 ",F$6," H",$B27),Основа!$A$1:$O3643,8,FALSE)</f>
        <v>783.80520000000001</v>
      </c>
      <c r="AC28" s="126">
        <f>VLOOKUP(CONCATENATE("Q40 ",G$6," H",$B27),Основа!$A$1:$O3643,8,FALSE)</f>
        <v>1057.4802</v>
      </c>
      <c r="AD28" s="126">
        <f>VLOOKUP(CONCATENATE("Q40 ",H$6," H",$B27),Основа!$A$1:$O3643,8,FALSE)</f>
        <v>1425.2993999999999</v>
      </c>
      <c r="AE28" s="126">
        <f>VLOOKUP(CONCATENATE("Q40 ",I$6," H",$B27),Основа!$A$1:$O3643,8,FALSE)</f>
        <v>1770.1299000000001</v>
      </c>
      <c r="AF28" s="126">
        <f>VLOOKUP(CONCATENATE("Q40 ",J$6," H",$B27),Основа!$A$1:$O3643,8,FALSE)</f>
        <v>2125.9074000000001</v>
      </c>
      <c r="AG28" s="126">
        <f>VLOOKUP(CONCATENATE("Q40 ",K$6," H",$B27),Основа!$A$1:$O3643,8,FALSE)</f>
        <v>2470.7379000000001</v>
      </c>
      <c r="AH28" s="126">
        <f>VLOOKUP(CONCATENATE("Q40 ",L$6," H",$B27),Основа!$A$1:$O3643,8,FALSE)</f>
        <v>2850.5987999999998</v>
      </c>
      <c r="AI28" s="126">
        <f>VLOOKUP(CONCATENATE("Q40 ",M$6," H",$B27),Основа!$A$1:$O3643,8,FALSE)</f>
        <v>3136.3155000000002</v>
      </c>
      <c r="AJ28" s="126">
        <f>VLOOKUP(CONCATENATE("Q40 ",N$6," H",$B27),Основа!$A$1:$O3643,8,FALSE)</f>
        <v>3183.3876</v>
      </c>
      <c r="AK28" s="126">
        <f>VLOOKUP(CONCATENATE("Q40 ",O$6," H",$B27),Основа!$A$1:$O3643,8,FALSE)</f>
        <v>3563.2484999999997</v>
      </c>
      <c r="AL28" s="126">
        <f>VLOOKUP(CONCATENATE("Q40 ",P$6," H",$B27),Основа!$A$1:$O3643,8,FALSE)</f>
        <v>4275.8982000000005</v>
      </c>
    </row>
    <row r="29" spans="2:38" x14ac:dyDescent="0.3">
      <c r="B29" s="547">
        <v>13</v>
      </c>
      <c r="C29" s="555">
        <v>760</v>
      </c>
      <c r="D29" s="81" t="s">
        <v>36</v>
      </c>
      <c r="E29" s="447">
        <f>ROUND(AA29-(AA29*$J$5),0)</f>
        <v>33499</v>
      </c>
      <c r="F29" s="447">
        <f t="shared" ref="F29:P29" si="22">ROUND(AB29-(AB29*$J$5),0)</f>
        <v>36574</v>
      </c>
      <c r="G29" s="447">
        <f t="shared" si="22"/>
        <v>43630</v>
      </c>
      <c r="H29" s="447">
        <f t="shared" si="22"/>
        <v>48760</v>
      </c>
      <c r="I29" s="447">
        <f t="shared" si="22"/>
        <v>57533</v>
      </c>
      <c r="J29" s="447">
        <f t="shared" si="22"/>
        <v>60222</v>
      </c>
      <c r="K29" s="447">
        <f t="shared" si="22"/>
        <v>66553</v>
      </c>
      <c r="L29" s="447">
        <f t="shared" si="22"/>
        <v>75590</v>
      </c>
      <c r="M29" s="447">
        <f t="shared" si="22"/>
        <v>91776</v>
      </c>
      <c r="N29" s="447">
        <f t="shared" si="22"/>
        <v>93799</v>
      </c>
      <c r="O29" s="447">
        <f t="shared" si="22"/>
        <v>116560</v>
      </c>
      <c r="P29" s="448">
        <f t="shared" si="22"/>
        <v>139321</v>
      </c>
      <c r="AA29" s="126">
        <f>ROUND(VLOOKUP(CONCATENATE("Q40 ",E$6," H",$B29),Основа!$A$1:$O3645,15,FALSE),0)</f>
        <v>33499</v>
      </c>
      <c r="AB29" s="126">
        <f>ROUND(VLOOKUP(CONCATENATE("Q40 ",F$6," H",$B29),Основа!$A$1:$O3645,15,FALSE),0)</f>
        <v>36574</v>
      </c>
      <c r="AC29" s="126">
        <f>ROUND(VLOOKUP(CONCATENATE("Q40 ",G$6," H",$B29),Основа!$A$1:$O3645,15,FALSE),0)</f>
        <v>43630</v>
      </c>
      <c r="AD29" s="126">
        <f>ROUND(VLOOKUP(CONCATENATE("Q40 ",H$6," H",$B29),Основа!$A$1:$O3645,15,FALSE),0)</f>
        <v>48760</v>
      </c>
      <c r="AE29" s="126">
        <f>ROUND(VLOOKUP(CONCATENATE("Q40 ",I$6," H",$B29),Основа!$A$1:$O3645,15,FALSE),0)</f>
        <v>57533</v>
      </c>
      <c r="AF29" s="126">
        <f>ROUND(VLOOKUP(CONCATENATE("Q40 ",J$6," H",$B29),Основа!$A$1:$O3645,15,FALSE),0)</f>
        <v>60222</v>
      </c>
      <c r="AG29" s="126">
        <f>ROUND(VLOOKUP(CONCATENATE("Q40 ",K$6," H",$B29),Основа!$A$1:$O3645,15,FALSE),0)</f>
        <v>66553</v>
      </c>
      <c r="AH29" s="126">
        <f>ROUND(VLOOKUP(CONCATENATE("Q40 ",L$6," H",$B29),Основа!$A$1:$O3645,15,FALSE),0)</f>
        <v>75590</v>
      </c>
      <c r="AI29" s="126">
        <f>ROUND(VLOOKUP(CONCATENATE("Q40 ",M$6," H",$B29),Основа!$A$1:$O3645,15,FALSE),0)</f>
        <v>91776</v>
      </c>
      <c r="AJ29" s="126">
        <f>ROUND(VLOOKUP(CONCATENATE("Q40 ",N$6," H",$B29),Основа!$A$1:$O3645,15,FALSE),0)</f>
        <v>93799</v>
      </c>
      <c r="AK29" s="126">
        <f>ROUND(VLOOKUP(CONCATENATE("Q40 ",O$6," H",$B29),Основа!$A$1:$O3645,15,FALSE),0)</f>
        <v>116560</v>
      </c>
      <c r="AL29" s="126">
        <f>ROUND(VLOOKUP(CONCATENATE("Q40 ",P$6," H",$B29),Основа!$A$1:$O3645,15,FALSE),0)</f>
        <v>139321</v>
      </c>
    </row>
    <row r="30" spans="2:38" ht="15" thickBot="1" x14ac:dyDescent="0.35">
      <c r="B30" s="561"/>
      <c r="C30" s="577"/>
      <c r="D30" s="106" t="str">
        <f>RIGHT($K$5,21)</f>
        <v>ΔТ=70⁰С (95/85/20) Вт</v>
      </c>
      <c r="E30" s="449">
        <f t="shared" ref="E30:P30" si="23">ROUND(IF($D30="ΔТ=70⁰С (95/85/20) Вт",AA30,(IF($D30="ΔТ=60⁰С (90/70/20) Вт",AA30*0.818,AA30*0.646))),0)</f>
        <v>772</v>
      </c>
      <c r="F30" s="449">
        <f t="shared" si="23"/>
        <v>849</v>
      </c>
      <c r="G30" s="449">
        <f t="shared" si="23"/>
        <v>1145</v>
      </c>
      <c r="H30" s="449">
        <f t="shared" si="23"/>
        <v>1545</v>
      </c>
      <c r="I30" s="449">
        <f t="shared" si="23"/>
        <v>1917</v>
      </c>
      <c r="J30" s="449">
        <f t="shared" si="23"/>
        <v>2303</v>
      </c>
      <c r="K30" s="449">
        <f t="shared" si="23"/>
        <v>2677</v>
      </c>
      <c r="L30" s="449">
        <f t="shared" si="23"/>
        <v>3088</v>
      </c>
      <c r="M30" s="449">
        <f t="shared" si="23"/>
        <v>3397</v>
      </c>
      <c r="N30" s="449">
        <f t="shared" si="23"/>
        <v>3448</v>
      </c>
      <c r="O30" s="449">
        <f t="shared" si="23"/>
        <v>3860</v>
      </c>
      <c r="P30" s="450">
        <f t="shared" si="23"/>
        <v>4633</v>
      </c>
      <c r="AA30" s="126">
        <f>VLOOKUP(CONCATENATE("Q40 ",E$6," H",$B29),Основа!$A$1:$O3645,8,FALSE)</f>
        <v>771.76350000000002</v>
      </c>
      <c r="AB30" s="126">
        <f>VLOOKUP(CONCATENATE("Q40 ",F$6," H",$B29),Основа!$A$1:$O3645,8,FALSE)</f>
        <v>849.48719999999992</v>
      </c>
      <c r="AC30" s="126">
        <f>VLOOKUP(CONCATENATE("Q40 ",G$6," H",$B29),Основа!$A$1:$O3645,8,FALSE)</f>
        <v>1145.0562</v>
      </c>
      <c r="AD30" s="126">
        <f>VLOOKUP(CONCATENATE("Q40 ",H$6," H",$B29),Основа!$A$1:$O3645,8,FALSE)</f>
        <v>1544.6216999999999</v>
      </c>
      <c r="AE30" s="126">
        <f>VLOOKUP(CONCATENATE("Q40 ",I$6," H",$B29),Основа!$A$1:$O3645,8,FALSE)</f>
        <v>1916.8197000000002</v>
      </c>
      <c r="AF30" s="126">
        <f>VLOOKUP(CONCATENATE("Q40 ",J$6," H",$B29),Основа!$A$1:$O3645,8,FALSE)</f>
        <v>2303.2487999999998</v>
      </c>
      <c r="AG30" s="126">
        <f>VLOOKUP(CONCATENATE("Q40 ",K$6," H",$B29),Основа!$A$1:$O3645,8,FALSE)</f>
        <v>2676.5414999999998</v>
      </c>
      <c r="AH30" s="126">
        <f>VLOOKUP(CONCATENATE("Q40 ",L$6," H",$B29),Основа!$A$1:$O3645,8,FALSE)</f>
        <v>3088.1486999999997</v>
      </c>
      <c r="AI30" s="126">
        <f>VLOOKUP(CONCATENATE("Q40 ",M$6," H",$B29),Основа!$A$1:$O3645,8,FALSE)</f>
        <v>3396.8541</v>
      </c>
      <c r="AJ30" s="126">
        <f>VLOOKUP(CONCATENATE("Q40 ",N$6," H",$B29),Основа!$A$1:$O3645,8,FALSE)</f>
        <v>3448.3049999999998</v>
      </c>
      <c r="AK30" s="126">
        <f>VLOOKUP(CONCATENATE("Q40 ",O$6," H",$B29),Основа!$A$1:$O3645,8,FALSE)</f>
        <v>3859.9121999999998</v>
      </c>
      <c r="AL30" s="126">
        <f>VLOOKUP(CONCATENATE("Q40 ",P$6," H",$B29),Основа!$A$1:$O3645,8,FALSE)</f>
        <v>4632.7704000000003</v>
      </c>
    </row>
    <row r="31" spans="2:38" x14ac:dyDescent="0.3">
      <c r="B31" s="547">
        <v>14</v>
      </c>
      <c r="C31" s="555">
        <v>820</v>
      </c>
      <c r="D31" s="81" t="s">
        <v>36</v>
      </c>
      <c r="E31" s="447">
        <f>ROUND(AA31-(AA31*$J$5),0)</f>
        <v>35714</v>
      </c>
      <c r="F31" s="447">
        <f t="shared" ref="F31:P31" si="24">ROUND(AB31-(AB31*$J$5),0)</f>
        <v>39009</v>
      </c>
      <c r="G31" s="447">
        <f t="shared" si="24"/>
        <v>46373</v>
      </c>
      <c r="H31" s="447">
        <f t="shared" si="24"/>
        <v>51898</v>
      </c>
      <c r="I31" s="447">
        <f t="shared" si="24"/>
        <v>61345</v>
      </c>
      <c r="J31" s="447">
        <f t="shared" si="24"/>
        <v>64243</v>
      </c>
      <c r="K31" s="447">
        <f t="shared" si="24"/>
        <v>71061</v>
      </c>
      <c r="L31" s="447">
        <f t="shared" si="24"/>
        <v>80791</v>
      </c>
      <c r="M31" s="447">
        <f t="shared" si="24"/>
        <v>98133</v>
      </c>
      <c r="N31" s="447">
        <f t="shared" si="24"/>
        <v>100300</v>
      </c>
      <c r="O31" s="447">
        <f t="shared" si="24"/>
        <v>124686</v>
      </c>
      <c r="P31" s="448">
        <f t="shared" si="24"/>
        <v>149073</v>
      </c>
      <c r="AA31" s="126">
        <f>ROUND(VLOOKUP(CONCATENATE("Q40 ",E$6," H",$B31),Основа!$A$1:$O3647,15,FALSE),0)</f>
        <v>35714</v>
      </c>
      <c r="AB31" s="126">
        <f>ROUND(VLOOKUP(CONCATENATE("Q40 ",F$6," H",$B31),Основа!$A$1:$O3647,15,FALSE),0)</f>
        <v>39009</v>
      </c>
      <c r="AC31" s="126">
        <f>ROUND(VLOOKUP(CONCATENATE("Q40 ",G$6," H",$B31),Основа!$A$1:$O3647,15,FALSE),0)</f>
        <v>46373</v>
      </c>
      <c r="AD31" s="126">
        <f>ROUND(VLOOKUP(CONCATENATE("Q40 ",H$6," H",$B31),Основа!$A$1:$O3647,15,FALSE),0)</f>
        <v>51898</v>
      </c>
      <c r="AE31" s="126">
        <f>ROUND(VLOOKUP(CONCATENATE("Q40 ",I$6," H",$B31),Основа!$A$1:$O3647,15,FALSE),0)</f>
        <v>61345</v>
      </c>
      <c r="AF31" s="126">
        <f>ROUND(VLOOKUP(CONCATENATE("Q40 ",J$6," H",$B31),Основа!$A$1:$O3647,15,FALSE),0)</f>
        <v>64243</v>
      </c>
      <c r="AG31" s="126">
        <f>ROUND(VLOOKUP(CONCATENATE("Q40 ",K$6," H",$B31),Основа!$A$1:$O3647,15,FALSE),0)</f>
        <v>71061</v>
      </c>
      <c r="AH31" s="126">
        <f>ROUND(VLOOKUP(CONCATENATE("Q40 ",L$6," H",$B31),Основа!$A$1:$O3647,15,FALSE),0)</f>
        <v>80791</v>
      </c>
      <c r="AI31" s="126">
        <f>ROUND(VLOOKUP(CONCATENATE("Q40 ",M$6," H",$B31),Основа!$A$1:$O3647,15,FALSE),0)</f>
        <v>98133</v>
      </c>
      <c r="AJ31" s="126">
        <f>ROUND(VLOOKUP(CONCATENATE("Q40 ",N$6," H",$B31),Основа!$A$1:$O3647,15,FALSE),0)</f>
        <v>100300</v>
      </c>
      <c r="AK31" s="126">
        <f>ROUND(VLOOKUP(CONCATENATE("Q40 ",O$6," H",$B31),Основа!$A$1:$O3647,15,FALSE),0)</f>
        <v>124686</v>
      </c>
      <c r="AL31" s="126">
        <f>ROUND(VLOOKUP(CONCATENATE("Q40 ",P$6," H",$B31),Основа!$A$1:$O3647,15,FALSE),0)</f>
        <v>149073</v>
      </c>
    </row>
    <row r="32" spans="2:38" ht="15" thickBot="1" x14ac:dyDescent="0.35">
      <c r="B32" s="548"/>
      <c r="C32" s="556"/>
      <c r="D32" s="106" t="str">
        <f>RIGHT($K$5,21)</f>
        <v>ΔТ=70⁰С (95/85/20) Вт</v>
      </c>
      <c r="E32" s="449">
        <f t="shared" ref="E32:P32" si="25">ROUND(IF($D32="ΔТ=70⁰С (95/85/20) Вт",AA32,(IF($D32="ΔТ=60⁰С (90/70/20) Вт",AA32*0.818,AA32*0.646))),0)</f>
        <v>832</v>
      </c>
      <c r="F32" s="449">
        <f t="shared" si="25"/>
        <v>914</v>
      </c>
      <c r="G32" s="449">
        <f t="shared" si="25"/>
        <v>1234</v>
      </c>
      <c r="H32" s="449">
        <f t="shared" si="25"/>
        <v>1663</v>
      </c>
      <c r="I32" s="449">
        <f t="shared" si="25"/>
        <v>2065</v>
      </c>
      <c r="J32" s="449">
        <f t="shared" si="25"/>
        <v>2481</v>
      </c>
      <c r="K32" s="449">
        <f t="shared" si="25"/>
        <v>2882</v>
      </c>
      <c r="L32" s="449">
        <f t="shared" si="25"/>
        <v>3326</v>
      </c>
      <c r="M32" s="449">
        <f t="shared" si="25"/>
        <v>3658</v>
      </c>
      <c r="N32" s="449">
        <f t="shared" si="25"/>
        <v>3714</v>
      </c>
      <c r="O32" s="449">
        <f t="shared" si="25"/>
        <v>4158</v>
      </c>
      <c r="P32" s="450">
        <f t="shared" si="25"/>
        <v>4989</v>
      </c>
      <c r="AA32" s="126">
        <f>VLOOKUP(CONCATENATE("Q40 ",E$6," H",$B31),Основа!$A$1:$O3647,8,FALSE)</f>
        <v>831.97199999999987</v>
      </c>
      <c r="AB32" s="126">
        <f>VLOOKUP(CONCATENATE("Q40 ",F$6," H",$B31),Основа!$A$1:$O3647,8,FALSE)</f>
        <v>914.07449999999994</v>
      </c>
      <c r="AC32" s="126">
        <f>VLOOKUP(CONCATENATE("Q40 ",G$6," H",$B31),Основа!$A$1:$O3647,8,FALSE)</f>
        <v>1233.7269000000001</v>
      </c>
      <c r="AD32" s="126">
        <f>VLOOKUP(CONCATENATE("Q40 ",H$6," H",$B31),Основа!$A$1:$O3647,8,FALSE)</f>
        <v>1662.8492999999999</v>
      </c>
      <c r="AE32" s="126">
        <f>VLOOKUP(CONCATENATE("Q40 ",I$6," H",$B31),Основа!$A$1:$O3647,8,FALSE)</f>
        <v>2064.6041999999998</v>
      </c>
      <c r="AF32" s="126">
        <f>VLOOKUP(CONCATENATE("Q40 ",J$6," H",$B31),Основа!$A$1:$O3647,8,FALSE)</f>
        <v>2480.5902000000001</v>
      </c>
      <c r="AG32" s="126">
        <f>VLOOKUP(CONCATENATE("Q40 ",K$6," H",$B31),Основа!$A$1:$O3647,8,FALSE)</f>
        <v>2882.3451</v>
      </c>
      <c r="AH32" s="126">
        <f>VLOOKUP(CONCATENATE("Q40 ",L$6," H",$B31),Основа!$A$1:$O3647,8,FALSE)</f>
        <v>3325.6985999999997</v>
      </c>
      <c r="AI32" s="126">
        <f>VLOOKUP(CONCATENATE("Q40 ",M$6," H",$B31),Основа!$A$1:$O3647,8,FALSE)</f>
        <v>3658.4874</v>
      </c>
      <c r="AJ32" s="126">
        <f>VLOOKUP(CONCATENATE("Q40 ",N$6," H",$B31),Основа!$A$1:$O3647,8,FALSE)</f>
        <v>3714.3171000000002</v>
      </c>
      <c r="AK32" s="126">
        <f>VLOOKUP(CONCATENATE("Q40 ",O$6," H",$B31),Основа!$A$1:$O3647,8,FALSE)</f>
        <v>4157.6705999999995</v>
      </c>
      <c r="AL32" s="126">
        <f>VLOOKUP(CONCATENATE("Q40 ",P$6," H",$B31),Основа!$A$1:$O3647,8,FALSE)</f>
        <v>4988.5478999999996</v>
      </c>
    </row>
    <row r="33" spans="1:16" ht="25.2" thickBot="1" x14ac:dyDescent="0.45">
      <c r="B33" s="80"/>
      <c r="C33" s="80"/>
      <c r="D33" s="80"/>
      <c r="E33" s="85" t="s">
        <v>51</v>
      </c>
      <c r="F33" s="80"/>
      <c r="G33" s="80"/>
      <c r="H33" s="80"/>
      <c r="I33" s="80"/>
      <c r="J33" s="80"/>
      <c r="K33" s="80"/>
      <c r="L33" s="80"/>
      <c r="M33" s="80"/>
      <c r="N33" s="80"/>
      <c r="O33" s="80"/>
      <c r="P33" s="80"/>
    </row>
    <row r="34" spans="1:16" ht="15" customHeight="1" x14ac:dyDescent="0.3">
      <c r="B34" s="564" t="s">
        <v>8</v>
      </c>
      <c r="C34" s="565"/>
      <c r="D34" s="566"/>
      <c r="E34" s="465">
        <v>500</v>
      </c>
      <c r="F34" s="465">
        <v>550</v>
      </c>
      <c r="G34" s="465">
        <v>750</v>
      </c>
      <c r="H34" s="465">
        <v>1000</v>
      </c>
      <c r="I34" s="465">
        <v>1250</v>
      </c>
      <c r="J34" s="465">
        <v>1500</v>
      </c>
      <c r="K34" s="465">
        <v>1750</v>
      </c>
      <c r="L34" s="465">
        <v>2000</v>
      </c>
      <c r="M34" s="465">
        <v>2200</v>
      </c>
      <c r="N34" s="465">
        <v>2250</v>
      </c>
      <c r="O34" s="465">
        <v>2500</v>
      </c>
      <c r="P34" s="485">
        <v>3000</v>
      </c>
    </row>
    <row r="35" spans="1:16" ht="15" customHeight="1" x14ac:dyDescent="0.3">
      <c r="B35" s="567" t="s">
        <v>9</v>
      </c>
      <c r="C35" s="568"/>
      <c r="D35" s="569"/>
      <c r="E35" s="468">
        <v>430</v>
      </c>
      <c r="F35" s="468">
        <v>480</v>
      </c>
      <c r="G35" s="468">
        <v>680</v>
      </c>
      <c r="H35" s="468">
        <v>930</v>
      </c>
      <c r="I35" s="468">
        <v>1180</v>
      </c>
      <c r="J35" s="468">
        <v>1430</v>
      </c>
      <c r="K35" s="468">
        <v>1680</v>
      </c>
      <c r="L35" s="468">
        <v>1930</v>
      </c>
      <c r="M35" s="468">
        <v>2130</v>
      </c>
      <c r="N35" s="468">
        <v>2180</v>
      </c>
      <c r="O35" s="468">
        <v>2430</v>
      </c>
      <c r="P35" s="469">
        <v>2930</v>
      </c>
    </row>
    <row r="36" spans="1:16" ht="15" customHeight="1" x14ac:dyDescent="0.3">
      <c r="B36" s="590" t="s">
        <v>35</v>
      </c>
      <c r="C36" s="591"/>
      <c r="D36" s="592"/>
      <c r="E36" s="468">
        <f>(E34/2)-25</f>
        <v>225</v>
      </c>
      <c r="F36" s="468">
        <f t="shared" ref="F36:P36" si="26">(F34/2)-25</f>
        <v>250</v>
      </c>
      <c r="G36" s="468">
        <f t="shared" si="26"/>
        <v>350</v>
      </c>
      <c r="H36" s="468">
        <f t="shared" si="26"/>
        <v>475</v>
      </c>
      <c r="I36" s="468">
        <f t="shared" si="26"/>
        <v>600</v>
      </c>
      <c r="J36" s="468">
        <f t="shared" si="26"/>
        <v>725</v>
      </c>
      <c r="K36" s="468">
        <f t="shared" si="26"/>
        <v>850</v>
      </c>
      <c r="L36" s="468">
        <f t="shared" si="26"/>
        <v>975</v>
      </c>
      <c r="M36" s="468">
        <f t="shared" si="26"/>
        <v>1075</v>
      </c>
      <c r="N36" s="468">
        <f t="shared" si="26"/>
        <v>1100</v>
      </c>
      <c r="O36" s="468">
        <f t="shared" si="26"/>
        <v>1225</v>
      </c>
      <c r="P36" s="469">
        <f t="shared" si="26"/>
        <v>1475</v>
      </c>
    </row>
    <row r="37" spans="1:16" ht="15" customHeight="1" x14ac:dyDescent="0.3">
      <c r="B37" s="590" t="s">
        <v>78</v>
      </c>
      <c r="C37" s="591"/>
      <c r="D37" s="592"/>
      <c r="E37" s="574">
        <v>67</v>
      </c>
      <c r="F37" s="574"/>
      <c r="G37" s="574"/>
      <c r="H37" s="574"/>
      <c r="I37" s="574"/>
      <c r="J37" s="574"/>
      <c r="K37" s="574"/>
      <c r="L37" s="574"/>
      <c r="M37" s="574"/>
      <c r="N37" s="574"/>
      <c r="O37" s="574"/>
      <c r="P37" s="575"/>
    </row>
    <row r="38" spans="1:16" ht="42.75" customHeight="1" thickBot="1" x14ac:dyDescent="0.35">
      <c r="B38" s="82" t="s">
        <v>1</v>
      </c>
      <c r="C38" s="86" t="s">
        <v>7</v>
      </c>
      <c r="D38" s="570" t="s">
        <v>5</v>
      </c>
      <c r="E38" s="571"/>
      <c r="F38" s="571"/>
      <c r="G38" s="571"/>
      <c r="H38" s="571"/>
      <c r="I38" s="571"/>
      <c r="J38" s="571"/>
      <c r="K38" s="571"/>
      <c r="L38" s="571"/>
      <c r="M38" s="571"/>
      <c r="N38" s="571"/>
      <c r="O38" s="571"/>
      <c r="P38" s="572"/>
    </row>
    <row r="39" spans="1:16" x14ac:dyDescent="0.3">
      <c r="A39" t="s">
        <v>112</v>
      </c>
      <c r="B39" s="547">
        <v>2</v>
      </c>
      <c r="C39" s="551">
        <v>60</v>
      </c>
      <c r="D39" s="87" t="s">
        <v>6</v>
      </c>
      <c r="E39" s="127">
        <v>4.7699999999999996</v>
      </c>
      <c r="F39" s="127">
        <v>4.95</v>
      </c>
      <c r="G39" s="127">
        <v>6.3</v>
      </c>
      <c r="H39" s="127">
        <v>8.01</v>
      </c>
      <c r="I39" s="127">
        <v>9.7200000000000006</v>
      </c>
      <c r="J39" s="127">
        <v>11.43</v>
      </c>
      <c r="K39" s="127">
        <v>13.14</v>
      </c>
      <c r="L39" s="127">
        <v>14.76</v>
      </c>
      <c r="M39" s="127">
        <v>16.236000000000001</v>
      </c>
      <c r="N39" s="127">
        <v>16.470000000000002</v>
      </c>
      <c r="O39" s="127">
        <v>18.18</v>
      </c>
      <c r="P39" s="128">
        <v>22.14</v>
      </c>
    </row>
    <row r="40" spans="1:16" ht="15" thickBot="1" x14ac:dyDescent="0.35">
      <c r="B40" s="548"/>
      <c r="C40" s="552"/>
      <c r="D40" s="90" t="s">
        <v>3</v>
      </c>
      <c r="E40" s="15">
        <v>1.4</v>
      </c>
      <c r="F40" s="15">
        <v>1.5</v>
      </c>
      <c r="G40" s="15">
        <v>2</v>
      </c>
      <c r="H40" s="15">
        <v>2.6</v>
      </c>
      <c r="I40" s="15">
        <v>3.2</v>
      </c>
      <c r="J40" s="15">
        <v>3.8</v>
      </c>
      <c r="K40" s="15">
        <v>4.4000000000000004</v>
      </c>
      <c r="L40" s="15">
        <v>5</v>
      </c>
      <c r="M40" s="15">
        <v>5.5</v>
      </c>
      <c r="N40" s="15">
        <v>5.6</v>
      </c>
      <c r="O40" s="15">
        <v>6.3</v>
      </c>
      <c r="P40" s="16">
        <v>7.5</v>
      </c>
    </row>
    <row r="41" spans="1:16" x14ac:dyDescent="0.3">
      <c r="B41" s="547">
        <v>3</v>
      </c>
      <c r="C41" s="551">
        <f>C39+60</f>
        <v>120</v>
      </c>
      <c r="D41" s="87" t="s">
        <v>6</v>
      </c>
      <c r="E41" s="127">
        <v>6.84</v>
      </c>
      <c r="F41" s="127">
        <v>7.29</v>
      </c>
      <c r="G41" s="127">
        <v>9.3600000000000012</v>
      </c>
      <c r="H41" s="127">
        <v>11.97</v>
      </c>
      <c r="I41" s="127">
        <v>14.490000000000002</v>
      </c>
      <c r="J41" s="127">
        <v>17.009999999999998</v>
      </c>
      <c r="K41" s="127">
        <v>19.53</v>
      </c>
      <c r="L41" s="127">
        <v>22.05</v>
      </c>
      <c r="M41" s="127">
        <v>24.26</v>
      </c>
      <c r="N41" s="127">
        <v>24.66</v>
      </c>
      <c r="O41" s="127">
        <v>27.18</v>
      </c>
      <c r="P41" s="128">
        <v>33.08</v>
      </c>
    </row>
    <row r="42" spans="1:16" ht="15" thickBot="1" x14ac:dyDescent="0.35">
      <c r="B42" s="548"/>
      <c r="C42" s="552"/>
      <c r="D42" s="90" t="s">
        <v>3</v>
      </c>
      <c r="E42" s="13">
        <v>2.1</v>
      </c>
      <c r="F42" s="13">
        <v>2.2000000000000002</v>
      </c>
      <c r="G42" s="13">
        <v>3</v>
      </c>
      <c r="H42" s="13">
        <v>3.9</v>
      </c>
      <c r="I42" s="13">
        <v>4.8</v>
      </c>
      <c r="J42" s="13">
        <v>5.7</v>
      </c>
      <c r="K42" s="13">
        <v>6.7</v>
      </c>
      <c r="L42" s="13">
        <v>7.6</v>
      </c>
      <c r="M42" s="13">
        <v>8.3000000000000007</v>
      </c>
      <c r="N42" s="13">
        <v>8.5</v>
      </c>
      <c r="O42" s="13">
        <v>9.4</v>
      </c>
      <c r="P42" s="14">
        <v>11.2</v>
      </c>
    </row>
    <row r="43" spans="1:16" x14ac:dyDescent="0.3">
      <c r="B43" s="561">
        <v>4</v>
      </c>
      <c r="C43" s="551">
        <f t="shared" ref="C43" si="27">C41+60</f>
        <v>180</v>
      </c>
      <c r="D43" s="94" t="s">
        <v>6</v>
      </c>
      <c r="E43" s="129">
        <v>9.09</v>
      </c>
      <c r="F43" s="129">
        <v>9.7200000000000006</v>
      </c>
      <c r="G43" s="129">
        <v>12.420000000000002</v>
      </c>
      <c r="H43" s="129">
        <v>15.840000000000002</v>
      </c>
      <c r="I43" s="129">
        <v>19.170000000000002</v>
      </c>
      <c r="J43" s="129">
        <v>22.68</v>
      </c>
      <c r="K43" s="129">
        <v>26.009999999999998</v>
      </c>
      <c r="L43" s="129">
        <v>29.430000000000003</v>
      </c>
      <c r="M43" s="129">
        <v>32.373000000000005</v>
      </c>
      <c r="N43" s="129">
        <v>32.76</v>
      </c>
      <c r="O43" s="129">
        <v>36.180000000000007</v>
      </c>
      <c r="P43" s="130">
        <v>44.14500000000001</v>
      </c>
    </row>
    <row r="44" spans="1:16" ht="15" thickBot="1" x14ac:dyDescent="0.35">
      <c r="B44" s="548"/>
      <c r="C44" s="552"/>
      <c r="D44" s="90" t="s">
        <v>3</v>
      </c>
      <c r="E44" s="15">
        <v>2.8</v>
      </c>
      <c r="F44" s="15">
        <v>3</v>
      </c>
      <c r="G44" s="15">
        <v>4</v>
      </c>
      <c r="H44" s="15">
        <v>5.2</v>
      </c>
      <c r="I44" s="15">
        <v>6.4</v>
      </c>
      <c r="J44" s="15">
        <v>7.7</v>
      </c>
      <c r="K44" s="15">
        <v>8.9</v>
      </c>
      <c r="L44" s="15">
        <v>10.1</v>
      </c>
      <c r="M44" s="15">
        <v>11.1</v>
      </c>
      <c r="N44" s="15">
        <v>11.3</v>
      </c>
      <c r="O44" s="15">
        <v>12.6</v>
      </c>
      <c r="P44" s="16">
        <v>15</v>
      </c>
    </row>
    <row r="45" spans="1:16" x14ac:dyDescent="0.3">
      <c r="B45" s="561">
        <v>5</v>
      </c>
      <c r="C45" s="551">
        <f t="shared" ref="C45" si="28">C43+60</f>
        <v>240</v>
      </c>
      <c r="D45" s="94" t="s">
        <v>6</v>
      </c>
      <c r="E45" s="127">
        <v>11.25</v>
      </c>
      <c r="F45" s="127">
        <v>12.06</v>
      </c>
      <c r="G45" s="127">
        <v>15.48</v>
      </c>
      <c r="H45" s="127">
        <v>19.71</v>
      </c>
      <c r="I45" s="127">
        <v>24.03</v>
      </c>
      <c r="J45" s="127">
        <v>28.259999999999998</v>
      </c>
      <c r="K45" s="127">
        <v>32.49</v>
      </c>
      <c r="L45" s="127">
        <v>36.72</v>
      </c>
      <c r="M45" s="127">
        <v>40.391999999999996</v>
      </c>
      <c r="N45" s="127">
        <v>40.950000000000003</v>
      </c>
      <c r="O45" s="127">
        <v>45.180000000000007</v>
      </c>
      <c r="P45" s="128">
        <v>55.079999999999991</v>
      </c>
    </row>
    <row r="46" spans="1:16" ht="15" thickBot="1" x14ac:dyDescent="0.35">
      <c r="B46" s="561"/>
      <c r="C46" s="552"/>
      <c r="D46" s="97" t="s">
        <v>3</v>
      </c>
      <c r="E46" s="13">
        <v>3.5</v>
      </c>
      <c r="F46" s="13">
        <v>3.8</v>
      </c>
      <c r="G46" s="13">
        <v>5</v>
      </c>
      <c r="H46" s="13">
        <v>6.5</v>
      </c>
      <c r="I46" s="13">
        <v>8.1</v>
      </c>
      <c r="J46" s="13">
        <v>9.6</v>
      </c>
      <c r="K46" s="13">
        <v>11.1</v>
      </c>
      <c r="L46" s="13">
        <v>12.7</v>
      </c>
      <c r="M46" s="13">
        <v>13.9</v>
      </c>
      <c r="N46" s="13">
        <v>14.2</v>
      </c>
      <c r="O46" s="13">
        <v>15.7</v>
      </c>
      <c r="P46" s="14">
        <v>18.8</v>
      </c>
    </row>
    <row r="47" spans="1:16" x14ac:dyDescent="0.3">
      <c r="B47" s="547">
        <v>6</v>
      </c>
      <c r="C47" s="551">
        <f t="shared" ref="C47" si="29">C45+60</f>
        <v>300</v>
      </c>
      <c r="D47" s="87" t="s">
        <v>6</v>
      </c>
      <c r="E47" s="129">
        <v>13.5</v>
      </c>
      <c r="F47" s="129">
        <v>14.490000000000002</v>
      </c>
      <c r="G47" s="129">
        <v>18.63</v>
      </c>
      <c r="H47" s="129">
        <v>23.67</v>
      </c>
      <c r="I47" s="129">
        <v>28.71</v>
      </c>
      <c r="J47" s="129">
        <v>33.840000000000003</v>
      </c>
      <c r="K47" s="129">
        <v>38.97</v>
      </c>
      <c r="L47" s="129">
        <v>44.01</v>
      </c>
      <c r="M47" s="129">
        <v>48.411000000000001</v>
      </c>
      <c r="N47" s="129">
        <v>49.050000000000004</v>
      </c>
      <c r="O47" s="129">
        <v>54.180000000000007</v>
      </c>
      <c r="P47" s="130">
        <v>66.015000000000001</v>
      </c>
    </row>
    <row r="48" spans="1:16" ht="15" thickBot="1" x14ac:dyDescent="0.35">
      <c r="B48" s="548"/>
      <c r="C48" s="552"/>
      <c r="D48" s="90" t="s">
        <v>3</v>
      </c>
      <c r="E48" s="15">
        <v>4.2</v>
      </c>
      <c r="F48" s="15">
        <v>4.5</v>
      </c>
      <c r="G48" s="15">
        <v>6</v>
      </c>
      <c r="H48" s="15">
        <v>7.8</v>
      </c>
      <c r="I48" s="15">
        <v>9.6999999999999993</v>
      </c>
      <c r="J48" s="15">
        <v>11.5</v>
      </c>
      <c r="K48" s="15">
        <v>13.4</v>
      </c>
      <c r="L48" s="15">
        <v>15.2</v>
      </c>
      <c r="M48" s="15">
        <v>16.7</v>
      </c>
      <c r="N48" s="15">
        <v>17</v>
      </c>
      <c r="O48" s="15">
        <v>18.899999999999999</v>
      </c>
      <c r="P48" s="16">
        <v>22.5</v>
      </c>
    </row>
    <row r="49" spans="2:38" x14ac:dyDescent="0.3">
      <c r="B49" s="561">
        <v>7</v>
      </c>
      <c r="C49" s="551">
        <f t="shared" ref="C49" si="30">C47+60</f>
        <v>360</v>
      </c>
      <c r="D49" s="94" t="s">
        <v>6</v>
      </c>
      <c r="E49" s="127">
        <v>15.75</v>
      </c>
      <c r="F49" s="127">
        <v>16.829999999999998</v>
      </c>
      <c r="G49" s="127">
        <v>21.69</v>
      </c>
      <c r="H49" s="127">
        <v>27.540000000000003</v>
      </c>
      <c r="I49" s="127">
        <v>33.480000000000004</v>
      </c>
      <c r="J49" s="127">
        <v>39.51</v>
      </c>
      <c r="K49" s="127">
        <v>45.36</v>
      </c>
      <c r="L49" s="127">
        <v>51.300000000000004</v>
      </c>
      <c r="M49" s="127">
        <v>56.430000000000007</v>
      </c>
      <c r="N49" s="127">
        <v>57.24</v>
      </c>
      <c r="O49" s="127">
        <v>63.180000000000007</v>
      </c>
      <c r="P49" s="128">
        <v>76.95</v>
      </c>
    </row>
    <row r="50" spans="2:38" ht="15" thickBot="1" x14ac:dyDescent="0.35">
      <c r="B50" s="561"/>
      <c r="C50" s="552"/>
      <c r="D50" s="97" t="s">
        <v>3</v>
      </c>
      <c r="E50" s="17">
        <v>4.9000000000000004</v>
      </c>
      <c r="F50" s="17">
        <v>5.3</v>
      </c>
      <c r="G50" s="17">
        <v>7</v>
      </c>
      <c r="H50" s="17">
        <v>9.1999999999999993</v>
      </c>
      <c r="I50" s="17">
        <v>11.3</v>
      </c>
      <c r="J50" s="17">
        <v>13.4</v>
      </c>
      <c r="K50" s="17">
        <v>15.6</v>
      </c>
      <c r="L50" s="17">
        <v>17.7</v>
      </c>
      <c r="M50" s="17">
        <v>19.399999999999999</v>
      </c>
      <c r="N50" s="17">
        <v>19.899999999999999</v>
      </c>
      <c r="O50" s="17">
        <v>22</v>
      </c>
      <c r="P50" s="18">
        <v>26.3</v>
      </c>
    </row>
    <row r="51" spans="2:38" x14ac:dyDescent="0.3">
      <c r="B51" s="547">
        <v>8</v>
      </c>
      <c r="C51" s="551">
        <f t="shared" ref="C51" si="31">C49+60</f>
        <v>420</v>
      </c>
      <c r="D51" s="87" t="s">
        <v>6</v>
      </c>
      <c r="E51" s="127">
        <v>17.91</v>
      </c>
      <c r="F51" s="127">
        <v>19.259999999999998</v>
      </c>
      <c r="G51" s="127">
        <v>24.75</v>
      </c>
      <c r="H51" s="127">
        <v>31.5</v>
      </c>
      <c r="I51" s="127">
        <v>38.25</v>
      </c>
      <c r="J51" s="127">
        <v>45.09</v>
      </c>
      <c r="K51" s="127">
        <v>51.84</v>
      </c>
      <c r="L51" s="127">
        <v>58.680000000000007</v>
      </c>
      <c r="M51" s="127">
        <v>64.548000000000016</v>
      </c>
      <c r="N51" s="127">
        <v>65.430000000000007</v>
      </c>
      <c r="O51" s="127">
        <v>72.27</v>
      </c>
      <c r="P51" s="128">
        <v>88.02000000000001</v>
      </c>
    </row>
    <row r="52" spans="2:38" ht="15" thickBot="1" x14ac:dyDescent="0.35">
      <c r="B52" s="548"/>
      <c r="C52" s="552"/>
      <c r="D52" s="90" t="s">
        <v>3</v>
      </c>
      <c r="E52" s="13">
        <v>5.6</v>
      </c>
      <c r="F52" s="13">
        <v>6.1</v>
      </c>
      <c r="G52" s="13">
        <v>8</v>
      </c>
      <c r="H52" s="13">
        <v>10.5</v>
      </c>
      <c r="I52" s="13">
        <v>12.9</v>
      </c>
      <c r="J52" s="13">
        <v>15.4</v>
      </c>
      <c r="K52" s="13">
        <v>17.8</v>
      </c>
      <c r="L52" s="13">
        <v>20.3</v>
      </c>
      <c r="M52" s="13">
        <v>22.2</v>
      </c>
      <c r="N52" s="13">
        <v>22.7</v>
      </c>
      <c r="O52" s="13">
        <v>25.2</v>
      </c>
      <c r="P52" s="14">
        <v>30.1</v>
      </c>
    </row>
    <row r="53" spans="2:38" x14ac:dyDescent="0.3">
      <c r="B53" s="561">
        <v>9</v>
      </c>
      <c r="C53" s="551">
        <f t="shared" ref="C53" si="32">C51+60</f>
        <v>480</v>
      </c>
      <c r="D53" s="94" t="s">
        <v>6</v>
      </c>
      <c r="E53" s="127">
        <v>20.16</v>
      </c>
      <c r="F53" s="127">
        <v>21.6</v>
      </c>
      <c r="G53" s="127">
        <v>27.81</v>
      </c>
      <c r="H53" s="127">
        <v>35.369999999999997</v>
      </c>
      <c r="I53" s="127">
        <v>43.019999999999996</v>
      </c>
      <c r="J53" s="127">
        <v>50.67</v>
      </c>
      <c r="K53" s="127">
        <v>58.32</v>
      </c>
      <c r="L53" s="127">
        <v>65.97</v>
      </c>
      <c r="M53" s="127">
        <v>72.567000000000007</v>
      </c>
      <c r="N53" s="127">
        <v>73.53</v>
      </c>
      <c r="O53" s="127">
        <v>81.27</v>
      </c>
      <c r="P53" s="128">
        <v>98.954999999999998</v>
      </c>
    </row>
    <row r="54" spans="2:38" ht="15" thickBot="1" x14ac:dyDescent="0.35">
      <c r="B54" s="561"/>
      <c r="C54" s="552"/>
      <c r="D54" s="97" t="s">
        <v>3</v>
      </c>
      <c r="E54" s="15">
        <v>6.3</v>
      </c>
      <c r="F54" s="15">
        <v>6.8</v>
      </c>
      <c r="G54" s="15">
        <v>9</v>
      </c>
      <c r="H54" s="15">
        <v>11.8</v>
      </c>
      <c r="I54" s="15">
        <v>14.5</v>
      </c>
      <c r="J54" s="15">
        <v>17.3</v>
      </c>
      <c r="K54" s="15">
        <v>20</v>
      </c>
      <c r="L54" s="15">
        <v>22.8</v>
      </c>
      <c r="M54" s="15">
        <v>25</v>
      </c>
      <c r="N54" s="15">
        <v>25.6</v>
      </c>
      <c r="O54" s="15">
        <v>28.3</v>
      </c>
      <c r="P54" s="16">
        <v>33.799999999999997</v>
      </c>
    </row>
    <row r="55" spans="2:38" x14ac:dyDescent="0.3">
      <c r="B55" s="547">
        <v>10</v>
      </c>
      <c r="C55" s="551">
        <f t="shared" ref="C55" si="33">C53+60</f>
        <v>540</v>
      </c>
      <c r="D55" s="87" t="s">
        <v>6</v>
      </c>
      <c r="E55" s="127">
        <v>22.41</v>
      </c>
      <c r="F55" s="127">
        <v>24.03</v>
      </c>
      <c r="G55" s="127">
        <v>30.869999999999997</v>
      </c>
      <c r="H55" s="127">
        <v>39.330000000000005</v>
      </c>
      <c r="I55" s="127">
        <v>47.79</v>
      </c>
      <c r="J55" s="127">
        <v>56.34</v>
      </c>
      <c r="K55" s="127">
        <v>64.8</v>
      </c>
      <c r="L55" s="127">
        <v>73.260000000000005</v>
      </c>
      <c r="M55" s="127">
        <v>80.586000000000013</v>
      </c>
      <c r="N55" s="127">
        <v>81.72</v>
      </c>
      <c r="O55" s="127">
        <v>90.27</v>
      </c>
      <c r="P55" s="128">
        <v>109.89000000000001</v>
      </c>
    </row>
    <row r="56" spans="2:38" ht="15" thickBot="1" x14ac:dyDescent="0.35">
      <c r="B56" s="548"/>
      <c r="C56" s="552"/>
      <c r="D56" s="90" t="s">
        <v>3</v>
      </c>
      <c r="E56" s="13">
        <v>7</v>
      </c>
      <c r="F56" s="13">
        <v>7.6</v>
      </c>
      <c r="G56" s="13">
        <v>10</v>
      </c>
      <c r="H56" s="13">
        <v>13.1</v>
      </c>
      <c r="I56" s="13">
        <v>16.2</v>
      </c>
      <c r="J56" s="13">
        <v>19.2</v>
      </c>
      <c r="K56" s="13">
        <v>22.3</v>
      </c>
      <c r="L56" s="13">
        <v>25.3</v>
      </c>
      <c r="M56" s="13">
        <v>27.8</v>
      </c>
      <c r="N56" s="13">
        <v>28.4</v>
      </c>
      <c r="O56" s="13">
        <v>31.5</v>
      </c>
      <c r="P56" s="14">
        <v>37.6</v>
      </c>
    </row>
    <row r="57" spans="2:38" x14ac:dyDescent="0.3">
      <c r="B57" s="547">
        <v>11</v>
      </c>
      <c r="C57" s="551">
        <f t="shared" ref="C57" si="34">C55+60</f>
        <v>600</v>
      </c>
      <c r="D57" s="87" t="s">
        <v>6</v>
      </c>
      <c r="E57" s="129">
        <v>24.66</v>
      </c>
      <c r="F57" s="129">
        <v>26.37</v>
      </c>
      <c r="G57" s="129">
        <v>33.930000000000007</v>
      </c>
      <c r="H57" s="129">
        <v>43.2</v>
      </c>
      <c r="I57" s="129">
        <v>52.56</v>
      </c>
      <c r="J57" s="129">
        <v>61.92</v>
      </c>
      <c r="K57" s="129">
        <v>71.28</v>
      </c>
      <c r="L57" s="129">
        <v>80.55</v>
      </c>
      <c r="M57" s="129">
        <v>88.60499999999999</v>
      </c>
      <c r="N57" s="129">
        <v>89.82</v>
      </c>
      <c r="O57" s="129">
        <v>99.27</v>
      </c>
      <c r="P57" s="130">
        <v>120.82499999999999</v>
      </c>
    </row>
    <row r="58" spans="2:38" ht="15" thickBot="1" x14ac:dyDescent="0.35">
      <c r="B58" s="548"/>
      <c r="C58" s="552"/>
      <c r="D58" s="90" t="s">
        <v>3</v>
      </c>
      <c r="E58" s="15">
        <v>7.7</v>
      </c>
      <c r="F58" s="15">
        <v>8.3000000000000007</v>
      </c>
      <c r="G58" s="15">
        <v>11</v>
      </c>
      <c r="H58" s="15">
        <v>14.4</v>
      </c>
      <c r="I58" s="15">
        <v>17.8</v>
      </c>
      <c r="J58" s="15">
        <v>21.1</v>
      </c>
      <c r="K58" s="15">
        <v>24.5</v>
      </c>
      <c r="L58" s="15">
        <v>27.9</v>
      </c>
      <c r="M58" s="15">
        <v>30.6</v>
      </c>
      <c r="N58" s="15">
        <v>31.2</v>
      </c>
      <c r="O58" s="15">
        <v>34.6</v>
      </c>
      <c r="P58" s="16">
        <v>41.4</v>
      </c>
    </row>
    <row r="59" spans="2:38" x14ac:dyDescent="0.3">
      <c r="B59" s="561">
        <v>12</v>
      </c>
      <c r="C59" s="551">
        <f t="shared" ref="C59" si="35">C57+60</f>
        <v>660</v>
      </c>
      <c r="D59" s="94" t="s">
        <v>6</v>
      </c>
      <c r="E59" s="127">
        <v>26.82</v>
      </c>
      <c r="F59" s="127">
        <v>28.8</v>
      </c>
      <c r="G59" s="127">
        <v>36.99</v>
      </c>
      <c r="H59" s="127">
        <v>47.16</v>
      </c>
      <c r="I59" s="127">
        <v>57.330000000000005</v>
      </c>
      <c r="J59" s="127">
        <v>67.5</v>
      </c>
      <c r="K59" s="127">
        <v>77.760000000000005</v>
      </c>
      <c r="L59" s="127">
        <v>87.84</v>
      </c>
      <c r="M59" s="127">
        <v>96.623999999999995</v>
      </c>
      <c r="N59" s="127">
        <v>98.01</v>
      </c>
      <c r="O59" s="127">
        <v>108.27</v>
      </c>
      <c r="P59" s="128">
        <v>131.76</v>
      </c>
    </row>
    <row r="60" spans="2:38" ht="15" thickBot="1" x14ac:dyDescent="0.35">
      <c r="B60" s="561"/>
      <c r="C60" s="552"/>
      <c r="D60" s="97" t="s">
        <v>3</v>
      </c>
      <c r="E60" s="15">
        <v>8.4</v>
      </c>
      <c r="F60" s="15">
        <v>9.1</v>
      </c>
      <c r="G60" s="15">
        <v>12</v>
      </c>
      <c r="H60" s="15">
        <v>15.7</v>
      </c>
      <c r="I60" s="15">
        <v>19.399999999999999</v>
      </c>
      <c r="J60" s="15">
        <v>23.1</v>
      </c>
      <c r="K60" s="15">
        <v>26.7</v>
      </c>
      <c r="L60" s="15">
        <v>30.4</v>
      </c>
      <c r="M60" s="15">
        <v>33.4</v>
      </c>
      <c r="N60" s="15">
        <v>34.1</v>
      </c>
      <c r="O60" s="15">
        <v>37.799999999999997</v>
      </c>
      <c r="P60" s="16">
        <v>45.1</v>
      </c>
    </row>
    <row r="61" spans="2:38" x14ac:dyDescent="0.3">
      <c r="B61" s="547">
        <v>13</v>
      </c>
      <c r="C61" s="551">
        <f t="shared" ref="C61" si="36">C59+60</f>
        <v>720</v>
      </c>
      <c r="D61" s="87" t="s">
        <v>6</v>
      </c>
      <c r="E61" s="127">
        <v>29.069999999999997</v>
      </c>
      <c r="F61" s="127">
        <v>31.14</v>
      </c>
      <c r="G61" s="127">
        <v>40.050000000000004</v>
      </c>
      <c r="H61" s="127">
        <v>51.03</v>
      </c>
      <c r="I61" s="127">
        <v>62.1</v>
      </c>
      <c r="J61" s="127">
        <v>73.17</v>
      </c>
      <c r="K61" s="127">
        <v>84.15</v>
      </c>
      <c r="L61" s="127">
        <v>95.13000000000001</v>
      </c>
      <c r="M61" s="127">
        <v>104.643</v>
      </c>
      <c r="N61" s="127">
        <v>106.2</v>
      </c>
      <c r="O61" s="127">
        <v>117.27000000000001</v>
      </c>
      <c r="P61" s="128">
        <v>142.69500000000002</v>
      </c>
      <c r="AA61" s="378"/>
      <c r="AB61" s="378"/>
      <c r="AC61" s="378"/>
      <c r="AD61" s="378"/>
      <c r="AE61" s="378"/>
      <c r="AF61" s="378"/>
      <c r="AG61" s="378"/>
      <c r="AH61" s="378"/>
      <c r="AI61" s="378"/>
      <c r="AJ61" s="378"/>
      <c r="AK61" s="378"/>
      <c r="AL61" s="378"/>
    </row>
    <row r="62" spans="2:38" ht="15" thickBot="1" x14ac:dyDescent="0.35">
      <c r="B62" s="548"/>
      <c r="C62" s="552"/>
      <c r="D62" s="90" t="s">
        <v>3</v>
      </c>
      <c r="E62" s="15">
        <v>9.1</v>
      </c>
      <c r="F62" s="15">
        <v>9.9</v>
      </c>
      <c r="G62" s="15">
        <v>13</v>
      </c>
      <c r="H62" s="15">
        <v>17</v>
      </c>
      <c r="I62" s="15">
        <v>21</v>
      </c>
      <c r="J62" s="15">
        <v>25</v>
      </c>
      <c r="K62" s="15">
        <v>29</v>
      </c>
      <c r="L62" s="15">
        <v>33</v>
      </c>
      <c r="M62" s="15">
        <v>36.1</v>
      </c>
      <c r="N62" s="15">
        <v>36.9</v>
      </c>
      <c r="O62" s="15">
        <v>40.9</v>
      </c>
      <c r="P62" s="16">
        <v>48.9</v>
      </c>
      <c r="AA62" s="378"/>
      <c r="AB62" s="378"/>
      <c r="AC62" s="378"/>
      <c r="AD62" s="378"/>
      <c r="AE62" s="378"/>
      <c r="AF62" s="378"/>
      <c r="AG62" s="378"/>
      <c r="AH62" s="378"/>
      <c r="AI62" s="378"/>
      <c r="AJ62" s="378"/>
      <c r="AK62" s="378"/>
      <c r="AL62" s="378"/>
    </row>
    <row r="63" spans="2:38" x14ac:dyDescent="0.3">
      <c r="B63" s="547">
        <v>14</v>
      </c>
      <c r="C63" s="551">
        <f t="shared" ref="C63" si="37">C61+60</f>
        <v>780</v>
      </c>
      <c r="D63" s="87" t="s">
        <v>6</v>
      </c>
      <c r="E63" s="127">
        <v>31.319999999999997</v>
      </c>
      <c r="F63" s="127">
        <v>33.57</v>
      </c>
      <c r="G63" s="127">
        <v>43.11</v>
      </c>
      <c r="H63" s="127">
        <v>54.9</v>
      </c>
      <c r="I63" s="127">
        <v>66.78</v>
      </c>
      <c r="J63" s="127">
        <v>78.75</v>
      </c>
      <c r="K63" s="127">
        <v>90.63000000000001</v>
      </c>
      <c r="L63" s="127">
        <v>102.51</v>
      </c>
      <c r="M63" s="127">
        <v>112.76100000000001</v>
      </c>
      <c r="N63" s="127">
        <v>114.3</v>
      </c>
      <c r="O63" s="127">
        <v>126.27000000000001</v>
      </c>
      <c r="P63" s="128">
        <v>153.76500000000001</v>
      </c>
      <c r="AA63" s="378"/>
      <c r="AB63" s="378"/>
      <c r="AC63" s="378"/>
      <c r="AD63" s="378"/>
      <c r="AE63" s="378"/>
      <c r="AF63" s="378"/>
      <c r="AG63" s="378"/>
      <c r="AH63" s="378"/>
      <c r="AI63" s="378"/>
      <c r="AJ63" s="378"/>
      <c r="AK63" s="378"/>
      <c r="AL63" s="378"/>
    </row>
    <row r="64" spans="2:38" ht="15" thickBot="1" x14ac:dyDescent="0.35">
      <c r="B64" s="548"/>
      <c r="C64" s="552"/>
      <c r="D64" s="90" t="s">
        <v>3</v>
      </c>
      <c r="E64" s="13">
        <v>9.8000000000000007</v>
      </c>
      <c r="F64" s="13">
        <v>10.6</v>
      </c>
      <c r="G64" s="13">
        <v>14.1</v>
      </c>
      <c r="H64" s="13">
        <v>18.3</v>
      </c>
      <c r="I64" s="13">
        <v>22.6</v>
      </c>
      <c r="J64" s="13">
        <v>26.9</v>
      </c>
      <c r="K64" s="13">
        <v>31.2</v>
      </c>
      <c r="L64" s="13">
        <v>35.5</v>
      </c>
      <c r="M64" s="13">
        <v>38.9</v>
      </c>
      <c r="N64" s="13">
        <v>39.799999999999997</v>
      </c>
      <c r="O64" s="13">
        <v>44.1</v>
      </c>
      <c r="P64" s="14">
        <v>52.6</v>
      </c>
      <c r="AA64" s="378"/>
      <c r="AB64" s="378"/>
      <c r="AC64" s="378"/>
      <c r="AD64" s="378"/>
      <c r="AE64" s="378"/>
      <c r="AF64" s="378"/>
      <c r="AG64" s="378"/>
      <c r="AH64" s="378"/>
      <c r="AI64" s="378"/>
      <c r="AJ64" s="378"/>
      <c r="AK64" s="378"/>
      <c r="AL64" s="378"/>
    </row>
    <row r="65" spans="27:38" x14ac:dyDescent="0.3">
      <c r="AA65" s="378"/>
      <c r="AB65" s="378"/>
      <c r="AC65" s="378"/>
      <c r="AD65" s="378"/>
      <c r="AE65" s="378"/>
      <c r="AF65" s="378"/>
      <c r="AG65" s="378"/>
      <c r="AH65" s="378"/>
      <c r="AI65" s="378"/>
      <c r="AJ65" s="378"/>
      <c r="AK65" s="378"/>
      <c r="AL65" s="378"/>
    </row>
    <row r="66" spans="27:38" x14ac:dyDescent="0.3">
      <c r="AA66" s="378"/>
      <c r="AB66" s="378"/>
      <c r="AC66" s="378"/>
      <c r="AD66" s="378"/>
      <c r="AE66" s="378"/>
      <c r="AF66" s="378"/>
      <c r="AG66" s="378"/>
      <c r="AH66" s="378"/>
      <c r="AI66" s="378"/>
      <c r="AJ66" s="378"/>
      <c r="AK66" s="378"/>
      <c r="AL66" s="378"/>
    </row>
    <row r="67" spans="27:38" x14ac:dyDescent="0.3">
      <c r="AA67" s="378"/>
      <c r="AB67" s="378"/>
      <c r="AC67" s="378"/>
      <c r="AD67" s="378"/>
      <c r="AE67" s="378"/>
      <c r="AF67" s="378"/>
      <c r="AG67" s="378"/>
      <c r="AH67" s="378"/>
      <c r="AI67" s="378"/>
      <c r="AJ67" s="378"/>
      <c r="AK67" s="378"/>
      <c r="AL67" s="378"/>
    </row>
    <row r="68" spans="27:38" x14ac:dyDescent="0.3">
      <c r="AA68" s="378"/>
      <c r="AB68" s="378"/>
      <c r="AC68" s="378"/>
      <c r="AD68" s="378"/>
      <c r="AE68" s="378"/>
      <c r="AF68" s="378"/>
      <c r="AG68" s="378"/>
      <c r="AH68" s="378"/>
      <c r="AI68" s="378"/>
      <c r="AJ68" s="378"/>
      <c r="AK68" s="378"/>
      <c r="AL68" s="378"/>
    </row>
    <row r="69" spans="27:38" x14ac:dyDescent="0.3">
      <c r="AA69" s="378"/>
      <c r="AB69" s="378"/>
      <c r="AC69" s="378"/>
      <c r="AD69" s="378"/>
      <c r="AE69" s="378"/>
      <c r="AF69" s="378"/>
      <c r="AG69" s="378"/>
      <c r="AH69" s="378"/>
      <c r="AI69" s="378"/>
      <c r="AJ69" s="378"/>
      <c r="AK69" s="378"/>
      <c r="AL69" s="378"/>
    </row>
    <row r="70" spans="27:38" x14ac:dyDescent="0.3">
      <c r="AA70" s="378"/>
      <c r="AB70" s="378"/>
      <c r="AC70" s="378"/>
      <c r="AD70" s="378"/>
      <c r="AE70" s="378"/>
      <c r="AF70" s="378"/>
      <c r="AG70" s="378"/>
      <c r="AH70" s="378"/>
      <c r="AI70" s="378"/>
      <c r="AJ70" s="378"/>
      <c r="AK70" s="378"/>
      <c r="AL70" s="378"/>
    </row>
    <row r="71" spans="27:38" x14ac:dyDescent="0.3">
      <c r="AA71" s="378"/>
      <c r="AB71" s="378"/>
      <c r="AC71" s="378"/>
      <c r="AD71" s="378"/>
      <c r="AE71" s="378"/>
      <c r="AF71" s="378"/>
      <c r="AG71" s="378"/>
      <c r="AH71" s="378"/>
      <c r="AI71" s="378"/>
      <c r="AJ71" s="378"/>
      <c r="AK71" s="378"/>
      <c r="AL71" s="378"/>
    </row>
    <row r="72" spans="27:38" x14ac:dyDescent="0.3">
      <c r="AA72" s="378"/>
      <c r="AB72" s="378"/>
      <c r="AC72" s="378"/>
      <c r="AD72" s="378"/>
      <c r="AE72" s="378"/>
      <c r="AF72" s="378"/>
      <c r="AG72" s="378"/>
      <c r="AH72" s="378"/>
      <c r="AI72" s="378"/>
      <c r="AJ72" s="378"/>
      <c r="AK72" s="378"/>
      <c r="AL72" s="378"/>
    </row>
    <row r="73" spans="27:38" x14ac:dyDescent="0.3">
      <c r="AA73" s="378"/>
      <c r="AB73" s="378"/>
      <c r="AC73" s="378"/>
      <c r="AD73" s="378"/>
      <c r="AE73" s="378"/>
      <c r="AF73" s="378"/>
      <c r="AG73" s="378"/>
      <c r="AH73" s="378"/>
      <c r="AI73" s="378"/>
      <c r="AJ73" s="378"/>
      <c r="AK73" s="378"/>
      <c r="AL73" s="378"/>
    </row>
    <row r="74" spans="27:38" x14ac:dyDescent="0.3">
      <c r="AA74" s="378"/>
      <c r="AB74" s="378"/>
      <c r="AC74" s="378"/>
      <c r="AD74" s="378"/>
      <c r="AE74" s="378"/>
      <c r="AF74" s="378"/>
      <c r="AG74" s="378"/>
      <c r="AH74" s="378"/>
      <c r="AI74" s="378"/>
      <c r="AJ74" s="378"/>
      <c r="AK74" s="378"/>
      <c r="AL74" s="378"/>
    </row>
    <row r="75" spans="27:38" x14ac:dyDescent="0.3">
      <c r="AA75" s="378"/>
      <c r="AB75" s="378"/>
      <c r="AC75" s="378"/>
      <c r="AD75" s="378"/>
      <c r="AE75" s="378"/>
      <c r="AF75" s="378"/>
      <c r="AG75" s="378"/>
      <c r="AH75" s="378"/>
      <c r="AI75" s="378"/>
      <c r="AJ75" s="378"/>
      <c r="AK75" s="378"/>
      <c r="AL75" s="378"/>
    </row>
    <row r="76" spans="27:38" x14ac:dyDescent="0.3">
      <c r="AA76" s="378"/>
      <c r="AB76" s="378"/>
      <c r="AC76" s="378"/>
      <c r="AD76" s="378"/>
      <c r="AE76" s="378"/>
      <c r="AF76" s="378"/>
      <c r="AG76" s="378"/>
      <c r="AH76" s="378"/>
      <c r="AI76" s="378"/>
      <c r="AJ76" s="378"/>
      <c r="AK76" s="378"/>
      <c r="AL76" s="378"/>
    </row>
    <row r="77" spans="27:38" x14ac:dyDescent="0.3">
      <c r="AA77" s="378"/>
      <c r="AB77" s="378"/>
      <c r="AC77" s="378"/>
      <c r="AD77" s="378"/>
      <c r="AE77" s="378"/>
      <c r="AF77" s="378"/>
      <c r="AG77" s="378"/>
      <c r="AH77" s="378"/>
      <c r="AI77" s="378"/>
      <c r="AJ77" s="378"/>
      <c r="AK77" s="378"/>
      <c r="AL77" s="378"/>
    </row>
    <row r="78" spans="27:38" x14ac:dyDescent="0.3">
      <c r="AA78" s="378"/>
      <c r="AB78" s="378"/>
      <c r="AC78" s="378"/>
      <c r="AD78" s="378"/>
      <c r="AE78" s="378"/>
      <c r="AF78" s="378"/>
      <c r="AG78" s="378"/>
      <c r="AH78" s="378"/>
      <c r="AI78" s="378"/>
      <c r="AJ78" s="378"/>
      <c r="AK78" s="378"/>
      <c r="AL78" s="378"/>
    </row>
    <row r="79" spans="27:38" x14ac:dyDescent="0.3">
      <c r="AA79" s="378"/>
      <c r="AB79" s="378"/>
      <c r="AC79" s="378"/>
      <c r="AD79" s="378"/>
      <c r="AE79" s="378"/>
      <c r="AF79" s="378"/>
      <c r="AG79" s="378"/>
      <c r="AH79" s="378"/>
      <c r="AI79" s="378"/>
      <c r="AJ79" s="378"/>
      <c r="AK79" s="378"/>
      <c r="AL79" s="378"/>
    </row>
    <row r="80" spans="27:38" x14ac:dyDescent="0.3">
      <c r="AA80" s="378"/>
      <c r="AB80" s="378"/>
      <c r="AC80" s="378"/>
      <c r="AD80" s="378"/>
      <c r="AE80" s="378"/>
      <c r="AF80" s="378"/>
      <c r="AG80" s="378"/>
      <c r="AH80" s="378"/>
      <c r="AI80" s="378"/>
      <c r="AJ80" s="378"/>
      <c r="AK80" s="378"/>
      <c r="AL80" s="378"/>
    </row>
    <row r="81" spans="27:38" x14ac:dyDescent="0.3">
      <c r="AA81" s="378"/>
      <c r="AB81" s="378"/>
      <c r="AC81" s="378"/>
      <c r="AD81" s="378"/>
      <c r="AE81" s="378"/>
      <c r="AF81" s="378"/>
      <c r="AG81" s="378"/>
      <c r="AH81" s="378"/>
      <c r="AI81" s="378"/>
      <c r="AJ81" s="378"/>
      <c r="AK81" s="378"/>
      <c r="AL81" s="378"/>
    </row>
    <row r="82" spans="27:38" x14ac:dyDescent="0.3">
      <c r="AA82" s="378"/>
      <c r="AB82" s="378"/>
      <c r="AC82" s="378"/>
      <c r="AD82" s="378"/>
      <c r="AE82" s="378"/>
      <c r="AF82" s="378"/>
      <c r="AG82" s="378"/>
      <c r="AH82" s="378"/>
      <c r="AI82" s="378"/>
      <c r="AJ82" s="378"/>
      <c r="AK82" s="378"/>
      <c r="AL82" s="378"/>
    </row>
    <row r="83" spans="27:38" x14ac:dyDescent="0.3">
      <c r="AA83" s="378"/>
      <c r="AB83" s="378"/>
      <c r="AC83" s="378"/>
      <c r="AD83" s="378"/>
      <c r="AE83" s="378"/>
      <c r="AF83" s="378"/>
      <c r="AG83" s="378"/>
      <c r="AH83" s="378"/>
      <c r="AI83" s="378"/>
      <c r="AJ83" s="378"/>
      <c r="AK83" s="378"/>
      <c r="AL83" s="378"/>
    </row>
    <row r="84" spans="27:38" x14ac:dyDescent="0.3">
      <c r="AA84" s="378"/>
      <c r="AB84" s="378"/>
      <c r="AC84" s="378"/>
      <c r="AD84" s="378"/>
      <c r="AE84" s="378"/>
      <c r="AF84" s="378"/>
      <c r="AG84" s="378"/>
      <c r="AH84" s="378"/>
      <c r="AI84" s="378"/>
      <c r="AJ84" s="378"/>
      <c r="AK84" s="378"/>
      <c r="AL84" s="378"/>
    </row>
    <row r="85" spans="27:38" x14ac:dyDescent="0.3">
      <c r="AA85" s="378"/>
      <c r="AB85" s="378"/>
      <c r="AC85" s="378"/>
      <c r="AD85" s="378"/>
      <c r="AE85" s="378"/>
      <c r="AF85" s="378"/>
      <c r="AG85" s="378"/>
      <c r="AH85" s="378"/>
      <c r="AI85" s="378"/>
      <c r="AJ85" s="378"/>
      <c r="AK85" s="378"/>
      <c r="AL85" s="378"/>
    </row>
    <row r="86" spans="27:38" x14ac:dyDescent="0.3">
      <c r="AA86" s="378"/>
      <c r="AB86" s="378"/>
      <c r="AC86" s="378"/>
      <c r="AD86" s="378"/>
      <c r="AE86" s="378"/>
      <c r="AF86" s="378"/>
      <c r="AG86" s="378"/>
      <c r="AH86" s="378"/>
      <c r="AI86" s="378"/>
      <c r="AJ86" s="378"/>
      <c r="AK86" s="378"/>
      <c r="AL86" s="378"/>
    </row>
  </sheetData>
  <sheetProtection algorithmName="SHA-512" hashValue="Lw8lIANcRFz0SVSpqd8Is4ab8p84hHKSEujO9aylhdhazWAAcfzAoW/jFIu8UzexFvww0AqZF3T74jS3C51C+Q==" saltValue="UEZsRoOjx2L+D639C3SfTA==" spinCount="100000" sheet="1" scenarios="1" selectLockedCells="1" selectUnlockedCells="1"/>
  <mergeCells count="64">
    <mergeCell ref="B1:E1"/>
    <mergeCell ref="M2:N2"/>
    <mergeCell ref="I3:J3"/>
    <mergeCell ref="K3:P3"/>
    <mergeCell ref="B5:D5"/>
    <mergeCell ref="K5:O5"/>
    <mergeCell ref="B11:B12"/>
    <mergeCell ref="C11:C12"/>
    <mergeCell ref="B7:B8"/>
    <mergeCell ref="C7:C8"/>
    <mergeCell ref="B9:B10"/>
    <mergeCell ref="C9:C10"/>
    <mergeCell ref="B13:B14"/>
    <mergeCell ref="C13:C14"/>
    <mergeCell ref="B15:B16"/>
    <mergeCell ref="C15:C16"/>
    <mergeCell ref="B17:B18"/>
    <mergeCell ref="C17:C18"/>
    <mergeCell ref="B19:B20"/>
    <mergeCell ref="C19:C20"/>
    <mergeCell ref="B21:B22"/>
    <mergeCell ref="C21:C22"/>
    <mergeCell ref="B23:B24"/>
    <mergeCell ref="C23:C24"/>
    <mergeCell ref="D38:P38"/>
    <mergeCell ref="B25:B26"/>
    <mergeCell ref="C25:C26"/>
    <mergeCell ref="B27:B28"/>
    <mergeCell ref="C27:C28"/>
    <mergeCell ref="B29:B30"/>
    <mergeCell ref="C29:C30"/>
    <mergeCell ref="B31:B32"/>
    <mergeCell ref="C31:C32"/>
    <mergeCell ref="B34:D34"/>
    <mergeCell ref="B35:D35"/>
    <mergeCell ref="B36:D36"/>
    <mergeCell ref="B37:D37"/>
    <mergeCell ref="E37:P37"/>
    <mergeCell ref="B39:B40"/>
    <mergeCell ref="C39:C40"/>
    <mergeCell ref="B41:B42"/>
    <mergeCell ref="C41:C42"/>
    <mergeCell ref="B43:B44"/>
    <mergeCell ref="C43:C44"/>
    <mergeCell ref="B45:B46"/>
    <mergeCell ref="C45:C46"/>
    <mergeCell ref="B47:B48"/>
    <mergeCell ref="C47:C48"/>
    <mergeCell ref="B49:B50"/>
    <mergeCell ref="C49:C50"/>
    <mergeCell ref="B51:B52"/>
    <mergeCell ref="C51:C52"/>
    <mergeCell ref="B53:B54"/>
    <mergeCell ref="C53:C54"/>
    <mergeCell ref="B55:B56"/>
    <mergeCell ref="C55:C56"/>
    <mergeCell ref="B63:B64"/>
    <mergeCell ref="C63:C64"/>
    <mergeCell ref="B57:B58"/>
    <mergeCell ref="C57:C58"/>
    <mergeCell ref="B59:B60"/>
    <mergeCell ref="C59:C60"/>
    <mergeCell ref="B61:B62"/>
    <mergeCell ref="C61:C62"/>
  </mergeCells>
  <dataValidations count="2">
    <dataValidation type="list" allowBlank="1" showInputMessage="1" showErrorMessage="1" sqref="K5" xr:uid="{00000000-0002-0000-0C00-000000000000}">
      <formula1>$AA$4:$AA$6</formula1>
    </dataValidation>
    <dataValidation showInputMessage="1" showErrorMessage="1" sqref="J5" xr:uid="{00000000-0002-0000-0C00-000001000000}"/>
  </dataValidations>
  <pageMargins left="0.7" right="0.7" top="0.75" bottom="0.75" header="0.3" footer="0.3"/>
  <pageSetup paperSize="9" orientation="portrait" verticalDpi="0" r:id="rId1"/>
  <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D00-000000000000}">
  <dimension ref="B1:AR83"/>
  <sheetViews>
    <sheetView showGridLines="0" showRowColHeaders="0" zoomScale="90" zoomScaleNormal="90" workbookViewId="0">
      <pane ySplit="8" topLeftCell="A9" activePane="bottomLeft" state="frozen"/>
      <selection pane="bottomLeft" activeCell="N20" sqref="N20"/>
    </sheetView>
  </sheetViews>
  <sheetFormatPr defaultRowHeight="14.4" x14ac:dyDescent="0.3"/>
  <cols>
    <col min="1" max="1" width="4.88671875" customWidth="1"/>
    <col min="2" max="2" width="7.109375" customWidth="1"/>
    <col min="3" max="3" width="11.44140625" customWidth="1"/>
    <col min="4" max="4" width="11.5546875" customWidth="1"/>
    <col min="5" max="5" width="13.44140625" customWidth="1"/>
    <col min="6" max="15" width="8.33203125" customWidth="1"/>
    <col min="27" max="36" width="0" hidden="1" customWidth="1"/>
  </cols>
  <sheetData>
    <row r="1" spans="2:44" ht="49.5" customHeight="1" x14ac:dyDescent="0.3">
      <c r="B1" s="578"/>
      <c r="C1" s="578"/>
      <c r="D1" s="578"/>
      <c r="E1" s="578"/>
      <c r="I1" s="281" t="s">
        <v>167</v>
      </c>
    </row>
    <row r="2" spans="2:44" ht="17.25" customHeight="1" x14ac:dyDescent="0.3">
      <c r="B2" s="110" t="s">
        <v>6469</v>
      </c>
      <c r="C2" s="80"/>
      <c r="D2" s="80"/>
      <c r="E2" s="80"/>
      <c r="F2" s="80"/>
      <c r="G2" s="80"/>
      <c r="H2" s="80"/>
      <c r="I2" s="80"/>
      <c r="J2" s="80"/>
      <c r="K2" s="80"/>
      <c r="L2" s="80"/>
      <c r="M2" s="597"/>
      <c r="N2" s="597"/>
      <c r="O2" s="634"/>
      <c r="P2" s="634"/>
      <c r="Q2" s="634"/>
      <c r="R2" s="634"/>
      <c r="S2" s="634"/>
      <c r="T2" s="634"/>
      <c r="X2" s="67"/>
      <c r="Y2" s="117"/>
      <c r="Z2" s="117"/>
      <c r="AA2" s="117"/>
      <c r="AB2" s="117"/>
      <c r="AC2" s="117"/>
      <c r="AD2" s="117"/>
      <c r="AE2" s="117"/>
      <c r="AF2" s="117"/>
      <c r="AG2" s="117"/>
      <c r="AH2" s="117"/>
      <c r="AI2" s="117"/>
      <c r="AJ2" s="117"/>
      <c r="AK2" s="117"/>
      <c r="AL2" s="117"/>
      <c r="AM2" s="117"/>
      <c r="AN2" s="117"/>
      <c r="AO2" s="67"/>
      <c r="AP2" s="67"/>
      <c r="AQ2" s="67"/>
    </row>
    <row r="3" spans="2:44" ht="27.75" customHeight="1" x14ac:dyDescent="0.3">
      <c r="B3" s="112" t="s">
        <v>6496</v>
      </c>
      <c r="C3" s="112"/>
      <c r="D3" s="113"/>
      <c r="E3" s="113"/>
      <c r="F3" s="80"/>
      <c r="G3" s="111"/>
      <c r="H3" s="111"/>
      <c r="I3" s="80"/>
      <c r="J3" s="80"/>
      <c r="K3" s="584" t="s">
        <v>50</v>
      </c>
      <c r="L3" s="593"/>
      <c r="M3" s="584" t="s">
        <v>6417</v>
      </c>
      <c r="N3" s="593"/>
      <c r="O3" s="593"/>
      <c r="P3" s="593"/>
      <c r="Q3" s="585"/>
      <c r="R3" s="111"/>
      <c r="S3" s="111"/>
      <c r="T3" s="111"/>
      <c r="X3" s="67"/>
      <c r="Y3" s="117"/>
      <c r="Z3" s="117"/>
      <c r="AA3" s="117"/>
      <c r="AB3" s="117"/>
      <c r="AC3" s="117"/>
      <c r="AD3" s="117"/>
      <c r="AE3" s="117"/>
      <c r="AF3" s="117"/>
      <c r="AG3" s="117"/>
      <c r="AH3" s="117"/>
      <c r="AI3" s="117"/>
      <c r="AJ3" s="117"/>
      <c r="AK3" s="117"/>
      <c r="AL3" s="117"/>
      <c r="AM3" s="117"/>
      <c r="AN3" s="117"/>
      <c r="AO3" s="67"/>
      <c r="AP3" s="67"/>
      <c r="AQ3" s="67"/>
    </row>
    <row r="4" spans="2:44" ht="18" customHeight="1" x14ac:dyDescent="0.3">
      <c r="B4" s="112"/>
      <c r="C4" s="112"/>
      <c r="D4" s="113"/>
      <c r="E4" s="113"/>
      <c r="F4" s="80"/>
      <c r="G4" s="125"/>
      <c r="H4" s="125"/>
      <c r="I4" s="80"/>
      <c r="J4" s="80"/>
      <c r="K4" s="125"/>
      <c r="L4" s="125"/>
      <c r="M4" s="125"/>
      <c r="N4" s="125"/>
      <c r="O4" s="125"/>
      <c r="P4" s="125"/>
      <c r="Q4" s="125"/>
      <c r="R4" s="111"/>
      <c r="S4" s="111"/>
      <c r="T4" s="111"/>
      <c r="X4" s="67"/>
      <c r="Y4" s="117"/>
      <c r="Z4" s="117"/>
      <c r="AA4" s="117"/>
      <c r="AB4" s="117"/>
      <c r="AC4" s="117"/>
      <c r="AD4" s="117"/>
      <c r="AE4" s="117"/>
      <c r="AF4" s="117"/>
      <c r="AG4" s="117"/>
      <c r="AH4" s="117"/>
      <c r="AI4" s="117"/>
      <c r="AJ4" s="117"/>
      <c r="AK4" s="117"/>
      <c r="AL4" s="117"/>
      <c r="AM4" s="117"/>
      <c r="AN4" s="117"/>
      <c r="AO4" s="67"/>
      <c r="AP4" s="67"/>
      <c r="AQ4" s="67"/>
    </row>
    <row r="5" spans="2:44" ht="26.4" thickBot="1" x14ac:dyDescent="0.35">
      <c r="B5" s="78" t="s">
        <v>6470</v>
      </c>
      <c r="C5" s="79"/>
      <c r="D5" s="79"/>
      <c r="E5" s="80"/>
      <c r="F5" s="80"/>
      <c r="G5" s="80"/>
      <c r="H5" s="80"/>
      <c r="I5" s="80"/>
      <c r="J5" s="80"/>
      <c r="K5" s="80"/>
      <c r="L5" s="80"/>
      <c r="M5" s="80"/>
      <c r="N5" s="80"/>
      <c r="O5" s="80"/>
    </row>
    <row r="6" spans="2:44" ht="15" customHeight="1" x14ac:dyDescent="0.3">
      <c r="B6" s="649" t="s">
        <v>0</v>
      </c>
      <c r="C6" s="650"/>
      <c r="D6" s="650"/>
      <c r="E6" s="558"/>
      <c r="F6" s="493">
        <v>500</v>
      </c>
      <c r="G6" s="493">
        <v>750</v>
      </c>
      <c r="H6" s="493">
        <v>1000</v>
      </c>
      <c r="I6" s="493">
        <v>1250</v>
      </c>
      <c r="J6" s="493">
        <v>1500</v>
      </c>
      <c r="K6" s="493">
        <v>1750</v>
      </c>
      <c r="L6" s="493">
        <v>2000</v>
      </c>
      <c r="M6" s="493">
        <v>2250</v>
      </c>
      <c r="N6" s="493">
        <v>2500</v>
      </c>
      <c r="O6" s="494">
        <v>3000</v>
      </c>
      <c r="AA6" s="126" t="s">
        <v>115</v>
      </c>
      <c r="AB6" s="126"/>
      <c r="AC6" s="126"/>
      <c r="AD6" s="126"/>
      <c r="AE6" s="126"/>
      <c r="AF6" s="126"/>
      <c r="AG6" s="126"/>
      <c r="AH6" s="126"/>
      <c r="AI6" s="126"/>
      <c r="AJ6" s="126"/>
      <c r="AK6" s="80"/>
      <c r="AL6" s="80"/>
      <c r="AM6" s="80"/>
      <c r="AN6" s="80"/>
      <c r="AO6" s="80"/>
      <c r="AP6" s="80"/>
      <c r="AQ6" s="80"/>
      <c r="AR6" s="80"/>
    </row>
    <row r="7" spans="2:44" ht="15" thickBot="1" x14ac:dyDescent="0.35">
      <c r="B7" s="614" t="s">
        <v>4</v>
      </c>
      <c r="C7" s="643"/>
      <c r="D7" s="643"/>
      <c r="E7" s="615"/>
      <c r="F7" s="644">
        <v>90</v>
      </c>
      <c r="G7" s="645"/>
      <c r="H7" s="645"/>
      <c r="I7" s="646"/>
      <c r="J7" s="645"/>
      <c r="K7" s="645"/>
      <c r="L7" s="645"/>
      <c r="M7" s="645"/>
      <c r="N7" s="645"/>
      <c r="O7" s="647"/>
      <c r="AA7" s="126" t="s">
        <v>116</v>
      </c>
      <c r="AB7" s="126"/>
      <c r="AC7" s="126"/>
      <c r="AD7" s="126"/>
      <c r="AE7" s="126"/>
      <c r="AF7" s="126"/>
      <c r="AG7" s="126"/>
      <c r="AH7" s="126"/>
      <c r="AI7" s="126"/>
      <c r="AJ7" s="126"/>
      <c r="AK7" s="80"/>
      <c r="AL7" s="80"/>
      <c r="AM7" s="80"/>
      <c r="AN7" s="80"/>
      <c r="AO7" s="80"/>
      <c r="AP7" s="80"/>
      <c r="AQ7" s="80"/>
      <c r="AR7" s="80"/>
    </row>
    <row r="8" spans="2:44" ht="26.25" customHeight="1" thickBot="1" x14ac:dyDescent="0.35">
      <c r="B8" s="82" t="s">
        <v>1</v>
      </c>
      <c r="C8" s="83" t="s">
        <v>8</v>
      </c>
      <c r="D8" s="301"/>
      <c r="E8" s="302"/>
      <c r="F8" s="304"/>
      <c r="G8" s="237"/>
      <c r="H8" s="303" t="s">
        <v>114</v>
      </c>
      <c r="I8" s="497">
        <v>0</v>
      </c>
      <c r="J8" s="648" t="s">
        <v>115</v>
      </c>
      <c r="K8" s="648"/>
      <c r="L8" s="648"/>
      <c r="M8" s="648"/>
      <c r="N8" s="648"/>
      <c r="O8" s="124"/>
      <c r="AA8" s="126" t="s">
        <v>117</v>
      </c>
      <c r="AB8" s="126"/>
      <c r="AC8" s="126"/>
      <c r="AD8" s="126"/>
      <c r="AE8" s="126"/>
      <c r="AF8" s="126"/>
      <c r="AG8" s="126"/>
      <c r="AH8" s="126"/>
      <c r="AI8" s="126"/>
      <c r="AJ8" s="126"/>
      <c r="AK8" s="80"/>
      <c r="AL8" s="80"/>
      <c r="AM8" s="80"/>
      <c r="AN8" s="80"/>
      <c r="AO8" s="80"/>
      <c r="AP8" s="80"/>
      <c r="AQ8" s="80"/>
      <c r="AR8" s="80"/>
    </row>
    <row r="9" spans="2:44" ht="15" customHeight="1" x14ac:dyDescent="0.3">
      <c r="B9" s="553">
        <v>2</v>
      </c>
      <c r="C9" s="555">
        <v>140</v>
      </c>
      <c r="D9" s="557" t="s">
        <v>36</v>
      </c>
      <c r="E9" s="558"/>
      <c r="F9" s="447">
        <f t="shared" ref="F9:O9" si="0">ROUND(AA9-(AA9*$I$8),0)</f>
        <v>14069</v>
      </c>
      <c r="G9" s="447">
        <f t="shared" si="0"/>
        <v>16560</v>
      </c>
      <c r="H9" s="447">
        <f t="shared" si="0"/>
        <v>17528</v>
      </c>
      <c r="I9" s="447">
        <f t="shared" si="0"/>
        <v>19187</v>
      </c>
      <c r="J9" s="447">
        <f t="shared" si="0"/>
        <v>19690</v>
      </c>
      <c r="K9" s="447">
        <f t="shared" si="0"/>
        <v>20885</v>
      </c>
      <c r="L9" s="447">
        <f t="shared" si="0"/>
        <v>22603</v>
      </c>
      <c r="M9" s="447">
        <f t="shared" si="0"/>
        <v>27398</v>
      </c>
      <c r="N9" s="447">
        <f t="shared" si="0"/>
        <v>33395</v>
      </c>
      <c r="O9" s="448">
        <f t="shared" si="0"/>
        <v>39391</v>
      </c>
      <c r="Y9" s="80"/>
      <c r="Z9" s="80"/>
      <c r="AA9" s="126">
        <f>ROUND(VLOOKUP(CONCATENATE("Q60 ",F$6," V",$B9),Основа!$A$1:$P3625,15,FALSE),0)</f>
        <v>14069</v>
      </c>
      <c r="AB9" s="126">
        <f>ROUND(VLOOKUP(CONCATENATE("Q60 ",G$6," V",$B9),Основа!$A$1:$P3625,15,FALSE),0)</f>
        <v>16560</v>
      </c>
      <c r="AC9" s="126">
        <f>ROUND(VLOOKUP(CONCATENATE("Q60 ",H$6," V",$B9),Основа!$A$1:$P3625,15,FALSE),0)</f>
        <v>17528</v>
      </c>
      <c r="AD9" s="126">
        <f>ROUND(VLOOKUP(CONCATENATE("Q60 ",I$6," V",$B9),Основа!$A$1:$P3625,15,FALSE),0)</f>
        <v>19187</v>
      </c>
      <c r="AE9" s="126">
        <f>ROUND(VLOOKUP(CONCATENATE("Q60 ",J$6," V",$B9),Основа!$A$1:$P3625,15,FALSE),0)</f>
        <v>19690</v>
      </c>
      <c r="AF9" s="126">
        <f>ROUND(VLOOKUP(CONCATENATE("Q60 ",K$6," V",$B9),Основа!$A$1:$P3625,15,FALSE),0)</f>
        <v>20885</v>
      </c>
      <c r="AG9" s="126">
        <f>ROUND(VLOOKUP(CONCATENATE("Q60 ",L$6," V",$B9),Основа!$A$1:$P3625,15,FALSE),0)</f>
        <v>22603</v>
      </c>
      <c r="AH9" s="126">
        <f>ROUND(VLOOKUP(CONCATENATE("Q60 ",M$6," V",$B9),Основа!$A$1:$P3625,15,FALSE),0)</f>
        <v>27398</v>
      </c>
      <c r="AI9" s="126">
        <f>ROUND(VLOOKUP(CONCATENATE("Q60 ",N$6," V",$B9),Основа!$A$1:$P3625,15,FALSE),0)</f>
        <v>33395</v>
      </c>
      <c r="AJ9" s="126">
        <f>ROUND(VLOOKUP(CONCATENATE("Q60 ",O$6," V",$B9),Основа!$A$1:$P3625,15,FALSE),0)</f>
        <v>39391</v>
      </c>
    </row>
    <row r="10" spans="2:44" ht="15" customHeight="1" thickBot="1" x14ac:dyDescent="0.35">
      <c r="B10" s="576"/>
      <c r="C10" s="577"/>
      <c r="D10" s="559" t="str">
        <f>RIGHT($J$8,21)</f>
        <v>ΔТ=70⁰С (95/85/20) Вт</v>
      </c>
      <c r="E10" s="560"/>
      <c r="F10" s="461">
        <f t="shared" ref="F10:O10" si="1">ROUND(IF($D10="ΔТ=70⁰С (95/85/20) Вт",AA10,(IF($D10="ΔТ=60⁰С (90/70/20) Вт",AA10*0.818,AA10*0.646))),0)</f>
        <v>235</v>
      </c>
      <c r="G10" s="461">
        <f t="shared" si="1"/>
        <v>340</v>
      </c>
      <c r="H10" s="461">
        <f t="shared" si="1"/>
        <v>460</v>
      </c>
      <c r="I10" s="461">
        <f t="shared" si="1"/>
        <v>570</v>
      </c>
      <c r="J10" s="461">
        <f t="shared" si="1"/>
        <v>687</v>
      </c>
      <c r="K10" s="461">
        <f t="shared" si="1"/>
        <v>797</v>
      </c>
      <c r="L10" s="461">
        <f t="shared" si="1"/>
        <v>921</v>
      </c>
      <c r="M10" s="461">
        <f t="shared" si="1"/>
        <v>1027</v>
      </c>
      <c r="N10" s="461">
        <f t="shared" si="1"/>
        <v>1151</v>
      </c>
      <c r="O10" s="462">
        <f t="shared" si="1"/>
        <v>1377</v>
      </c>
      <c r="Y10" s="80"/>
      <c r="Z10" s="80"/>
      <c r="AA10" s="126">
        <f>VLOOKUP(CONCATENATE("Q60 ",F$6," V",$B9),Основа!$A$1:$P3625,8,FALSE)</f>
        <v>235</v>
      </c>
      <c r="AB10" s="126">
        <f>VLOOKUP(CONCATENATE("Q60 ",G$6," V",$B9),Основа!$A$1:$P3625,8,FALSE)</f>
        <v>340</v>
      </c>
      <c r="AC10" s="126">
        <f>VLOOKUP(CONCATENATE("Q60 ",H$6," V",$B9),Основа!$A$1:$P3625,8,FALSE)</f>
        <v>460</v>
      </c>
      <c r="AD10" s="126">
        <f>VLOOKUP(CONCATENATE("Q60 ",I$6," V",$B9),Основа!$A$1:$P3625,8,FALSE)</f>
        <v>570</v>
      </c>
      <c r="AE10" s="126">
        <f>VLOOKUP(CONCATENATE("Q60 ",J$6," V",$B9),Основа!$A$1:$P3625,8,FALSE)</f>
        <v>687</v>
      </c>
      <c r="AF10" s="126">
        <f>VLOOKUP(CONCATENATE("Q60 ",K$6," V",$B9),Основа!$A$1:$P3625,8,FALSE)</f>
        <v>797</v>
      </c>
      <c r="AG10" s="126">
        <f>VLOOKUP(CONCATENATE("Q60 ",L$6," V",$B9),Основа!$A$1:$P3625,8,FALSE)</f>
        <v>921</v>
      </c>
      <c r="AH10" s="126">
        <f>VLOOKUP(CONCATENATE("Q60 ",M$6," V",$B9),Основа!$A$1:$P3625,8,FALSE)</f>
        <v>1027</v>
      </c>
      <c r="AI10" s="126">
        <f>VLOOKUP(CONCATENATE("Q60 ",N$6," V",$B9),Основа!$A$1:$P3625,8,FALSE)</f>
        <v>1151</v>
      </c>
      <c r="AJ10" s="126">
        <f>VLOOKUP(CONCATENATE("Q60 ",O$6," V",$B9),Основа!$A$1:$P3625,8,FALSE)</f>
        <v>1377</v>
      </c>
    </row>
    <row r="11" spans="2:44" ht="15" customHeight="1" x14ac:dyDescent="0.3">
      <c r="B11" s="553">
        <v>3</v>
      </c>
      <c r="C11" s="555">
        <f>C9+80</f>
        <v>220</v>
      </c>
      <c r="D11" s="557" t="s">
        <v>36</v>
      </c>
      <c r="E11" s="558"/>
      <c r="F11" s="447">
        <f t="shared" ref="F11:O11" si="2">ROUND(AA11-(AA11*$I$8),0)</f>
        <v>16071</v>
      </c>
      <c r="G11" s="447">
        <f t="shared" si="2"/>
        <v>19945</v>
      </c>
      <c r="H11" s="447">
        <f t="shared" si="2"/>
        <v>21401</v>
      </c>
      <c r="I11" s="447">
        <f t="shared" si="2"/>
        <v>23892</v>
      </c>
      <c r="J11" s="447">
        <f t="shared" si="2"/>
        <v>24651</v>
      </c>
      <c r="K11" s="447">
        <f t="shared" si="2"/>
        <v>26447</v>
      </c>
      <c r="L11" s="447">
        <f t="shared" si="2"/>
        <v>29018</v>
      </c>
      <c r="M11" s="447">
        <f t="shared" si="2"/>
        <v>35419</v>
      </c>
      <c r="N11" s="447">
        <f t="shared" si="2"/>
        <v>43419</v>
      </c>
      <c r="O11" s="448">
        <f t="shared" si="2"/>
        <v>51420</v>
      </c>
      <c r="Y11" s="80"/>
      <c r="Z11" s="80"/>
      <c r="AA11" s="126">
        <f>ROUND(VLOOKUP(CONCATENATE("Q60 ",F$6," V",$B11),Основа!$A$1:$P3627,15,FALSE),0)</f>
        <v>16071</v>
      </c>
      <c r="AB11" s="126">
        <f>ROUND(VLOOKUP(CONCATENATE("Q60 ",G$6," V",$B11),Основа!$A$1:$P3627,15,FALSE),0)</f>
        <v>19945</v>
      </c>
      <c r="AC11" s="126">
        <f>ROUND(VLOOKUP(CONCATENATE("Q60 ",H$6," V",$B11),Основа!$A$1:$P3627,15,FALSE),0)</f>
        <v>21401</v>
      </c>
      <c r="AD11" s="126">
        <f>ROUND(VLOOKUP(CONCATENATE("Q60 ",I$6," V",$B11),Основа!$A$1:$P3627,15,FALSE),0)</f>
        <v>23892</v>
      </c>
      <c r="AE11" s="126">
        <f>ROUND(VLOOKUP(CONCATENATE("Q60 ",J$6," V",$B11),Основа!$A$1:$P3627,15,FALSE),0)</f>
        <v>24651</v>
      </c>
      <c r="AF11" s="126">
        <f>ROUND(VLOOKUP(CONCATENATE("Q60 ",K$6," V",$B11),Основа!$A$1:$P3627,15,FALSE),0)</f>
        <v>26447</v>
      </c>
      <c r="AG11" s="126">
        <f>ROUND(VLOOKUP(CONCATENATE("Q60 ",L$6," V",$B11),Основа!$A$1:$P3627,15,FALSE),0)</f>
        <v>29018</v>
      </c>
      <c r="AH11" s="126">
        <f>ROUND(VLOOKUP(CONCATENATE("Q60 ",M$6," V",$B11),Основа!$A$1:$P3627,15,FALSE),0)</f>
        <v>35419</v>
      </c>
      <c r="AI11" s="126">
        <f>ROUND(VLOOKUP(CONCATENATE("Q60 ",N$6," V",$B11),Основа!$A$1:$P3627,15,FALSE),0)</f>
        <v>43419</v>
      </c>
      <c r="AJ11" s="126">
        <f>ROUND(VLOOKUP(CONCATENATE("Q60 ",O$6," V",$B11),Основа!$A$1:$P3627,15,FALSE),0)</f>
        <v>51420</v>
      </c>
      <c r="AK11" s="80"/>
      <c r="AL11" s="80"/>
      <c r="AM11" s="80"/>
    </row>
    <row r="12" spans="2:44" ht="15" customHeight="1" thickBot="1" x14ac:dyDescent="0.35">
      <c r="B12" s="576"/>
      <c r="C12" s="577"/>
      <c r="D12" s="559" t="str">
        <f>RIGHT($J$8,21)</f>
        <v>ΔТ=70⁰С (95/85/20) Вт</v>
      </c>
      <c r="E12" s="560"/>
      <c r="F12" s="461">
        <f t="shared" ref="F12:O12" si="3">ROUND(IF($D12="ΔТ=70⁰С (95/85/20) Вт",AA12,(IF($D12="ΔТ=60⁰С (90/70/20) Вт",AA12*0.818,AA12*0.646))),0)</f>
        <v>352</v>
      </c>
      <c r="G12" s="461">
        <f t="shared" si="3"/>
        <v>511</v>
      </c>
      <c r="H12" s="461">
        <f t="shared" si="3"/>
        <v>692</v>
      </c>
      <c r="I12" s="461">
        <f t="shared" si="3"/>
        <v>857</v>
      </c>
      <c r="J12" s="461">
        <f t="shared" si="3"/>
        <v>1030</v>
      </c>
      <c r="K12" s="461">
        <f t="shared" si="3"/>
        <v>1195</v>
      </c>
      <c r="L12" s="461">
        <f t="shared" si="3"/>
        <v>1379</v>
      </c>
      <c r="M12" s="461">
        <f t="shared" si="3"/>
        <v>1540</v>
      </c>
      <c r="N12" s="461">
        <f t="shared" si="3"/>
        <v>1725</v>
      </c>
      <c r="O12" s="462">
        <f t="shared" si="3"/>
        <v>2066</v>
      </c>
      <c r="Y12" s="80"/>
      <c r="Z12" s="80"/>
      <c r="AA12" s="126">
        <f>VLOOKUP(CONCATENATE("Q60 ",F$6," V",$B11),Основа!$A$1:$P3627,8,FALSE)</f>
        <v>352</v>
      </c>
      <c r="AB12" s="126">
        <f>VLOOKUP(CONCATENATE("Q60 ",G$6," V",$B11),Основа!$A$1:$P3627,8,FALSE)</f>
        <v>511</v>
      </c>
      <c r="AC12" s="126">
        <f>VLOOKUP(CONCATENATE("Q60 ",H$6," V",$B11),Основа!$A$1:$P3627,8,FALSE)</f>
        <v>692</v>
      </c>
      <c r="AD12" s="126">
        <f>VLOOKUP(CONCATENATE("Q60 ",I$6," V",$B11),Основа!$A$1:$P3627,8,FALSE)</f>
        <v>857</v>
      </c>
      <c r="AE12" s="126">
        <f>VLOOKUP(CONCATENATE("Q60 ",J$6," V",$B11),Основа!$A$1:$P3627,8,FALSE)</f>
        <v>1030</v>
      </c>
      <c r="AF12" s="126">
        <f>VLOOKUP(CONCATENATE("Q60 ",K$6," V",$B11),Основа!$A$1:$P3627,8,FALSE)</f>
        <v>1195</v>
      </c>
      <c r="AG12" s="126">
        <f>VLOOKUP(CONCATENATE("Q60 ",L$6," V",$B11),Основа!$A$1:$P3627,8,FALSE)</f>
        <v>1379</v>
      </c>
      <c r="AH12" s="126">
        <f>VLOOKUP(CONCATENATE("Q60 ",M$6," V",$B11),Основа!$A$1:$P3627,8,FALSE)</f>
        <v>1540</v>
      </c>
      <c r="AI12" s="126">
        <f>VLOOKUP(CONCATENATE("Q60 ",N$6," V",$B11),Основа!$A$1:$P3627,8,FALSE)</f>
        <v>1725</v>
      </c>
      <c r="AJ12" s="126">
        <f>VLOOKUP(CONCATENATE("Q60 ",O$6," V",$B11),Основа!$A$1:$P3627,8,FALSE)</f>
        <v>2066</v>
      </c>
      <c r="AK12" s="80"/>
      <c r="AL12" s="80"/>
      <c r="AM12" s="80"/>
    </row>
    <row r="13" spans="2:44" ht="15" customHeight="1" x14ac:dyDescent="0.3">
      <c r="B13" s="553">
        <v>4</v>
      </c>
      <c r="C13" s="555">
        <f t="shared" ref="C13" si="4">C11+80</f>
        <v>300</v>
      </c>
      <c r="D13" s="557" t="s">
        <v>36</v>
      </c>
      <c r="E13" s="558"/>
      <c r="F13" s="447">
        <f t="shared" ref="F13:O13" si="5">ROUND(AA13-(AA13*$I$8),0)</f>
        <v>18078</v>
      </c>
      <c r="G13" s="447">
        <f t="shared" si="5"/>
        <v>23339</v>
      </c>
      <c r="H13" s="447">
        <f t="shared" si="5"/>
        <v>25281</v>
      </c>
      <c r="I13" s="447">
        <f t="shared" si="5"/>
        <v>28606</v>
      </c>
      <c r="J13" s="447">
        <f t="shared" si="5"/>
        <v>29624</v>
      </c>
      <c r="K13" s="447">
        <f t="shared" si="5"/>
        <v>32019</v>
      </c>
      <c r="L13" s="447">
        <f t="shared" si="5"/>
        <v>35447</v>
      </c>
      <c r="M13" s="447">
        <f t="shared" si="5"/>
        <v>43455</v>
      </c>
      <c r="N13" s="447">
        <f t="shared" si="5"/>
        <v>53465</v>
      </c>
      <c r="O13" s="448">
        <f t="shared" si="5"/>
        <v>63475</v>
      </c>
      <c r="Y13" s="80"/>
      <c r="Z13" s="80"/>
      <c r="AA13" s="126">
        <f>ROUND(VLOOKUP(CONCATENATE("Q60 ",F$6," V",$B13),Основа!$A$1:$P3629,15,FALSE),0)</f>
        <v>18078</v>
      </c>
      <c r="AB13" s="126">
        <f>ROUND(VLOOKUP(CONCATENATE("Q60 ",G$6," V",$B13),Основа!$A$1:$P3629,15,FALSE),0)</f>
        <v>23339</v>
      </c>
      <c r="AC13" s="126">
        <f>ROUND(VLOOKUP(CONCATENATE("Q60 ",H$6," V",$B13),Основа!$A$1:$P3629,15,FALSE),0)</f>
        <v>25281</v>
      </c>
      <c r="AD13" s="126">
        <f>ROUND(VLOOKUP(CONCATENATE("Q60 ",I$6," V",$B13),Основа!$A$1:$P3629,15,FALSE),0)</f>
        <v>28606</v>
      </c>
      <c r="AE13" s="126">
        <f>ROUND(VLOOKUP(CONCATENATE("Q60 ",J$6," V",$B13),Основа!$A$1:$P3629,15,FALSE),0)</f>
        <v>29624</v>
      </c>
      <c r="AF13" s="126">
        <f>ROUND(VLOOKUP(CONCATENATE("Q60 ",K$6," V",$B13),Основа!$A$1:$P3629,15,FALSE),0)</f>
        <v>32019</v>
      </c>
      <c r="AG13" s="126">
        <f>ROUND(VLOOKUP(CONCATENATE("Q60 ",L$6," V",$B13),Основа!$A$1:$P3629,15,FALSE),0)</f>
        <v>35447</v>
      </c>
      <c r="AH13" s="126">
        <f>ROUND(VLOOKUP(CONCATENATE("Q60 ",M$6," V",$B13),Основа!$A$1:$P3629,15,FALSE),0)</f>
        <v>43455</v>
      </c>
      <c r="AI13" s="126">
        <f>ROUND(VLOOKUP(CONCATENATE("Q60 ",N$6," V",$B13),Основа!$A$1:$P3629,15,FALSE),0)</f>
        <v>53465</v>
      </c>
      <c r="AJ13" s="126">
        <f>ROUND(VLOOKUP(CONCATENATE("Q60 ",O$6," V",$B13),Основа!$A$1:$P3629,15,FALSE),0)</f>
        <v>63475</v>
      </c>
      <c r="AK13" s="80"/>
      <c r="AL13" s="80"/>
      <c r="AM13" s="80"/>
    </row>
    <row r="14" spans="2:44" ht="15" customHeight="1" thickBot="1" x14ac:dyDescent="0.35">
      <c r="B14" s="576"/>
      <c r="C14" s="577"/>
      <c r="D14" s="559" t="str">
        <f>RIGHT($J$8,21)</f>
        <v>ΔТ=70⁰С (95/85/20) Вт</v>
      </c>
      <c r="E14" s="560"/>
      <c r="F14" s="461">
        <f t="shared" ref="F14:O14" si="6">ROUND(IF($D14="ΔТ=70⁰С (95/85/20) Вт",AA14,(IF($D14="ΔТ=60⁰С (90/70/20) Вт",AA14*0.818,AA14*0.646))),0)</f>
        <v>468</v>
      </c>
      <c r="G14" s="461">
        <f t="shared" si="6"/>
        <v>684</v>
      </c>
      <c r="H14" s="461">
        <f t="shared" si="6"/>
        <v>921</v>
      </c>
      <c r="I14" s="461">
        <f t="shared" si="6"/>
        <v>1142</v>
      </c>
      <c r="J14" s="461">
        <f t="shared" si="6"/>
        <v>1371</v>
      </c>
      <c r="K14" s="461">
        <f t="shared" si="6"/>
        <v>1594</v>
      </c>
      <c r="L14" s="461">
        <f t="shared" si="6"/>
        <v>1839</v>
      </c>
      <c r="M14" s="461">
        <f t="shared" si="6"/>
        <v>2052</v>
      </c>
      <c r="N14" s="461">
        <f t="shared" si="6"/>
        <v>2297</v>
      </c>
      <c r="O14" s="462">
        <f t="shared" si="6"/>
        <v>2753</v>
      </c>
      <c r="Y14" s="80"/>
      <c r="Z14" s="80"/>
      <c r="AA14" s="126">
        <f>VLOOKUP(CONCATENATE("Q60 ",F$6," V",$B13),Основа!$A$1:$P3629,8,FALSE)</f>
        <v>468</v>
      </c>
      <c r="AB14" s="126">
        <f>VLOOKUP(CONCATENATE("Q60 ",G$6," V",$B13),Основа!$A$1:$P3629,8,FALSE)</f>
        <v>684</v>
      </c>
      <c r="AC14" s="126">
        <f>VLOOKUP(CONCATENATE("Q60 ",H$6," V",$B13),Основа!$A$1:$P3629,8,FALSE)</f>
        <v>921</v>
      </c>
      <c r="AD14" s="126">
        <f>VLOOKUP(CONCATENATE("Q60 ",I$6," V",$B13),Основа!$A$1:$P3629,8,FALSE)</f>
        <v>1142</v>
      </c>
      <c r="AE14" s="126">
        <f>VLOOKUP(CONCATENATE("Q60 ",J$6," V",$B13),Основа!$A$1:$P3629,8,FALSE)</f>
        <v>1371</v>
      </c>
      <c r="AF14" s="126">
        <f>VLOOKUP(CONCATENATE("Q60 ",K$6," V",$B13),Основа!$A$1:$P3629,8,FALSE)</f>
        <v>1594</v>
      </c>
      <c r="AG14" s="126">
        <f>VLOOKUP(CONCATENATE("Q60 ",L$6," V",$B13),Основа!$A$1:$P3629,8,FALSE)</f>
        <v>1839</v>
      </c>
      <c r="AH14" s="126">
        <f>VLOOKUP(CONCATENATE("Q60 ",M$6," V",$B13),Основа!$A$1:$P3629,8,FALSE)</f>
        <v>2052</v>
      </c>
      <c r="AI14" s="126">
        <f>VLOOKUP(CONCATENATE("Q60 ",N$6," V",$B13),Основа!$A$1:$P3629,8,FALSE)</f>
        <v>2297</v>
      </c>
      <c r="AJ14" s="126">
        <f>VLOOKUP(CONCATENATE("Q60 ",O$6," V",$B13),Основа!$A$1:$P3629,8,FALSE)</f>
        <v>2753</v>
      </c>
      <c r="AK14" s="80"/>
      <c r="AL14" s="80"/>
      <c r="AM14" s="80"/>
    </row>
    <row r="15" spans="2:44" ht="15" customHeight="1" x14ac:dyDescent="0.3">
      <c r="B15" s="553">
        <v>5</v>
      </c>
      <c r="C15" s="555">
        <f t="shared" ref="C15" si="7">C13+80</f>
        <v>380</v>
      </c>
      <c r="D15" s="557" t="s">
        <v>36</v>
      </c>
      <c r="E15" s="558"/>
      <c r="F15" s="447">
        <f t="shared" ref="F15:O15" si="8">ROUND(AA15-(AA15*$I$8),0)</f>
        <v>20089</v>
      </c>
      <c r="G15" s="447">
        <f t="shared" si="8"/>
        <v>26741</v>
      </c>
      <c r="H15" s="447">
        <f t="shared" si="8"/>
        <v>29171</v>
      </c>
      <c r="I15" s="447">
        <f t="shared" si="8"/>
        <v>33329</v>
      </c>
      <c r="J15" s="447">
        <f t="shared" si="8"/>
        <v>34606</v>
      </c>
      <c r="K15" s="447">
        <f t="shared" si="8"/>
        <v>37602</v>
      </c>
      <c r="L15" s="447">
        <f t="shared" si="8"/>
        <v>41890</v>
      </c>
      <c r="M15" s="447">
        <f t="shared" si="8"/>
        <v>51509</v>
      </c>
      <c r="N15" s="447">
        <f t="shared" si="8"/>
        <v>63531</v>
      </c>
      <c r="O15" s="448">
        <f t="shared" si="8"/>
        <v>75554</v>
      </c>
      <c r="Y15" s="80"/>
      <c r="Z15" s="80"/>
      <c r="AA15" s="126">
        <f>ROUND(VLOOKUP(CONCATENATE("Q60 ",F$6," V",$B15),Основа!$A$1:$P3631,15,FALSE),0)</f>
        <v>20089</v>
      </c>
      <c r="AB15" s="126">
        <f>ROUND(VLOOKUP(CONCATENATE("Q60 ",G$6," V",$B15),Основа!$A$1:$P3631,15,FALSE),0)</f>
        <v>26741</v>
      </c>
      <c r="AC15" s="126">
        <f>ROUND(VLOOKUP(CONCATENATE("Q60 ",H$6," V",$B15),Основа!$A$1:$P3631,15,FALSE),0)</f>
        <v>29171</v>
      </c>
      <c r="AD15" s="126">
        <f>ROUND(VLOOKUP(CONCATENATE("Q60 ",I$6," V",$B15),Основа!$A$1:$P3631,15,FALSE),0)</f>
        <v>33329</v>
      </c>
      <c r="AE15" s="126">
        <f>ROUND(VLOOKUP(CONCATENATE("Q60 ",J$6," V",$B15),Основа!$A$1:$P3631,15,FALSE),0)</f>
        <v>34606</v>
      </c>
      <c r="AF15" s="126">
        <f>ROUND(VLOOKUP(CONCATENATE("Q60 ",K$6," V",$B15),Основа!$A$1:$P3631,15,FALSE),0)</f>
        <v>37602</v>
      </c>
      <c r="AG15" s="126">
        <f>ROUND(VLOOKUP(CONCATENATE("Q60 ",L$6," V",$B15),Основа!$A$1:$P3631,15,FALSE),0)</f>
        <v>41890</v>
      </c>
      <c r="AH15" s="126">
        <f>ROUND(VLOOKUP(CONCATENATE("Q60 ",M$6," V",$B15),Основа!$A$1:$P3631,15,FALSE),0)</f>
        <v>51509</v>
      </c>
      <c r="AI15" s="126">
        <f>ROUND(VLOOKUP(CONCATENATE("Q60 ",N$6," V",$B15),Основа!$A$1:$P3631,15,FALSE),0)</f>
        <v>63531</v>
      </c>
      <c r="AJ15" s="126">
        <f>ROUND(VLOOKUP(CONCATENATE("Q60 ",O$6," V",$B15),Основа!$A$1:$P3631,15,FALSE),0)</f>
        <v>75554</v>
      </c>
      <c r="AK15" s="80"/>
      <c r="AL15" s="80"/>
      <c r="AM15" s="80"/>
    </row>
    <row r="16" spans="2:44" ht="15" customHeight="1" thickBot="1" x14ac:dyDescent="0.35">
      <c r="B16" s="576"/>
      <c r="C16" s="577"/>
      <c r="D16" s="559" t="str">
        <f>RIGHT($J$8,21)</f>
        <v>ΔТ=70⁰С (95/85/20) Вт</v>
      </c>
      <c r="E16" s="560"/>
      <c r="F16" s="461">
        <f t="shared" ref="F16:O16" si="9">ROUND(IF($D16="ΔТ=70⁰С (95/85/20) Вт",AA16,(IF($D16="ΔТ=60⁰С (90/70/20) Вт",AA16*0.818,AA16*0.646))),0)</f>
        <v>584</v>
      </c>
      <c r="G16" s="461">
        <f t="shared" si="9"/>
        <v>853</v>
      </c>
      <c r="H16" s="461">
        <f t="shared" si="9"/>
        <v>1150</v>
      </c>
      <c r="I16" s="461">
        <f t="shared" si="9"/>
        <v>1429</v>
      </c>
      <c r="J16" s="461">
        <f t="shared" si="9"/>
        <v>1713</v>
      </c>
      <c r="K16" s="461">
        <f t="shared" si="9"/>
        <v>1991</v>
      </c>
      <c r="L16" s="461">
        <f t="shared" si="9"/>
        <v>2298</v>
      </c>
      <c r="M16" s="461">
        <f t="shared" si="9"/>
        <v>2564</v>
      </c>
      <c r="N16" s="461">
        <f t="shared" si="9"/>
        <v>2869</v>
      </c>
      <c r="O16" s="462">
        <f t="shared" si="9"/>
        <v>3442</v>
      </c>
      <c r="Y16" s="80"/>
      <c r="Z16" s="80"/>
      <c r="AA16" s="126">
        <f>VLOOKUP(CONCATENATE("Q60 ",F$6," V",$B15),Основа!$A$1:$P3631,8,FALSE)</f>
        <v>584</v>
      </c>
      <c r="AB16" s="126">
        <f>VLOOKUP(CONCATENATE("Q60 ",G$6," V",$B15),Основа!$A$1:$P3631,8,FALSE)</f>
        <v>853</v>
      </c>
      <c r="AC16" s="126">
        <f>VLOOKUP(CONCATENATE("Q60 ",H$6," V",$B15),Основа!$A$1:$P3631,8,FALSE)</f>
        <v>1150</v>
      </c>
      <c r="AD16" s="126">
        <f>VLOOKUP(CONCATENATE("Q60 ",I$6," V",$B15),Основа!$A$1:$P3631,8,FALSE)</f>
        <v>1429</v>
      </c>
      <c r="AE16" s="126">
        <f>VLOOKUP(CONCATENATE("Q60 ",J$6," V",$B15),Основа!$A$1:$P3631,8,FALSE)</f>
        <v>1713</v>
      </c>
      <c r="AF16" s="126">
        <f>VLOOKUP(CONCATENATE("Q60 ",K$6," V",$B15),Основа!$A$1:$P3631,8,FALSE)</f>
        <v>1991</v>
      </c>
      <c r="AG16" s="126">
        <f>VLOOKUP(CONCATENATE("Q60 ",L$6," V",$B15),Основа!$A$1:$P3631,8,FALSE)</f>
        <v>2298</v>
      </c>
      <c r="AH16" s="126">
        <f>VLOOKUP(CONCATENATE("Q60 ",M$6," V",$B15),Основа!$A$1:$P3631,8,FALSE)</f>
        <v>2564</v>
      </c>
      <c r="AI16" s="126">
        <f>VLOOKUP(CONCATENATE("Q60 ",N$6," V",$B15),Основа!$A$1:$P3631,8,FALSE)</f>
        <v>2869</v>
      </c>
      <c r="AJ16" s="126">
        <f>VLOOKUP(CONCATENATE("Q60 ",O$6," V",$B15),Основа!$A$1:$P3631,8,FALSE)</f>
        <v>3442</v>
      </c>
      <c r="AK16" s="80"/>
      <c r="AL16" s="80"/>
      <c r="AM16" s="80"/>
    </row>
    <row r="17" spans="2:40" ht="15" customHeight="1" x14ac:dyDescent="0.3">
      <c r="B17" s="553">
        <v>6</v>
      </c>
      <c r="C17" s="555">
        <f t="shared" ref="C17" si="10">C15+80</f>
        <v>460</v>
      </c>
      <c r="D17" s="557" t="s">
        <v>36</v>
      </c>
      <c r="E17" s="558"/>
      <c r="F17" s="447">
        <f t="shared" ref="F17:O17" si="11">ROUND(AA17-(AA17*$I$8),0)</f>
        <v>22105</v>
      </c>
      <c r="G17" s="447">
        <f t="shared" si="11"/>
        <v>30148</v>
      </c>
      <c r="H17" s="447">
        <f t="shared" si="11"/>
        <v>33068</v>
      </c>
      <c r="I17" s="447">
        <f t="shared" si="11"/>
        <v>38063</v>
      </c>
      <c r="J17" s="447">
        <f t="shared" si="11"/>
        <v>39595</v>
      </c>
      <c r="K17" s="447">
        <f t="shared" si="11"/>
        <v>43201</v>
      </c>
      <c r="L17" s="447">
        <f t="shared" si="11"/>
        <v>48346</v>
      </c>
      <c r="M17" s="447">
        <f t="shared" si="11"/>
        <v>59578</v>
      </c>
      <c r="N17" s="447">
        <f t="shared" si="11"/>
        <v>73619</v>
      </c>
      <c r="O17" s="448">
        <f t="shared" si="11"/>
        <v>87659</v>
      </c>
      <c r="Y17" s="80"/>
      <c r="Z17" s="80"/>
      <c r="AA17" s="126">
        <f>ROUND(VLOOKUP(CONCATENATE("Q60 ",F$6," V",$B17),Основа!$A$1:$P3633,15,FALSE),0)</f>
        <v>22105</v>
      </c>
      <c r="AB17" s="126">
        <f>ROUND(VLOOKUP(CONCATENATE("Q60 ",G$6," V",$B17),Основа!$A$1:$P3633,15,FALSE),0)</f>
        <v>30148</v>
      </c>
      <c r="AC17" s="126">
        <f>ROUND(VLOOKUP(CONCATENATE("Q60 ",H$6," V",$B17),Основа!$A$1:$P3633,15,FALSE),0)</f>
        <v>33068</v>
      </c>
      <c r="AD17" s="126">
        <f>ROUND(VLOOKUP(CONCATENATE("Q60 ",I$6," V",$B17),Основа!$A$1:$P3633,15,FALSE),0)</f>
        <v>38063</v>
      </c>
      <c r="AE17" s="126">
        <f>ROUND(VLOOKUP(CONCATENATE("Q60 ",J$6," V",$B17),Основа!$A$1:$P3633,15,FALSE),0)</f>
        <v>39595</v>
      </c>
      <c r="AF17" s="126">
        <f>ROUND(VLOOKUP(CONCATENATE("Q60 ",K$6," V",$B17),Основа!$A$1:$P3633,15,FALSE),0)</f>
        <v>43201</v>
      </c>
      <c r="AG17" s="126">
        <f>ROUND(VLOOKUP(CONCATENATE("Q60 ",L$6," V",$B17),Основа!$A$1:$P3633,15,FALSE),0)</f>
        <v>48346</v>
      </c>
      <c r="AH17" s="126">
        <f>ROUND(VLOOKUP(CONCATENATE("Q60 ",M$6," V",$B17),Основа!$A$1:$P3633,15,FALSE),0)</f>
        <v>59578</v>
      </c>
      <c r="AI17" s="126">
        <f>ROUND(VLOOKUP(CONCATENATE("Q60 ",N$6," V",$B17),Основа!$A$1:$P3633,15,FALSE),0)</f>
        <v>73619</v>
      </c>
      <c r="AJ17" s="126">
        <f>ROUND(VLOOKUP(CONCATENATE("Q60 ",O$6," V",$B17),Основа!$A$1:$P3633,15,FALSE),0)</f>
        <v>87659</v>
      </c>
      <c r="AK17" s="80"/>
      <c r="AL17" s="80"/>
      <c r="AM17" s="80"/>
    </row>
    <row r="18" spans="2:40" ht="15" customHeight="1" thickBot="1" x14ac:dyDescent="0.35">
      <c r="B18" s="576"/>
      <c r="C18" s="577"/>
      <c r="D18" s="641" t="str">
        <f>RIGHT($J$8,21)</f>
        <v>ΔТ=70⁰С (95/85/20) Вт</v>
      </c>
      <c r="E18" s="642"/>
      <c r="F18" s="495">
        <f t="shared" ref="F18:O18" si="12">ROUND(IF($D18="ΔТ=70⁰С (95/85/20) Вт",AA18,(IF($D18="ΔТ=60⁰С (90/70/20) Вт",AA18*0.818,AA18*0.646))),0)</f>
        <v>701</v>
      </c>
      <c r="G18" s="495">
        <f t="shared" si="12"/>
        <v>1023</v>
      </c>
      <c r="H18" s="495">
        <f t="shared" si="12"/>
        <v>1379</v>
      </c>
      <c r="I18" s="495">
        <f t="shared" si="12"/>
        <v>1713</v>
      </c>
      <c r="J18" s="495">
        <f t="shared" si="12"/>
        <v>2057</v>
      </c>
      <c r="K18" s="495">
        <f t="shared" si="12"/>
        <v>2388</v>
      </c>
      <c r="L18" s="495">
        <f t="shared" si="12"/>
        <v>2753</v>
      </c>
      <c r="M18" s="495">
        <f t="shared" si="12"/>
        <v>3078</v>
      </c>
      <c r="N18" s="495">
        <f t="shared" si="12"/>
        <v>3445</v>
      </c>
      <c r="O18" s="496">
        <f t="shared" si="12"/>
        <v>4124</v>
      </c>
      <c r="Y18" s="80"/>
      <c r="Z18" s="80"/>
      <c r="AA18" s="126">
        <f>VLOOKUP(CONCATENATE("Q60 ",F$6," V",$B17),Основа!$A$1:$P3633,8,FALSE)</f>
        <v>701</v>
      </c>
      <c r="AB18" s="126">
        <f>VLOOKUP(CONCATENATE("Q60 ",G$6," V",$B17),Основа!$A$1:$P3633,8,FALSE)</f>
        <v>1023</v>
      </c>
      <c r="AC18" s="126">
        <f>VLOOKUP(CONCATENATE("Q60 ",H$6," V",$B17),Основа!$A$1:$P3633,8,FALSE)</f>
        <v>1379</v>
      </c>
      <c r="AD18" s="126">
        <f>VLOOKUP(CONCATENATE("Q60 ",I$6," V",$B17),Основа!$A$1:$P3633,8,FALSE)</f>
        <v>1713</v>
      </c>
      <c r="AE18" s="126">
        <f>VLOOKUP(CONCATENATE("Q60 ",J$6," V",$B17),Основа!$A$1:$P3633,8,FALSE)</f>
        <v>2057</v>
      </c>
      <c r="AF18" s="126">
        <f>VLOOKUP(CONCATENATE("Q60 ",K$6," V",$B17),Основа!$A$1:$P3633,8,FALSE)</f>
        <v>2388</v>
      </c>
      <c r="AG18" s="126">
        <f>VLOOKUP(CONCATENATE("Q60 ",L$6," V",$B17),Основа!$A$1:$P3633,8,FALSE)</f>
        <v>2753</v>
      </c>
      <c r="AH18" s="126">
        <f>VLOOKUP(CONCATENATE("Q60 ",M$6," V",$B17),Основа!$A$1:$P3633,8,FALSE)</f>
        <v>3078</v>
      </c>
      <c r="AI18" s="126">
        <f>VLOOKUP(CONCATENATE("Q60 ",N$6," V",$B17),Основа!$A$1:$P3633,8,FALSE)</f>
        <v>3445</v>
      </c>
      <c r="AJ18" s="126">
        <f>VLOOKUP(CONCATENATE("Q60 ",O$6," V",$B17),Основа!$A$1:$P3633,8,FALSE)</f>
        <v>4124</v>
      </c>
      <c r="AK18" s="80"/>
      <c r="AL18" s="80"/>
      <c r="AM18" s="80"/>
    </row>
    <row r="19" spans="2:40" ht="15" customHeight="1" x14ac:dyDescent="0.3">
      <c r="B19" s="553">
        <v>7</v>
      </c>
      <c r="C19" s="555">
        <f t="shared" ref="C19" si="13">C17+80</f>
        <v>540</v>
      </c>
      <c r="D19" s="557" t="s">
        <v>36</v>
      </c>
      <c r="E19" s="558"/>
      <c r="F19" s="447">
        <f t="shared" ref="F19:M19" si="14">ROUND(AA19-(AA19*$I$8),0)</f>
        <v>24123</v>
      </c>
      <c r="G19" s="447">
        <f t="shared" si="14"/>
        <v>33564</v>
      </c>
      <c r="H19" s="447">
        <f t="shared" si="14"/>
        <v>36974</v>
      </c>
      <c r="I19" s="447">
        <f t="shared" si="14"/>
        <v>42807</v>
      </c>
      <c r="J19" s="447">
        <f t="shared" si="14"/>
        <v>44599</v>
      </c>
      <c r="K19" s="447">
        <f t="shared" si="14"/>
        <v>48809</v>
      </c>
      <c r="L19" s="447">
        <f t="shared" si="14"/>
        <v>54815</v>
      </c>
      <c r="M19" s="447">
        <f t="shared" si="14"/>
        <v>67665</v>
      </c>
      <c r="N19" s="138"/>
      <c r="O19" s="134"/>
      <c r="Y19" s="80"/>
      <c r="Z19" s="80"/>
      <c r="AA19" s="126">
        <f>ROUND(VLOOKUP(CONCATENATE("Q60 ",F$6," V",$B19),Основа!$A$1:$P3635,15,FALSE),0)</f>
        <v>24123</v>
      </c>
      <c r="AB19" s="126">
        <f>ROUND(VLOOKUP(CONCATENATE("Q60 ",G$6," V",$B19),Основа!$A$1:$P3635,15,FALSE),0)</f>
        <v>33564</v>
      </c>
      <c r="AC19" s="126">
        <f>ROUND(VLOOKUP(CONCATENATE("Q60 ",H$6," V",$B19),Основа!$A$1:$P3635,15,FALSE),0)</f>
        <v>36974</v>
      </c>
      <c r="AD19" s="126">
        <f>ROUND(VLOOKUP(CONCATENATE("Q60 ",I$6," V",$B19),Основа!$A$1:$P3635,15,FALSE),0)</f>
        <v>42807</v>
      </c>
      <c r="AE19" s="126">
        <f>ROUND(VLOOKUP(CONCATENATE("Q60 ",J$6," V",$B19),Основа!$A$1:$P3635,15,FALSE),0)</f>
        <v>44599</v>
      </c>
      <c r="AF19" s="126">
        <f>ROUND(VLOOKUP(CONCATENATE("Q60 ",K$6," V",$B19),Основа!$A$1:$P3635,15,FALSE),0)</f>
        <v>48809</v>
      </c>
      <c r="AG19" s="126">
        <f>ROUND(VLOOKUP(CONCATENATE("Q60 ",L$6," V",$B19),Основа!$A$1:$P3635,15,FALSE),0)</f>
        <v>54815</v>
      </c>
      <c r="AH19" s="126">
        <f>ROUND(VLOOKUP(CONCATENATE("Q60 ",M$6," V",$B19),Основа!$A$1:$P3635,15,FALSE),0)</f>
        <v>67665</v>
      </c>
      <c r="AI19" s="126"/>
      <c r="AJ19" s="126"/>
      <c r="AK19" s="80"/>
      <c r="AL19" s="80"/>
      <c r="AM19" s="80"/>
    </row>
    <row r="20" spans="2:40" ht="15" customHeight="1" thickBot="1" x14ac:dyDescent="0.35">
      <c r="B20" s="554"/>
      <c r="C20" s="556"/>
      <c r="D20" s="559" t="str">
        <f>RIGHT($J$8,21)</f>
        <v>ΔТ=70⁰С (95/85/20) Вт</v>
      </c>
      <c r="E20" s="560"/>
      <c r="F20" s="461">
        <f t="shared" ref="F20:M20" si="15">ROUND(IF($D20="ΔТ=70⁰С (95/85/20) Вт",AA20,(IF($D20="ΔТ=60⁰С (90/70/20) Вт",AA20*0.818,AA20*0.646))),0)</f>
        <v>819</v>
      </c>
      <c r="G20" s="461">
        <f t="shared" si="15"/>
        <v>1193</v>
      </c>
      <c r="H20" s="461">
        <f t="shared" si="15"/>
        <v>1609</v>
      </c>
      <c r="I20" s="461">
        <f t="shared" si="15"/>
        <v>1996</v>
      </c>
      <c r="J20" s="461">
        <f t="shared" si="15"/>
        <v>2397</v>
      </c>
      <c r="K20" s="461">
        <f t="shared" si="15"/>
        <v>2784</v>
      </c>
      <c r="L20" s="461">
        <f t="shared" si="15"/>
        <v>3214</v>
      </c>
      <c r="M20" s="461">
        <f t="shared" si="15"/>
        <v>3591</v>
      </c>
      <c r="N20" s="147"/>
      <c r="O20" s="148"/>
      <c r="Y20" s="80"/>
      <c r="Z20" s="80"/>
      <c r="AA20" s="126">
        <f>VLOOKUP(CONCATENATE("Q60 ",F$6," V",$B19),Основа!$A$1:$P3635,8,FALSE)</f>
        <v>819</v>
      </c>
      <c r="AB20" s="126">
        <f>VLOOKUP(CONCATENATE("Q60 ",G$6," V",$B19),Основа!$A$1:$P3635,8,FALSE)</f>
        <v>1193</v>
      </c>
      <c r="AC20" s="126">
        <f>VLOOKUP(CONCATENATE("Q60 ",H$6," V",$B19),Основа!$A$1:$P3635,8,FALSE)</f>
        <v>1609</v>
      </c>
      <c r="AD20" s="126">
        <f>VLOOKUP(CONCATENATE("Q60 ",I$6," V",$B19),Основа!$A$1:$P3635,8,FALSE)</f>
        <v>1996</v>
      </c>
      <c r="AE20" s="126">
        <f>VLOOKUP(CONCATENATE("Q60 ",J$6," V",$B19),Основа!$A$1:$P3635,8,FALSE)</f>
        <v>2397</v>
      </c>
      <c r="AF20" s="126">
        <f>VLOOKUP(CONCATENATE("Q60 ",K$6," V",$B19),Основа!$A$1:$P3635,8,FALSE)</f>
        <v>2784</v>
      </c>
      <c r="AG20" s="126">
        <f>VLOOKUP(CONCATENATE("Q60 ",L$6," V",$B19),Основа!$A$1:$P3635,8,FALSE)</f>
        <v>3214</v>
      </c>
      <c r="AH20" s="126">
        <f>VLOOKUP(CONCATENATE("Q60 ",M$6," V",$B19),Основа!$A$1:$P3635,8,FALSE)</f>
        <v>3591</v>
      </c>
      <c r="AI20" s="126"/>
      <c r="AJ20" s="126"/>
      <c r="AK20" s="80"/>
      <c r="AL20" s="80"/>
      <c r="AM20" s="80"/>
    </row>
    <row r="21" spans="2:40" ht="15" customHeight="1" x14ac:dyDescent="0.3">
      <c r="B21" s="576">
        <v>8</v>
      </c>
      <c r="C21" s="577">
        <f t="shared" ref="C21" si="16">C19+80</f>
        <v>620</v>
      </c>
      <c r="D21" s="639" t="s">
        <v>36</v>
      </c>
      <c r="E21" s="640"/>
      <c r="F21" s="488">
        <f t="shared" ref="F21:M21" si="17">ROUND(AA21-(AA21*$I$8),0)</f>
        <v>26146</v>
      </c>
      <c r="G21" s="488">
        <f t="shared" si="17"/>
        <v>36985</v>
      </c>
      <c r="H21" s="488">
        <f t="shared" si="17"/>
        <v>40888</v>
      </c>
      <c r="I21" s="488">
        <f t="shared" si="17"/>
        <v>47562</v>
      </c>
      <c r="J21" s="488">
        <f t="shared" si="17"/>
        <v>49610</v>
      </c>
      <c r="K21" s="488">
        <f t="shared" si="17"/>
        <v>54423</v>
      </c>
      <c r="L21" s="488">
        <f t="shared" si="17"/>
        <v>61300</v>
      </c>
      <c r="M21" s="488">
        <f t="shared" si="17"/>
        <v>75771</v>
      </c>
      <c r="N21" s="136"/>
      <c r="O21" s="137"/>
      <c r="Y21" s="80"/>
      <c r="Z21" s="80"/>
      <c r="AA21" s="126">
        <f>ROUND(VLOOKUP(CONCATENATE("Q60 ",F$6," V",$B21),Основа!$A$1:$P3637,15,FALSE),0)</f>
        <v>26146</v>
      </c>
      <c r="AB21" s="126">
        <f>ROUND(VLOOKUP(CONCATENATE("Q60 ",G$6," V",$B21),Основа!$A$1:$P3637,15,FALSE),0)</f>
        <v>36985</v>
      </c>
      <c r="AC21" s="126">
        <f>ROUND(VLOOKUP(CONCATENATE("Q60 ",H$6," V",$B21),Основа!$A$1:$P3637,15,FALSE),0)</f>
        <v>40888</v>
      </c>
      <c r="AD21" s="126">
        <f>ROUND(VLOOKUP(CONCATENATE("Q60 ",I$6," V",$B21),Основа!$A$1:$P3637,15,FALSE),0)</f>
        <v>47562</v>
      </c>
      <c r="AE21" s="126">
        <f>ROUND(VLOOKUP(CONCATENATE("Q60 ",J$6," V",$B21),Основа!$A$1:$P3637,15,FALSE),0)</f>
        <v>49610</v>
      </c>
      <c r="AF21" s="126">
        <f>ROUND(VLOOKUP(CONCATENATE("Q60 ",K$6," V",$B21),Основа!$A$1:$P3637,15,FALSE),0)</f>
        <v>54423</v>
      </c>
      <c r="AG21" s="126">
        <f>ROUND(VLOOKUP(CONCATENATE("Q60 ",L$6," V",$B21),Основа!$A$1:$P3637,15,FALSE),0)</f>
        <v>61300</v>
      </c>
      <c r="AH21" s="126">
        <f>ROUND(VLOOKUP(CONCATENATE("Q60 ",M$6," V",$B21),Основа!$A$1:$P3637,15,FALSE),0)</f>
        <v>75771</v>
      </c>
      <c r="AI21" s="126"/>
      <c r="AJ21" s="126"/>
      <c r="AK21" s="80"/>
      <c r="AL21" s="80"/>
      <c r="AM21" s="80"/>
    </row>
    <row r="22" spans="2:40" ht="15" customHeight="1" thickBot="1" x14ac:dyDescent="0.35">
      <c r="B22" s="576"/>
      <c r="C22" s="577"/>
      <c r="D22" s="641" t="str">
        <f>RIGHT($J$8,21)</f>
        <v>ΔТ=70⁰С (95/85/20) Вт</v>
      </c>
      <c r="E22" s="642"/>
      <c r="F22" s="495">
        <f t="shared" ref="F22:M22" si="18">ROUND(IF($D22="ΔТ=70⁰С (95/85/20) Вт",AA22,(IF($D22="ΔТ=60⁰С (90/70/20) Вт",AA22*0.818,AA22*0.646))),0)</f>
        <v>936</v>
      </c>
      <c r="G22" s="495">
        <f t="shared" si="18"/>
        <v>1365</v>
      </c>
      <c r="H22" s="495">
        <f t="shared" si="18"/>
        <v>1838</v>
      </c>
      <c r="I22" s="495">
        <f t="shared" si="18"/>
        <v>2282</v>
      </c>
      <c r="J22" s="495">
        <f t="shared" si="18"/>
        <v>2740</v>
      </c>
      <c r="K22" s="495">
        <f t="shared" si="18"/>
        <v>3183</v>
      </c>
      <c r="L22" s="495">
        <f t="shared" si="18"/>
        <v>3673</v>
      </c>
      <c r="M22" s="495">
        <f t="shared" si="18"/>
        <v>4105</v>
      </c>
      <c r="N22" s="132"/>
      <c r="O22" s="135"/>
      <c r="Y22" s="80"/>
      <c r="Z22" s="80"/>
      <c r="AA22" s="126">
        <f>VLOOKUP(CONCATENATE("Q60 ",F$6," V",$B21),Основа!$A$1:$P3637,8,FALSE)</f>
        <v>936</v>
      </c>
      <c r="AB22" s="126">
        <f>VLOOKUP(CONCATENATE("Q60 ",G$6," V",$B21),Основа!$A$1:$P3637,8,FALSE)</f>
        <v>1365</v>
      </c>
      <c r="AC22" s="126">
        <f>VLOOKUP(CONCATENATE("Q60 ",H$6," V",$B21),Основа!$A$1:$P3637,8,FALSE)</f>
        <v>1838</v>
      </c>
      <c r="AD22" s="126">
        <f>VLOOKUP(CONCATENATE("Q60 ",I$6," V",$B21),Основа!$A$1:$P3637,8,FALSE)</f>
        <v>2282</v>
      </c>
      <c r="AE22" s="126">
        <f>VLOOKUP(CONCATENATE("Q60 ",J$6," V",$B21),Основа!$A$1:$P3637,8,FALSE)</f>
        <v>2740</v>
      </c>
      <c r="AF22" s="126">
        <f>VLOOKUP(CONCATENATE("Q60 ",K$6," V",$B21),Основа!$A$1:$P3637,8,FALSE)</f>
        <v>3183</v>
      </c>
      <c r="AG22" s="126">
        <f>VLOOKUP(CONCATENATE("Q60 ",L$6," V",$B21),Основа!$A$1:$P3637,8,FALSE)</f>
        <v>3673</v>
      </c>
      <c r="AH22" s="126">
        <f>VLOOKUP(CONCATENATE("Q60 ",M$6," V",$B21),Основа!$A$1:$P3637,8,FALSE)</f>
        <v>4105</v>
      </c>
      <c r="AI22" s="126"/>
      <c r="AJ22" s="126"/>
      <c r="AK22" s="80"/>
      <c r="AL22" s="80"/>
      <c r="AM22" s="80"/>
    </row>
    <row r="23" spans="2:40" ht="15" customHeight="1" x14ac:dyDescent="0.3">
      <c r="B23" s="553">
        <v>9</v>
      </c>
      <c r="C23" s="555">
        <f t="shared" ref="C23" si="19">C21+80</f>
        <v>700</v>
      </c>
      <c r="D23" s="557" t="s">
        <v>36</v>
      </c>
      <c r="E23" s="558"/>
      <c r="F23" s="447">
        <f t="shared" ref="F23:L23" si="20">ROUND(AA23-(AA23*$I$8),0)</f>
        <v>28173</v>
      </c>
      <c r="G23" s="447">
        <f t="shared" si="20"/>
        <v>40414</v>
      </c>
      <c r="H23" s="447">
        <f t="shared" si="20"/>
        <v>44810</v>
      </c>
      <c r="I23" s="447">
        <f t="shared" si="20"/>
        <v>52324</v>
      </c>
      <c r="J23" s="447">
        <f t="shared" si="20"/>
        <v>54635</v>
      </c>
      <c r="K23" s="447">
        <f t="shared" si="20"/>
        <v>60054</v>
      </c>
      <c r="L23" s="447">
        <f t="shared" si="20"/>
        <v>67796</v>
      </c>
      <c r="M23" s="138"/>
      <c r="N23" s="138"/>
      <c r="O23" s="134"/>
      <c r="Y23" s="80"/>
      <c r="Z23" s="80"/>
      <c r="AA23" s="126">
        <f>ROUND(VLOOKUP(CONCATENATE("Q60 ",F$6," V",$B23),Основа!$A$1:$P3639,15,FALSE),0)</f>
        <v>28173</v>
      </c>
      <c r="AB23" s="126">
        <f>ROUND(VLOOKUP(CONCATENATE("Q60 ",G$6," V",$B23),Основа!$A$1:$P3639,15,FALSE),0)</f>
        <v>40414</v>
      </c>
      <c r="AC23" s="126">
        <f>ROUND(VLOOKUP(CONCATENATE("Q60 ",H$6," V",$B23),Основа!$A$1:$P3639,15,FALSE),0)</f>
        <v>44810</v>
      </c>
      <c r="AD23" s="126">
        <f>ROUND(VLOOKUP(CONCATENATE("Q60 ",I$6," V",$B23),Основа!$A$1:$P3639,15,FALSE),0)</f>
        <v>52324</v>
      </c>
      <c r="AE23" s="126">
        <f>ROUND(VLOOKUP(CONCATENATE("Q60 ",J$6," V",$B23),Основа!$A$1:$P3639,15,FALSE),0)</f>
        <v>54635</v>
      </c>
      <c r="AF23" s="126">
        <f>ROUND(VLOOKUP(CONCATENATE("Q60 ",K$6," V",$B23),Основа!$A$1:$P3639,15,FALSE),0)</f>
        <v>60054</v>
      </c>
      <c r="AG23" s="126">
        <f>ROUND(VLOOKUP(CONCATENATE("Q60 ",L$6," V",$B23),Основа!$A$1:$P3639,15,FALSE),0)</f>
        <v>67796</v>
      </c>
      <c r="AH23" s="126"/>
      <c r="AI23" s="126"/>
      <c r="AJ23" s="126"/>
      <c r="AK23" s="80"/>
      <c r="AL23" s="80"/>
      <c r="AM23" s="80"/>
    </row>
    <row r="24" spans="2:40" ht="15" customHeight="1" thickBot="1" x14ac:dyDescent="0.35">
      <c r="B24" s="554"/>
      <c r="C24" s="556"/>
      <c r="D24" s="559" t="str">
        <f>RIGHT($J$8,21)</f>
        <v>ΔТ=70⁰С (95/85/20) Вт</v>
      </c>
      <c r="E24" s="560"/>
      <c r="F24" s="461">
        <f t="shared" ref="F24:L24" si="21">ROUND(IF($D24="ΔТ=70⁰С (95/85/20) Вт",AA24,(IF($D24="ΔТ=60⁰С (90/70/20) Вт",AA24*0.818,AA24*0.646))),0)</f>
        <v>1053</v>
      </c>
      <c r="G24" s="461">
        <f t="shared" si="21"/>
        <v>1531</v>
      </c>
      <c r="H24" s="461">
        <f t="shared" si="21"/>
        <v>2067</v>
      </c>
      <c r="I24" s="461">
        <f t="shared" si="21"/>
        <v>2568</v>
      </c>
      <c r="J24" s="461">
        <f t="shared" si="21"/>
        <v>3083</v>
      </c>
      <c r="K24" s="461">
        <f t="shared" si="21"/>
        <v>3581</v>
      </c>
      <c r="L24" s="461">
        <f t="shared" si="21"/>
        <v>4132</v>
      </c>
      <c r="M24" s="147"/>
      <c r="N24" s="147"/>
      <c r="O24" s="148"/>
      <c r="Y24" s="80"/>
      <c r="Z24" s="80"/>
      <c r="AA24" s="126">
        <f>VLOOKUP(CONCATENATE("Q60 ",F$6," V",$B23),Основа!$A$1:$P3639,8,FALSE)</f>
        <v>1053</v>
      </c>
      <c r="AB24" s="126">
        <f>VLOOKUP(CONCATENATE("Q60 ",G$6," V",$B23),Основа!$A$1:$P3639,8,FALSE)</f>
        <v>1531</v>
      </c>
      <c r="AC24" s="126">
        <f>VLOOKUP(CONCATENATE("Q60 ",H$6," V",$B23),Основа!$A$1:$P3639,8,FALSE)</f>
        <v>2067</v>
      </c>
      <c r="AD24" s="126">
        <f>VLOOKUP(CONCATENATE("Q60 ",I$6," V",$B23),Основа!$A$1:$P3639,8,FALSE)</f>
        <v>2568</v>
      </c>
      <c r="AE24" s="126">
        <f>VLOOKUP(CONCATENATE("Q60 ",J$6," V",$B23),Основа!$A$1:$P3639,8,FALSE)</f>
        <v>3083</v>
      </c>
      <c r="AF24" s="126">
        <f>VLOOKUP(CONCATENATE("Q60 ",K$6," V",$B23),Основа!$A$1:$P3639,8,FALSE)</f>
        <v>3581</v>
      </c>
      <c r="AG24" s="126">
        <f>VLOOKUP(CONCATENATE("Q60 ",L$6," V",$B23),Основа!$A$1:$P3639,8,FALSE)</f>
        <v>4132</v>
      </c>
      <c r="AH24" s="126"/>
      <c r="AI24" s="126"/>
      <c r="AJ24" s="126"/>
      <c r="AK24" s="80"/>
      <c r="AL24" s="80"/>
      <c r="AM24" s="80"/>
    </row>
    <row r="25" spans="2:40" ht="15" customHeight="1" x14ac:dyDescent="0.3">
      <c r="B25" s="576">
        <v>10</v>
      </c>
      <c r="C25" s="577">
        <f t="shared" ref="C25" si="22">C23+80</f>
        <v>780</v>
      </c>
      <c r="D25" s="557" t="s">
        <v>36</v>
      </c>
      <c r="E25" s="558"/>
      <c r="F25" s="447">
        <f t="shared" ref="F25:L25" si="23">ROUND(AA25-(AA25*$I$8),0)</f>
        <v>30205</v>
      </c>
      <c r="G25" s="447">
        <f t="shared" si="23"/>
        <v>43851</v>
      </c>
      <c r="H25" s="447">
        <f t="shared" si="23"/>
        <v>48742</v>
      </c>
      <c r="I25" s="447">
        <f t="shared" si="23"/>
        <v>57102</v>
      </c>
      <c r="J25" s="447">
        <f t="shared" si="23"/>
        <v>59667</v>
      </c>
      <c r="K25" s="447">
        <f t="shared" si="23"/>
        <v>65696</v>
      </c>
      <c r="L25" s="447">
        <f t="shared" si="23"/>
        <v>74311</v>
      </c>
      <c r="M25" s="136"/>
      <c r="N25" s="136"/>
      <c r="O25" s="137"/>
      <c r="Y25" s="80"/>
      <c r="Z25" s="80"/>
      <c r="AA25" s="126">
        <f>ROUND(VLOOKUP(CONCATENATE("Q60 ",F$6," V",$B25),Основа!$A$1:$P3641,15,FALSE),0)</f>
        <v>30205</v>
      </c>
      <c r="AB25" s="126">
        <f>ROUND(VLOOKUP(CONCATENATE("Q60 ",G$6," V",$B25),Основа!$A$1:$P3641,15,FALSE),0)</f>
        <v>43851</v>
      </c>
      <c r="AC25" s="126">
        <f>ROUND(VLOOKUP(CONCATENATE("Q60 ",H$6," V",$B25),Основа!$A$1:$P3641,15,FALSE),0)</f>
        <v>48742</v>
      </c>
      <c r="AD25" s="126">
        <f>ROUND(VLOOKUP(CONCATENATE("Q60 ",I$6," V",$B25),Основа!$A$1:$P3641,15,FALSE),0)</f>
        <v>57102</v>
      </c>
      <c r="AE25" s="126">
        <f>ROUND(VLOOKUP(CONCATENATE("Q60 ",J$6," V",$B25),Основа!$A$1:$P3641,15,FALSE),0)</f>
        <v>59667</v>
      </c>
      <c r="AF25" s="126">
        <f>ROUND(VLOOKUP(CONCATENATE("Q60 ",K$6," V",$B25),Основа!$A$1:$P3641,15,FALSE),0)</f>
        <v>65696</v>
      </c>
      <c r="AG25" s="126">
        <f>ROUND(VLOOKUP(CONCATENATE("Q60 ",L$6," V",$B25),Основа!$A$1:$P3641,15,FALSE),0)</f>
        <v>74311</v>
      </c>
      <c r="AH25" s="126"/>
      <c r="AI25" s="126"/>
      <c r="AJ25" s="126"/>
      <c r="AK25" s="80"/>
      <c r="AL25" s="80"/>
      <c r="AM25" s="80"/>
    </row>
    <row r="26" spans="2:40" ht="15" customHeight="1" thickBot="1" x14ac:dyDescent="0.35">
      <c r="B26" s="576"/>
      <c r="C26" s="577"/>
      <c r="D26" s="559" t="str">
        <f>RIGHT($J$8,21)</f>
        <v>ΔТ=70⁰С (95/85/20) Вт</v>
      </c>
      <c r="E26" s="560"/>
      <c r="F26" s="495">
        <f t="shared" ref="F26:L26" si="24">ROUND(IF($D26="ΔТ=70⁰С (95/85/20) Вт",AA26,(IF($D26="ΔТ=60⁰С (90/70/20) Вт",AA26*0.818,AA26*0.646))),0)</f>
        <v>1171</v>
      </c>
      <c r="G26" s="495">
        <f t="shared" si="24"/>
        <v>1704</v>
      </c>
      <c r="H26" s="495">
        <f t="shared" si="24"/>
        <v>2298</v>
      </c>
      <c r="I26" s="495">
        <f t="shared" si="24"/>
        <v>2853</v>
      </c>
      <c r="J26" s="495">
        <f t="shared" si="24"/>
        <v>3425</v>
      </c>
      <c r="K26" s="495">
        <f t="shared" si="24"/>
        <v>3979</v>
      </c>
      <c r="L26" s="461">
        <f t="shared" si="24"/>
        <v>4591</v>
      </c>
      <c r="M26" s="132"/>
      <c r="N26" s="132"/>
      <c r="O26" s="135"/>
      <c r="Y26" s="80"/>
      <c r="Z26" s="80"/>
      <c r="AA26" s="126">
        <f>VLOOKUP(CONCATENATE("Q60 ",F$6," V",$B25),Основа!$A$1:$P3641,8,FALSE)</f>
        <v>1171</v>
      </c>
      <c r="AB26" s="126">
        <f>VLOOKUP(CONCATENATE("Q60 ",G$6," V",$B25),Основа!$A$1:$P3641,8,FALSE)</f>
        <v>1704</v>
      </c>
      <c r="AC26" s="126">
        <f>VLOOKUP(CONCATENATE("Q60 ",H$6," V",$B25),Основа!$A$1:$P3641,8,FALSE)</f>
        <v>2298</v>
      </c>
      <c r="AD26" s="126">
        <f>VLOOKUP(CONCATENATE("Q60 ",I$6," V",$B25),Основа!$A$1:$P3641,8,FALSE)</f>
        <v>2853</v>
      </c>
      <c r="AE26" s="126">
        <f>VLOOKUP(CONCATENATE("Q60 ",J$6," V",$B25),Основа!$A$1:$P3641,8,FALSE)</f>
        <v>3425</v>
      </c>
      <c r="AF26" s="126">
        <f>VLOOKUP(CONCATENATE("Q60 ",K$6," V",$B25),Основа!$A$1:$P3641,8,FALSE)</f>
        <v>3979</v>
      </c>
      <c r="AG26" s="126">
        <f>VLOOKUP(CONCATENATE("Q60 ",L$6," V",$B25),Основа!$A$1:$P3641,8,FALSE)</f>
        <v>4591</v>
      </c>
      <c r="AH26" s="126"/>
      <c r="AI26" s="126"/>
      <c r="AJ26" s="126"/>
      <c r="AK26" s="80"/>
      <c r="AL26" s="80"/>
      <c r="AM26" s="80"/>
    </row>
    <row r="27" spans="2:40" ht="15" customHeight="1" x14ac:dyDescent="0.3">
      <c r="B27" s="553">
        <v>11</v>
      </c>
      <c r="C27" s="555">
        <f t="shared" ref="C27" si="25">C25+80</f>
        <v>860</v>
      </c>
      <c r="D27" s="557" t="s">
        <v>36</v>
      </c>
      <c r="E27" s="558"/>
      <c r="F27" s="447">
        <f t="shared" ref="F27:K27" si="26">ROUND(AA27-(AA27*$I$8),0)</f>
        <v>32238</v>
      </c>
      <c r="G27" s="447">
        <f t="shared" si="26"/>
        <v>47295</v>
      </c>
      <c r="H27" s="447">
        <f t="shared" si="26"/>
        <v>52681</v>
      </c>
      <c r="I27" s="447">
        <f t="shared" si="26"/>
        <v>61884</v>
      </c>
      <c r="J27" s="447">
        <f t="shared" si="26"/>
        <v>64711</v>
      </c>
      <c r="K27" s="447">
        <f t="shared" si="26"/>
        <v>71351</v>
      </c>
      <c r="L27" s="138"/>
      <c r="M27" s="138"/>
      <c r="N27" s="138"/>
      <c r="O27" s="134"/>
      <c r="Y27" s="80"/>
      <c r="Z27" s="80"/>
      <c r="AA27" s="126">
        <f>ROUND(VLOOKUP(CONCATENATE("Q60 ",F$6," V",$B27),Основа!$A$1:$P3643,15,FALSE),0)</f>
        <v>32238</v>
      </c>
      <c r="AB27" s="126">
        <f>ROUND(VLOOKUP(CONCATENATE("Q60 ",G$6," V",$B27),Основа!$A$1:$P3643,15,FALSE),0)</f>
        <v>47295</v>
      </c>
      <c r="AC27" s="126">
        <f>ROUND(VLOOKUP(CONCATENATE("Q60 ",H$6," V",$B27),Основа!$A$1:$P3643,15,FALSE),0)</f>
        <v>52681</v>
      </c>
      <c r="AD27" s="126">
        <f>ROUND(VLOOKUP(CONCATENATE("Q60 ",I$6," V",$B27),Основа!$A$1:$P3643,15,FALSE),0)</f>
        <v>61884</v>
      </c>
      <c r="AE27" s="126">
        <f>ROUND(VLOOKUP(CONCATENATE("Q60 ",J$6," V",$B27),Основа!$A$1:$P3643,15,FALSE),0)</f>
        <v>64711</v>
      </c>
      <c r="AF27" s="126">
        <f>ROUND(VLOOKUP(CONCATENATE("Q60 ",K$6," V",$B27),Основа!$A$1:$P3643,15,FALSE),0)</f>
        <v>71351</v>
      </c>
      <c r="AG27" s="126"/>
      <c r="AH27" s="126"/>
      <c r="AI27" s="126"/>
      <c r="AJ27" s="126"/>
      <c r="AK27" s="80"/>
      <c r="AL27" s="80"/>
      <c r="AM27" s="80"/>
    </row>
    <row r="28" spans="2:40" ht="15" customHeight="1" thickBot="1" x14ac:dyDescent="0.35">
      <c r="B28" s="554"/>
      <c r="C28" s="556"/>
      <c r="D28" s="559" t="str">
        <f>RIGHT($J$8,21)</f>
        <v>ΔТ=70⁰С (95/85/20) Вт</v>
      </c>
      <c r="E28" s="560"/>
      <c r="F28" s="461">
        <f t="shared" ref="F28:K28" si="27">ROUND(IF($D28="ΔТ=70⁰С (95/85/20) Вт",AA28,(IF($D28="ΔТ=60⁰С (90/70/20) Вт",AA28*0.818,AA28*0.646))),0)</f>
        <v>1288</v>
      </c>
      <c r="G28" s="461">
        <f t="shared" si="27"/>
        <v>1872</v>
      </c>
      <c r="H28" s="461">
        <f t="shared" si="27"/>
        <v>2529</v>
      </c>
      <c r="I28" s="461">
        <f t="shared" si="27"/>
        <v>3137</v>
      </c>
      <c r="J28" s="461">
        <f t="shared" si="27"/>
        <v>3768</v>
      </c>
      <c r="K28" s="461">
        <f t="shared" si="27"/>
        <v>4378</v>
      </c>
      <c r="L28" s="147"/>
      <c r="M28" s="147"/>
      <c r="N28" s="147"/>
      <c r="O28" s="148"/>
      <c r="Y28" s="80"/>
      <c r="Z28" s="80"/>
      <c r="AA28" s="126">
        <f>VLOOKUP(CONCATENATE("Q60 ",F$6," V",$B27),Основа!$A$1:$P3643,8,FALSE)</f>
        <v>1288</v>
      </c>
      <c r="AB28" s="126">
        <f>VLOOKUP(CONCATENATE("Q60 ",G$6," V",$B27),Основа!$A$1:$P3643,8,FALSE)</f>
        <v>1872</v>
      </c>
      <c r="AC28" s="126">
        <f>VLOOKUP(CONCATENATE("Q60 ",H$6," V",$B27),Основа!$A$1:$P3643,8,FALSE)</f>
        <v>2529</v>
      </c>
      <c r="AD28" s="126">
        <f>VLOOKUP(CONCATENATE("Q60 ",I$6," V",$B27),Основа!$A$1:$P3643,8,FALSE)</f>
        <v>3137</v>
      </c>
      <c r="AE28" s="126">
        <f>VLOOKUP(CONCATENATE("Q60 ",J$6," V",$B27),Основа!$A$1:$P3643,8,FALSE)</f>
        <v>3768</v>
      </c>
      <c r="AF28" s="126">
        <f>VLOOKUP(CONCATENATE("Q60 ",K$6," V",$B27),Основа!$A$1:$P3643,8,FALSE)</f>
        <v>4378</v>
      </c>
      <c r="AG28" s="126"/>
      <c r="AH28" s="126"/>
      <c r="AI28" s="126"/>
      <c r="AJ28" s="126"/>
      <c r="AK28" s="80"/>
      <c r="AL28" s="80"/>
      <c r="AM28" s="80"/>
    </row>
    <row r="29" spans="2:40" ht="15" customHeight="1" x14ac:dyDescent="0.3">
      <c r="B29" s="576">
        <v>12</v>
      </c>
      <c r="C29" s="577">
        <f t="shared" ref="C29" si="28">C27+80</f>
        <v>940</v>
      </c>
      <c r="D29" s="557" t="s">
        <v>36</v>
      </c>
      <c r="E29" s="558"/>
      <c r="F29" s="447">
        <f t="shared" ref="F29:K29" si="29">ROUND(AA29-(AA29*$I$8),0)</f>
        <v>34249</v>
      </c>
      <c r="G29" s="447">
        <f t="shared" si="29"/>
        <v>50700</v>
      </c>
      <c r="H29" s="447">
        <f t="shared" si="29"/>
        <v>56572</v>
      </c>
      <c r="I29" s="447">
        <f t="shared" si="29"/>
        <v>66614</v>
      </c>
      <c r="J29" s="447">
        <f t="shared" si="29"/>
        <v>69690</v>
      </c>
      <c r="K29" s="447">
        <f t="shared" si="29"/>
        <v>76937</v>
      </c>
      <c r="L29" s="136"/>
      <c r="M29" s="136"/>
      <c r="N29" s="136"/>
      <c r="O29" s="137"/>
      <c r="Y29" s="80"/>
      <c r="Z29" s="80"/>
      <c r="AA29" s="126">
        <f>ROUND(VLOOKUP(CONCATENATE("Q60 ",F$6," V",$B29),Основа!$A$1:$P3645,15,FALSE),0)</f>
        <v>34249</v>
      </c>
      <c r="AB29" s="126">
        <f>ROUND(VLOOKUP(CONCATENATE("Q60 ",G$6," V",$B29),Основа!$A$1:$P3645,15,FALSE),0)</f>
        <v>50700</v>
      </c>
      <c r="AC29" s="126">
        <f>ROUND(VLOOKUP(CONCATENATE("Q60 ",H$6," V",$B29),Основа!$A$1:$P3645,15,FALSE),0)</f>
        <v>56572</v>
      </c>
      <c r="AD29" s="126">
        <f>ROUND(VLOOKUP(CONCATENATE("Q60 ",I$6," V",$B29),Основа!$A$1:$P3645,15,FALSE),0)</f>
        <v>66614</v>
      </c>
      <c r="AE29" s="126">
        <f>ROUND(VLOOKUP(CONCATENATE("Q60 ",J$6," V",$B29),Основа!$A$1:$P3645,15,FALSE),0)</f>
        <v>69690</v>
      </c>
      <c r="AF29" s="126">
        <f>ROUND(VLOOKUP(CONCATENATE("Q60 ",K$6," V",$B29),Основа!$A$1:$P3645,15,FALSE),0)</f>
        <v>76937</v>
      </c>
      <c r="AG29" s="126"/>
      <c r="AH29" s="126"/>
      <c r="AI29" s="126"/>
      <c r="AJ29" s="126"/>
      <c r="AK29" s="80"/>
      <c r="AL29" s="80"/>
      <c r="AM29" s="80"/>
    </row>
    <row r="30" spans="2:40" ht="15" customHeight="1" thickBot="1" x14ac:dyDescent="0.35">
      <c r="B30" s="554"/>
      <c r="C30" s="556"/>
      <c r="D30" s="559" t="str">
        <f>RIGHT($J$8,21)</f>
        <v>ΔТ=70⁰С (95/85/20) Вт</v>
      </c>
      <c r="E30" s="560"/>
      <c r="F30" s="461">
        <f t="shared" ref="F30:K30" si="30">ROUND(IF($D30="ΔТ=70⁰С (95/85/20) Вт",AA30,(IF($D30="ΔТ=60⁰С (90/70/20) Вт",AA30*0.818,AA30*0.646))),0)</f>
        <v>1404</v>
      </c>
      <c r="G30" s="461">
        <f t="shared" si="30"/>
        <v>2045</v>
      </c>
      <c r="H30" s="461">
        <f t="shared" si="30"/>
        <v>2757</v>
      </c>
      <c r="I30" s="461">
        <f t="shared" si="30"/>
        <v>3428</v>
      </c>
      <c r="J30" s="461">
        <f t="shared" si="30"/>
        <v>4111</v>
      </c>
      <c r="K30" s="461">
        <f t="shared" si="30"/>
        <v>4776</v>
      </c>
      <c r="L30" s="147"/>
      <c r="M30" s="147"/>
      <c r="N30" s="147"/>
      <c r="O30" s="148"/>
      <c r="Y30" s="80"/>
      <c r="Z30" s="80"/>
      <c r="AA30" s="126">
        <f>VLOOKUP(CONCATENATE("Q60 ",F$6," V",$B29),Основа!$A$1:$P3645,8,FALSE)</f>
        <v>1404</v>
      </c>
      <c r="AB30" s="126">
        <f>VLOOKUP(CONCATENATE("Q60 ",G$6," V",$B29),Основа!$A$1:$P3645,8,FALSE)</f>
        <v>2045</v>
      </c>
      <c r="AC30" s="126">
        <f>VLOOKUP(CONCATENATE("Q60 ",H$6," V",$B29),Основа!$A$1:$P3645,8,FALSE)</f>
        <v>2757</v>
      </c>
      <c r="AD30" s="126">
        <f>VLOOKUP(CONCATENATE("Q60 ",I$6," V",$B29),Основа!$A$1:$P3645,8,FALSE)</f>
        <v>3428</v>
      </c>
      <c r="AE30" s="126">
        <f>VLOOKUP(CONCATENATE("Q60 ",J$6," V",$B29),Основа!$A$1:$P3645,8,FALSE)</f>
        <v>4111</v>
      </c>
      <c r="AF30" s="126">
        <f>VLOOKUP(CONCATENATE("Q60 ",K$6," V",$B29),Основа!$A$1:$P3645,8,FALSE)</f>
        <v>4776</v>
      </c>
      <c r="AG30" s="126"/>
      <c r="AH30" s="126"/>
      <c r="AI30" s="126"/>
      <c r="AJ30" s="126"/>
      <c r="AK30" s="80"/>
      <c r="AL30" s="80"/>
      <c r="AM30" s="80"/>
    </row>
    <row r="31" spans="2:40" ht="15.75" customHeight="1" thickBot="1" x14ac:dyDescent="0.35">
      <c r="B31" s="80"/>
      <c r="C31" s="80"/>
      <c r="D31" s="80"/>
      <c r="E31" s="80"/>
      <c r="F31" s="80"/>
      <c r="G31" s="80"/>
      <c r="H31" s="80"/>
      <c r="I31" s="80"/>
      <c r="J31" s="80"/>
      <c r="K31" s="80"/>
      <c r="L31" s="80"/>
      <c r="M31" s="80"/>
      <c r="N31" s="80"/>
      <c r="O31" s="80"/>
      <c r="Y31" s="80"/>
      <c r="Z31" s="80"/>
      <c r="AA31" s="80"/>
      <c r="AB31" s="80"/>
      <c r="AC31" s="80"/>
      <c r="AD31" s="80"/>
      <c r="AE31" s="80"/>
      <c r="AF31" s="80"/>
      <c r="AG31" s="80"/>
      <c r="AH31" s="80"/>
      <c r="AI31" s="80"/>
      <c r="AJ31" s="80"/>
      <c r="AK31" s="80"/>
      <c r="AL31" s="80"/>
      <c r="AM31" s="80"/>
      <c r="AN31" s="80"/>
    </row>
    <row r="32" spans="2:40" ht="15" customHeight="1" x14ac:dyDescent="0.3">
      <c r="B32" s="564" t="s">
        <v>0</v>
      </c>
      <c r="C32" s="565"/>
      <c r="D32" s="565"/>
      <c r="E32" s="566"/>
      <c r="F32" s="465">
        <v>500</v>
      </c>
      <c r="G32" s="465">
        <v>750</v>
      </c>
      <c r="H32" s="465">
        <v>1000</v>
      </c>
      <c r="I32" s="465">
        <v>1250</v>
      </c>
      <c r="J32" s="465">
        <v>1500</v>
      </c>
      <c r="K32" s="465">
        <v>1750</v>
      </c>
      <c r="L32" s="465">
        <v>2000</v>
      </c>
      <c r="M32" s="465">
        <v>2250</v>
      </c>
      <c r="N32" s="465">
        <v>2500</v>
      </c>
      <c r="O32" s="485">
        <v>3000</v>
      </c>
      <c r="Y32" s="80"/>
      <c r="Z32" s="80"/>
      <c r="AA32" s="80"/>
      <c r="AB32" s="80"/>
      <c r="AC32" s="80"/>
      <c r="AD32" s="80"/>
      <c r="AE32" s="80"/>
      <c r="AF32" s="80"/>
      <c r="AG32" s="80"/>
      <c r="AH32" s="80"/>
      <c r="AI32" s="80"/>
      <c r="AJ32" s="80"/>
      <c r="AK32" s="80"/>
      <c r="AL32" s="80"/>
      <c r="AM32" s="80"/>
      <c r="AN32" s="80"/>
    </row>
    <row r="33" spans="2:30" ht="15" customHeight="1" x14ac:dyDescent="0.3">
      <c r="B33" s="567" t="s">
        <v>7</v>
      </c>
      <c r="C33" s="568"/>
      <c r="D33" s="568"/>
      <c r="E33" s="569"/>
      <c r="F33" s="468">
        <v>430</v>
      </c>
      <c r="G33" s="468">
        <v>680</v>
      </c>
      <c r="H33" s="468">
        <v>930</v>
      </c>
      <c r="I33" s="468">
        <v>1180</v>
      </c>
      <c r="J33" s="468">
        <v>1430</v>
      </c>
      <c r="K33" s="468">
        <v>1680</v>
      </c>
      <c r="L33" s="468">
        <v>1930</v>
      </c>
      <c r="M33" s="468">
        <v>2180</v>
      </c>
      <c r="N33" s="468">
        <v>2430</v>
      </c>
      <c r="O33" s="469">
        <v>2930</v>
      </c>
      <c r="Z33" s="80"/>
      <c r="AA33" s="80"/>
      <c r="AB33" s="80"/>
      <c r="AC33" s="80"/>
    </row>
    <row r="34" spans="2:30" ht="47.25" customHeight="1" thickBot="1" x14ac:dyDescent="0.35">
      <c r="B34" s="82" t="s">
        <v>1</v>
      </c>
      <c r="C34" s="86" t="s">
        <v>2</v>
      </c>
      <c r="D34" s="86" t="s">
        <v>35</v>
      </c>
      <c r="E34" s="570" t="s">
        <v>5</v>
      </c>
      <c r="F34" s="571"/>
      <c r="G34" s="571"/>
      <c r="H34" s="571"/>
      <c r="I34" s="571"/>
      <c r="J34" s="571"/>
      <c r="K34" s="571"/>
      <c r="L34" s="571"/>
      <c r="M34" s="571"/>
      <c r="N34" s="571"/>
      <c r="O34" s="572"/>
      <c r="Z34" s="80"/>
      <c r="AA34" s="80"/>
      <c r="AB34" s="80"/>
      <c r="AC34" s="80"/>
    </row>
    <row r="35" spans="2:30" x14ac:dyDescent="0.3">
      <c r="B35" s="547">
        <v>2</v>
      </c>
      <c r="C35" s="551">
        <v>50</v>
      </c>
      <c r="D35" s="635">
        <v>45</v>
      </c>
      <c r="E35" s="87" t="s">
        <v>6</v>
      </c>
      <c r="F35" s="88">
        <v>6.1</v>
      </c>
      <c r="G35" s="88">
        <v>8.5</v>
      </c>
      <c r="H35" s="88">
        <v>10.9</v>
      </c>
      <c r="I35" s="88">
        <v>13.2</v>
      </c>
      <c r="J35" s="88">
        <v>15.5</v>
      </c>
      <c r="K35" s="88">
        <v>17.8</v>
      </c>
      <c r="L35" s="88">
        <v>20</v>
      </c>
      <c r="M35" s="88">
        <v>22.3</v>
      </c>
      <c r="N35" s="88">
        <v>24.6</v>
      </c>
      <c r="O35" s="89">
        <v>29.4</v>
      </c>
      <c r="Z35" s="80"/>
      <c r="AA35" s="80"/>
      <c r="AB35" s="80"/>
      <c r="AC35" s="80"/>
      <c r="AD35" s="80"/>
    </row>
    <row r="36" spans="2:30" ht="15" thickBot="1" x14ac:dyDescent="0.35">
      <c r="B36" s="561"/>
      <c r="C36" s="563"/>
      <c r="D36" s="636"/>
      <c r="E36" s="97" t="s">
        <v>3</v>
      </c>
      <c r="F36" s="92">
        <v>3</v>
      </c>
      <c r="G36" s="92">
        <v>4.5</v>
      </c>
      <c r="H36" s="92">
        <v>5.9</v>
      </c>
      <c r="I36" s="92">
        <v>7.4</v>
      </c>
      <c r="J36" s="92">
        <v>8.9</v>
      </c>
      <c r="K36" s="92">
        <v>10.3</v>
      </c>
      <c r="L36" s="92">
        <v>11.8</v>
      </c>
      <c r="M36" s="92">
        <v>13.2</v>
      </c>
      <c r="N36" s="92">
        <v>14.7</v>
      </c>
      <c r="O36" s="93">
        <v>17.600000000000001</v>
      </c>
      <c r="Z36" s="80"/>
      <c r="AA36" s="80"/>
      <c r="AB36" s="80"/>
      <c r="AC36" s="80"/>
      <c r="AD36" s="80"/>
    </row>
    <row r="37" spans="2:30" x14ac:dyDescent="0.3">
      <c r="B37" s="547">
        <v>3</v>
      </c>
      <c r="C37" s="551">
        <v>130</v>
      </c>
      <c r="D37" s="635" t="s">
        <v>170</v>
      </c>
      <c r="E37" s="87" t="s">
        <v>6</v>
      </c>
      <c r="F37" s="88">
        <v>9.1</v>
      </c>
      <c r="G37" s="88">
        <v>12.7</v>
      </c>
      <c r="H37" s="88">
        <v>16.2</v>
      </c>
      <c r="I37" s="88">
        <v>19.600000000000001</v>
      </c>
      <c r="J37" s="88">
        <v>23.1</v>
      </c>
      <c r="K37" s="88">
        <v>26.5</v>
      </c>
      <c r="L37" s="88">
        <v>29.9</v>
      </c>
      <c r="M37" s="88">
        <v>33.4</v>
      </c>
      <c r="N37" s="88">
        <v>36.799999999999997</v>
      </c>
      <c r="O37" s="89">
        <v>43.7</v>
      </c>
      <c r="Z37" s="80"/>
      <c r="AA37" s="80"/>
      <c r="AB37" s="80"/>
      <c r="AC37" s="80"/>
      <c r="AD37" s="80"/>
    </row>
    <row r="38" spans="2:30" ht="15" thickBot="1" x14ac:dyDescent="0.35">
      <c r="B38" s="548"/>
      <c r="C38" s="552"/>
      <c r="D38" s="636"/>
      <c r="E38" s="90" t="s">
        <v>3</v>
      </c>
      <c r="F38" s="92">
        <v>4.5999999999999996</v>
      </c>
      <c r="G38" s="92">
        <v>6.8</v>
      </c>
      <c r="H38" s="92">
        <v>8.9</v>
      </c>
      <c r="I38" s="92">
        <v>11.1</v>
      </c>
      <c r="J38" s="92">
        <v>13.3</v>
      </c>
      <c r="K38" s="92">
        <v>15.5</v>
      </c>
      <c r="L38" s="92">
        <v>17.7</v>
      </c>
      <c r="M38" s="92">
        <v>19.899999999999999</v>
      </c>
      <c r="N38" s="92">
        <v>22.1</v>
      </c>
      <c r="O38" s="93">
        <v>26.4</v>
      </c>
      <c r="Z38" s="80"/>
      <c r="AA38" s="80"/>
      <c r="AB38" s="80"/>
      <c r="AC38" s="80"/>
      <c r="AD38" s="80"/>
    </row>
    <row r="39" spans="2:30" x14ac:dyDescent="0.3">
      <c r="B39" s="561">
        <v>4</v>
      </c>
      <c r="C39" s="551">
        <f>C37+80</f>
        <v>210</v>
      </c>
      <c r="D39" s="635">
        <v>125</v>
      </c>
      <c r="E39" s="94" t="s">
        <v>6</v>
      </c>
      <c r="F39" s="88">
        <v>12.2</v>
      </c>
      <c r="G39" s="88">
        <v>16.8</v>
      </c>
      <c r="H39" s="88">
        <v>21.5</v>
      </c>
      <c r="I39" s="88">
        <v>26</v>
      </c>
      <c r="J39" s="88">
        <v>30.7</v>
      </c>
      <c r="K39" s="88">
        <v>35.299999999999997</v>
      </c>
      <c r="L39" s="88">
        <v>39.9</v>
      </c>
      <c r="M39" s="88">
        <v>44.4</v>
      </c>
      <c r="N39" s="88">
        <v>49.1</v>
      </c>
      <c r="O39" s="89">
        <v>58.3</v>
      </c>
      <c r="Z39" s="80"/>
      <c r="AA39" s="80"/>
      <c r="AB39" s="80"/>
      <c r="AC39" s="80"/>
      <c r="AD39" s="80"/>
    </row>
    <row r="40" spans="2:30" ht="15" thickBot="1" x14ac:dyDescent="0.35">
      <c r="B40" s="561"/>
      <c r="C40" s="552"/>
      <c r="D40" s="638"/>
      <c r="E40" s="97" t="s">
        <v>3</v>
      </c>
      <c r="F40" s="100">
        <v>6.1</v>
      </c>
      <c r="G40" s="100">
        <v>9</v>
      </c>
      <c r="H40" s="100">
        <v>11.9</v>
      </c>
      <c r="I40" s="100">
        <v>14.9</v>
      </c>
      <c r="J40" s="100">
        <v>17.8</v>
      </c>
      <c r="K40" s="100">
        <v>20.7</v>
      </c>
      <c r="L40" s="100">
        <v>23.6</v>
      </c>
      <c r="M40" s="100">
        <v>26.5</v>
      </c>
      <c r="N40" s="100">
        <v>29.4</v>
      </c>
      <c r="O40" s="101">
        <v>35.299999999999997</v>
      </c>
      <c r="Z40" s="80"/>
      <c r="AA40" s="80"/>
      <c r="AB40" s="80"/>
      <c r="AC40" s="80"/>
      <c r="AD40" s="80"/>
    </row>
    <row r="41" spans="2:30" x14ac:dyDescent="0.3">
      <c r="B41" s="547">
        <v>5</v>
      </c>
      <c r="C41" s="551">
        <f t="shared" ref="C41:C55" si="31">C39+80</f>
        <v>290</v>
      </c>
      <c r="D41" s="635" t="s">
        <v>171</v>
      </c>
      <c r="E41" s="87" t="s">
        <v>6</v>
      </c>
      <c r="F41" s="88">
        <v>15.6</v>
      </c>
      <c r="G41" s="88">
        <v>21</v>
      </c>
      <c r="H41" s="88">
        <v>26.7</v>
      </c>
      <c r="I41" s="88">
        <v>32.6</v>
      </c>
      <c r="J41" s="88">
        <v>38.299999999999997</v>
      </c>
      <c r="K41" s="88">
        <v>44</v>
      </c>
      <c r="L41" s="88">
        <v>49.8</v>
      </c>
      <c r="M41" s="88">
        <v>55.5</v>
      </c>
      <c r="N41" s="88">
        <v>61.3</v>
      </c>
      <c r="O41" s="89">
        <v>72.8</v>
      </c>
      <c r="Z41" s="80"/>
      <c r="AA41" s="80"/>
      <c r="AB41" s="80"/>
      <c r="AC41" s="80"/>
      <c r="AD41" s="80"/>
    </row>
    <row r="42" spans="2:30" ht="15" thickBot="1" x14ac:dyDescent="0.35">
      <c r="B42" s="548"/>
      <c r="C42" s="552"/>
      <c r="D42" s="636"/>
      <c r="E42" s="90" t="s">
        <v>3</v>
      </c>
      <c r="F42" s="92">
        <v>7.6</v>
      </c>
      <c r="G42" s="92">
        <v>11.3</v>
      </c>
      <c r="H42" s="92">
        <v>14.9</v>
      </c>
      <c r="I42" s="92">
        <v>18.600000000000001</v>
      </c>
      <c r="J42" s="92">
        <v>22.2</v>
      </c>
      <c r="K42" s="92">
        <v>25.9</v>
      </c>
      <c r="L42" s="92">
        <v>29.5</v>
      </c>
      <c r="M42" s="92">
        <v>33.200000000000003</v>
      </c>
      <c r="N42" s="92">
        <v>36.799999999999997</v>
      </c>
      <c r="O42" s="93">
        <v>44.1</v>
      </c>
      <c r="Z42" s="80"/>
      <c r="AA42" s="80"/>
      <c r="AB42" s="80"/>
      <c r="AC42" s="80"/>
      <c r="AD42" s="80"/>
    </row>
    <row r="43" spans="2:30" x14ac:dyDescent="0.3">
      <c r="B43" s="561">
        <v>6</v>
      </c>
      <c r="C43" s="551">
        <f t="shared" si="31"/>
        <v>370</v>
      </c>
      <c r="D43" s="637">
        <v>205</v>
      </c>
      <c r="E43" s="94" t="s">
        <v>6</v>
      </c>
      <c r="F43" s="95">
        <v>18.7</v>
      </c>
      <c r="G43" s="95">
        <v>25.3</v>
      </c>
      <c r="H43" s="95">
        <v>32.1</v>
      </c>
      <c r="I43" s="95">
        <v>38.9</v>
      </c>
      <c r="J43" s="95">
        <v>45.9</v>
      </c>
      <c r="K43" s="95">
        <v>52.8</v>
      </c>
      <c r="L43" s="95">
        <v>59.7</v>
      </c>
      <c r="M43" s="95">
        <v>66.5</v>
      </c>
      <c r="N43" s="95">
        <v>73.5</v>
      </c>
      <c r="O43" s="96">
        <v>87.4</v>
      </c>
      <c r="AD43" s="80"/>
    </row>
    <row r="44" spans="2:30" ht="15" thickBot="1" x14ac:dyDescent="0.35">
      <c r="B44" s="561"/>
      <c r="C44" s="552"/>
      <c r="D44" s="638"/>
      <c r="E44" s="97" t="s">
        <v>3</v>
      </c>
      <c r="F44" s="100">
        <v>9.1999999999999993</v>
      </c>
      <c r="G44" s="100">
        <v>13.5</v>
      </c>
      <c r="H44" s="100">
        <v>17.899999999999999</v>
      </c>
      <c r="I44" s="100">
        <v>22.3</v>
      </c>
      <c r="J44" s="100">
        <v>26.7</v>
      </c>
      <c r="K44" s="100">
        <v>31</v>
      </c>
      <c r="L44" s="100">
        <v>35.4</v>
      </c>
      <c r="M44" s="100">
        <v>39.799999999999997</v>
      </c>
      <c r="N44" s="100">
        <v>44.2</v>
      </c>
      <c r="O44" s="101">
        <v>52.9</v>
      </c>
      <c r="AD44" s="80"/>
    </row>
    <row r="45" spans="2:30" x14ac:dyDescent="0.3">
      <c r="B45" s="547">
        <v>7</v>
      </c>
      <c r="C45" s="551">
        <f t="shared" si="31"/>
        <v>450</v>
      </c>
      <c r="D45" s="635" t="s">
        <v>172</v>
      </c>
      <c r="E45" s="87" t="s">
        <v>6</v>
      </c>
      <c r="F45" s="88">
        <v>21.8</v>
      </c>
      <c r="G45" s="88">
        <v>29.4</v>
      </c>
      <c r="H45" s="88">
        <v>37.299999999999997</v>
      </c>
      <c r="I45" s="88">
        <v>45.4</v>
      </c>
      <c r="J45" s="88">
        <v>53.6</v>
      </c>
      <c r="K45" s="88">
        <v>61.5</v>
      </c>
      <c r="L45" s="88">
        <v>69.5</v>
      </c>
      <c r="M45" s="88">
        <v>77.599999999999994</v>
      </c>
      <c r="N45" s="244">
        <v>85.7</v>
      </c>
      <c r="O45" s="238">
        <v>101.9</v>
      </c>
      <c r="AD45" s="80"/>
    </row>
    <row r="46" spans="2:30" ht="15" thickBot="1" x14ac:dyDescent="0.35">
      <c r="B46" s="561"/>
      <c r="C46" s="552"/>
      <c r="D46" s="636"/>
      <c r="E46" s="97" t="s">
        <v>3</v>
      </c>
      <c r="F46" s="92">
        <v>10.7</v>
      </c>
      <c r="G46" s="92">
        <v>15.8</v>
      </c>
      <c r="H46" s="92">
        <v>20.9</v>
      </c>
      <c r="I46" s="92">
        <v>26</v>
      </c>
      <c r="J46" s="92">
        <v>31.1</v>
      </c>
      <c r="K46" s="92">
        <v>36.200000000000003</v>
      </c>
      <c r="L46" s="92">
        <v>41.3</v>
      </c>
      <c r="M46" s="92">
        <v>46.4</v>
      </c>
      <c r="N46" s="245">
        <v>51.5</v>
      </c>
      <c r="O46" s="239">
        <v>61.7</v>
      </c>
    </row>
    <row r="47" spans="2:30" x14ac:dyDescent="0.3">
      <c r="B47" s="547">
        <v>8</v>
      </c>
      <c r="C47" s="551">
        <f t="shared" si="31"/>
        <v>530</v>
      </c>
      <c r="D47" s="551">
        <v>285</v>
      </c>
      <c r="E47" s="87" t="s">
        <v>6</v>
      </c>
      <c r="F47" s="95">
        <v>24.9</v>
      </c>
      <c r="G47" s="95">
        <v>33.6</v>
      </c>
      <c r="H47" s="95">
        <v>42.7</v>
      </c>
      <c r="I47" s="95">
        <v>51.9</v>
      </c>
      <c r="J47" s="95">
        <v>61.1</v>
      </c>
      <c r="K47" s="95">
        <v>70.3</v>
      </c>
      <c r="L47" s="95">
        <v>79.599999999999994</v>
      </c>
      <c r="M47" s="305">
        <v>88.7</v>
      </c>
      <c r="N47" s="240">
        <v>98</v>
      </c>
      <c r="O47" s="241">
        <v>116.5</v>
      </c>
    </row>
    <row r="48" spans="2:30" ht="15" thickBot="1" x14ac:dyDescent="0.35">
      <c r="B48" s="548"/>
      <c r="C48" s="552"/>
      <c r="D48" s="552"/>
      <c r="E48" s="90" t="s">
        <v>3</v>
      </c>
      <c r="F48" s="100">
        <v>12.2</v>
      </c>
      <c r="G48" s="100">
        <v>18.100000000000001</v>
      </c>
      <c r="H48" s="100">
        <v>23.9</v>
      </c>
      <c r="I48" s="100">
        <v>29.7</v>
      </c>
      <c r="J48" s="100">
        <v>35.6</v>
      </c>
      <c r="K48" s="100">
        <v>41.4</v>
      </c>
      <c r="L48" s="100">
        <v>47.2</v>
      </c>
      <c r="M48" s="306">
        <v>53.1</v>
      </c>
      <c r="N48" s="242">
        <v>58.9</v>
      </c>
      <c r="O48" s="243">
        <v>70.599999999999994</v>
      </c>
    </row>
    <row r="49" spans="2:15" x14ac:dyDescent="0.3">
      <c r="B49" s="547">
        <v>9</v>
      </c>
      <c r="C49" s="551">
        <f t="shared" si="31"/>
        <v>610</v>
      </c>
      <c r="D49" s="551" t="s">
        <v>173</v>
      </c>
      <c r="E49" s="87" t="s">
        <v>6</v>
      </c>
      <c r="F49" s="88">
        <v>28</v>
      </c>
      <c r="G49" s="88">
        <v>37.700000000000003</v>
      </c>
      <c r="H49" s="88">
        <v>48</v>
      </c>
      <c r="I49" s="88">
        <v>58.3</v>
      </c>
      <c r="J49" s="88">
        <v>68.7</v>
      </c>
      <c r="K49" s="88">
        <v>79.099999999999994</v>
      </c>
      <c r="L49" s="88">
        <v>89.4</v>
      </c>
      <c r="M49" s="244">
        <v>99.7</v>
      </c>
      <c r="N49" s="244">
        <v>110.2</v>
      </c>
      <c r="O49" s="238">
        <v>131</v>
      </c>
    </row>
    <row r="50" spans="2:15" ht="15" thickBot="1" x14ac:dyDescent="0.35">
      <c r="B50" s="548"/>
      <c r="C50" s="552"/>
      <c r="D50" s="552"/>
      <c r="E50" s="90" t="s">
        <v>3</v>
      </c>
      <c r="F50" s="92">
        <v>13.8</v>
      </c>
      <c r="G50" s="92">
        <v>20.3</v>
      </c>
      <c r="H50" s="92">
        <v>26.9</v>
      </c>
      <c r="I50" s="92">
        <v>33.5</v>
      </c>
      <c r="J50" s="92">
        <v>40</v>
      </c>
      <c r="K50" s="92">
        <v>46.6</v>
      </c>
      <c r="L50" s="92">
        <v>53.1</v>
      </c>
      <c r="M50" s="245">
        <v>59.7</v>
      </c>
      <c r="N50" s="245">
        <v>66.3</v>
      </c>
      <c r="O50" s="239">
        <v>79.400000000000006</v>
      </c>
    </row>
    <row r="51" spans="2:15" x14ac:dyDescent="0.3">
      <c r="B51" s="547">
        <v>10</v>
      </c>
      <c r="C51" s="551">
        <f t="shared" si="31"/>
        <v>690</v>
      </c>
      <c r="D51" s="551">
        <v>365</v>
      </c>
      <c r="E51" s="87" t="s">
        <v>6</v>
      </c>
      <c r="F51" s="95">
        <v>31.1</v>
      </c>
      <c r="G51" s="95">
        <v>41.9</v>
      </c>
      <c r="H51" s="95">
        <v>53.3</v>
      </c>
      <c r="I51" s="95">
        <v>64.8</v>
      </c>
      <c r="J51" s="95">
        <v>76.400000000000006</v>
      </c>
      <c r="K51" s="95">
        <v>87.9</v>
      </c>
      <c r="L51" s="95">
        <v>99.3</v>
      </c>
      <c r="M51" s="240">
        <v>110.8</v>
      </c>
      <c r="N51" s="246">
        <v>122.4</v>
      </c>
      <c r="O51" s="247">
        <v>145.6</v>
      </c>
    </row>
    <row r="52" spans="2:15" ht="15" thickBot="1" x14ac:dyDescent="0.35">
      <c r="B52" s="548"/>
      <c r="C52" s="552"/>
      <c r="D52" s="552"/>
      <c r="E52" s="90" t="s">
        <v>3</v>
      </c>
      <c r="F52" s="100">
        <v>15.3</v>
      </c>
      <c r="G52" s="100">
        <v>22.6</v>
      </c>
      <c r="H52" s="100">
        <v>29.9</v>
      </c>
      <c r="I52" s="100">
        <v>37.200000000000003</v>
      </c>
      <c r="J52" s="100">
        <v>44.5</v>
      </c>
      <c r="K52" s="100">
        <v>51.8</v>
      </c>
      <c r="L52" s="100">
        <v>59.1</v>
      </c>
      <c r="M52" s="248">
        <v>66.3</v>
      </c>
      <c r="N52" s="248">
        <v>73.599999999999994</v>
      </c>
      <c r="O52" s="249">
        <v>88.2</v>
      </c>
    </row>
    <row r="53" spans="2:15" x14ac:dyDescent="0.3">
      <c r="B53" s="547">
        <v>11</v>
      </c>
      <c r="C53" s="551">
        <f t="shared" si="31"/>
        <v>770</v>
      </c>
      <c r="D53" s="551" t="s">
        <v>174</v>
      </c>
      <c r="E53" s="94" t="s">
        <v>6</v>
      </c>
      <c r="F53" s="88">
        <v>34.200000000000003</v>
      </c>
      <c r="G53" s="88">
        <v>46.2</v>
      </c>
      <c r="H53" s="88">
        <v>58.6</v>
      </c>
      <c r="I53" s="88">
        <v>71.3</v>
      </c>
      <c r="J53" s="88">
        <v>83.9</v>
      </c>
      <c r="K53" s="88">
        <v>96.6</v>
      </c>
      <c r="L53" s="244">
        <v>109.2</v>
      </c>
      <c r="M53" s="244">
        <v>121.8</v>
      </c>
      <c r="N53" s="250">
        <v>134.6</v>
      </c>
      <c r="O53" s="251">
        <v>160.1</v>
      </c>
    </row>
    <row r="54" spans="2:15" ht="15" thickBot="1" x14ac:dyDescent="0.35">
      <c r="B54" s="548"/>
      <c r="C54" s="552"/>
      <c r="D54" s="552"/>
      <c r="E54" s="90" t="s">
        <v>3</v>
      </c>
      <c r="F54" s="92">
        <v>16.899999999999999</v>
      </c>
      <c r="G54" s="92">
        <v>24.9</v>
      </c>
      <c r="H54" s="92">
        <v>32.9</v>
      </c>
      <c r="I54" s="92">
        <v>40.9</v>
      </c>
      <c r="J54" s="92">
        <v>48.9</v>
      </c>
      <c r="K54" s="92">
        <v>56.9</v>
      </c>
      <c r="L54" s="252">
        <v>65</v>
      </c>
      <c r="M54" s="252">
        <v>73</v>
      </c>
      <c r="N54" s="252">
        <v>81</v>
      </c>
      <c r="O54" s="253">
        <v>97</v>
      </c>
    </row>
    <row r="55" spans="2:15" x14ac:dyDescent="0.3">
      <c r="B55" s="547">
        <v>12</v>
      </c>
      <c r="C55" s="551">
        <f t="shared" si="31"/>
        <v>850</v>
      </c>
      <c r="D55" s="551">
        <v>445</v>
      </c>
      <c r="E55" s="87" t="s">
        <v>6</v>
      </c>
      <c r="F55" s="95">
        <v>37.299999999999997</v>
      </c>
      <c r="G55" s="95">
        <v>50.1</v>
      </c>
      <c r="H55" s="95">
        <v>63.9</v>
      </c>
      <c r="I55" s="95">
        <v>77.7</v>
      </c>
      <c r="J55" s="95">
        <v>91.5</v>
      </c>
      <c r="K55" s="95">
        <v>105.4</v>
      </c>
      <c r="L55" s="240">
        <v>119.1</v>
      </c>
      <c r="M55" s="240">
        <v>132.9</v>
      </c>
      <c r="N55" s="246">
        <v>146.80000000000001</v>
      </c>
      <c r="O55" s="247">
        <v>174.6</v>
      </c>
    </row>
    <row r="56" spans="2:15" ht="15" thickBot="1" x14ac:dyDescent="0.35">
      <c r="B56" s="548"/>
      <c r="C56" s="552"/>
      <c r="D56" s="552"/>
      <c r="E56" s="90" t="s">
        <v>3</v>
      </c>
      <c r="F56" s="92">
        <v>18.399999999999999</v>
      </c>
      <c r="G56" s="92">
        <v>27.1</v>
      </c>
      <c r="H56" s="92">
        <v>35.9</v>
      </c>
      <c r="I56" s="92">
        <v>44.6</v>
      </c>
      <c r="J56" s="92">
        <v>53.4</v>
      </c>
      <c r="K56" s="92">
        <v>62.1</v>
      </c>
      <c r="L56" s="245">
        <v>70.900000000000006</v>
      </c>
      <c r="M56" s="245">
        <v>79.599999999999994</v>
      </c>
      <c r="N56" s="245">
        <v>88.4</v>
      </c>
      <c r="O56" s="239">
        <v>105.9</v>
      </c>
    </row>
    <row r="81" ht="15" customHeight="1" x14ac:dyDescent="0.3"/>
    <row r="82" ht="15" customHeight="1" x14ac:dyDescent="0.3"/>
    <row r="83" ht="15" customHeight="1" x14ac:dyDescent="0.3"/>
  </sheetData>
  <sheetProtection algorithmName="SHA-512" hashValue="EruDjbIJZZX0v7025ee+66ezyf/Eu2Kbzrq/C/ueW7XIfYjNEavTIZFyz1LQu/6KajKujnENsbEbhiYPaFkzQA==" saltValue="uoRs5rhKsOkQ2+2tmrSe+g==" spinCount="100000" sheet="1" scenarios="1" selectLockedCells="1" selectUnlockedCells="1"/>
  <mergeCells count="89">
    <mergeCell ref="B6:E6"/>
    <mergeCell ref="B1:E1"/>
    <mergeCell ref="M2:N2"/>
    <mergeCell ref="O2:T2"/>
    <mergeCell ref="K3:L3"/>
    <mergeCell ref="M3:Q3"/>
    <mergeCell ref="B7:E7"/>
    <mergeCell ref="F7:O7"/>
    <mergeCell ref="B9:B10"/>
    <mergeCell ref="C9:C10"/>
    <mergeCell ref="D9:E9"/>
    <mergeCell ref="D10:E10"/>
    <mergeCell ref="J8:N8"/>
    <mergeCell ref="B11:B12"/>
    <mergeCell ref="C11:C12"/>
    <mergeCell ref="D11:E11"/>
    <mergeCell ref="D12:E12"/>
    <mergeCell ref="B13:B14"/>
    <mergeCell ref="C13:C14"/>
    <mergeCell ref="D13:E13"/>
    <mergeCell ref="D14:E14"/>
    <mergeCell ref="B15:B16"/>
    <mergeCell ref="C15:C16"/>
    <mergeCell ref="D15:E15"/>
    <mergeCell ref="D16:E16"/>
    <mergeCell ref="B17:B18"/>
    <mergeCell ref="C17:C18"/>
    <mergeCell ref="D17:E17"/>
    <mergeCell ref="D18:E18"/>
    <mergeCell ref="B19:B20"/>
    <mergeCell ref="C19:C20"/>
    <mergeCell ref="D19:E19"/>
    <mergeCell ref="D20:E20"/>
    <mergeCell ref="B21:B22"/>
    <mergeCell ref="C21:C22"/>
    <mergeCell ref="D21:E21"/>
    <mergeCell ref="D22:E22"/>
    <mergeCell ref="B23:B24"/>
    <mergeCell ref="C23:C24"/>
    <mergeCell ref="D23:E23"/>
    <mergeCell ref="D24:E24"/>
    <mergeCell ref="B25:B26"/>
    <mergeCell ref="C25:C26"/>
    <mergeCell ref="D25:E25"/>
    <mergeCell ref="D26:E26"/>
    <mergeCell ref="B27:B28"/>
    <mergeCell ref="C27:C28"/>
    <mergeCell ref="D27:E27"/>
    <mergeCell ref="D28:E28"/>
    <mergeCell ref="B29:B30"/>
    <mergeCell ref="C29:C30"/>
    <mergeCell ref="D29:E29"/>
    <mergeCell ref="D30:E30"/>
    <mergeCell ref="B32:E32"/>
    <mergeCell ref="B33:E33"/>
    <mergeCell ref="E34:O34"/>
    <mergeCell ref="B35:B36"/>
    <mergeCell ref="C35:C36"/>
    <mergeCell ref="D35:D36"/>
    <mergeCell ref="B37:B38"/>
    <mergeCell ref="C37:C38"/>
    <mergeCell ref="D37:D38"/>
    <mergeCell ref="B39:B40"/>
    <mergeCell ref="C39:C40"/>
    <mergeCell ref="D39:D40"/>
    <mergeCell ref="B45:B46"/>
    <mergeCell ref="C45:C46"/>
    <mergeCell ref="D45:D46"/>
    <mergeCell ref="B41:B42"/>
    <mergeCell ref="C41:C42"/>
    <mergeCell ref="D41:D42"/>
    <mergeCell ref="B43:B44"/>
    <mergeCell ref="C43:C44"/>
    <mergeCell ref="D43:D44"/>
    <mergeCell ref="B55:B56"/>
    <mergeCell ref="C55:C56"/>
    <mergeCell ref="D55:D56"/>
    <mergeCell ref="B49:B50"/>
    <mergeCell ref="C49:C50"/>
    <mergeCell ref="D49:D50"/>
    <mergeCell ref="B51:B52"/>
    <mergeCell ref="C51:C52"/>
    <mergeCell ref="D51:D52"/>
    <mergeCell ref="D47:D48"/>
    <mergeCell ref="C47:C48"/>
    <mergeCell ref="B47:B48"/>
    <mergeCell ref="B53:B54"/>
    <mergeCell ref="C53:C54"/>
    <mergeCell ref="D53:D54"/>
  </mergeCells>
  <dataValidations count="2">
    <dataValidation type="list" allowBlank="1" showInputMessage="1" showErrorMessage="1" sqref="J8" xr:uid="{00000000-0002-0000-0D00-000000000000}">
      <formula1>$AA$6:$AA$8</formula1>
    </dataValidation>
    <dataValidation showInputMessage="1" showErrorMessage="1" sqref="G8 I8" xr:uid="{00000000-0002-0000-0D00-000001000000}"/>
  </dataValidations>
  <pageMargins left="0.7" right="0.7" top="0.75" bottom="0.75" header="0.3" footer="0.3"/>
  <pageSetup paperSize="9" orientation="portrait" verticalDpi="0" r:id="rId1"/>
  <drawing r:id="rId2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E00-000000000000}">
  <dimension ref="A1:AX183"/>
  <sheetViews>
    <sheetView showGridLines="0" showRowColHeaders="0" zoomScale="90" zoomScaleNormal="90" workbookViewId="0">
      <pane ySplit="8" topLeftCell="A9" activePane="bottomLeft" state="frozen"/>
      <selection pane="bottomLeft" activeCell="B3" sqref="B3"/>
    </sheetView>
  </sheetViews>
  <sheetFormatPr defaultRowHeight="14.4" x14ac:dyDescent="0.3"/>
  <cols>
    <col min="1" max="1" width="4.33203125" customWidth="1"/>
    <col min="2" max="2" width="7.109375" customWidth="1"/>
    <col min="3" max="3" width="11.44140625" customWidth="1"/>
    <col min="4" max="4" width="23.109375" customWidth="1"/>
    <col min="5" max="5" width="10.6640625" customWidth="1"/>
    <col min="6" max="7" width="8.33203125" customWidth="1"/>
    <col min="8" max="9" width="8.6640625" customWidth="1"/>
    <col min="10" max="14" width="8.33203125" customWidth="1"/>
    <col min="27" max="39" width="0" hidden="1" customWidth="1"/>
  </cols>
  <sheetData>
    <row r="1" spans="2:50" ht="46.5" customHeight="1" x14ac:dyDescent="0.3">
      <c r="B1" s="578"/>
      <c r="C1" s="578"/>
      <c r="D1" s="578"/>
      <c r="E1" s="578"/>
      <c r="H1" s="281" t="s">
        <v>167</v>
      </c>
    </row>
    <row r="2" spans="2:50" ht="15.6" x14ac:dyDescent="0.3">
      <c r="B2" s="110" t="s">
        <v>6471</v>
      </c>
      <c r="C2" s="80"/>
      <c r="D2" s="80"/>
      <c r="E2" s="80"/>
      <c r="F2" s="80"/>
      <c r="G2" s="80"/>
      <c r="H2" s="80"/>
      <c r="I2" s="80"/>
      <c r="J2" s="80"/>
      <c r="K2" s="80"/>
      <c r="L2" s="125"/>
      <c r="M2" s="111"/>
      <c r="N2" s="111"/>
      <c r="Z2" s="67"/>
      <c r="AA2" s="67"/>
      <c r="AB2" s="67"/>
      <c r="AP2" s="67"/>
      <c r="AQ2" s="67"/>
      <c r="AR2" s="67"/>
      <c r="AS2" s="67"/>
      <c r="AT2" s="67"/>
      <c r="AU2" s="67"/>
      <c r="AV2" s="67"/>
      <c r="AW2" s="67"/>
      <c r="AX2" s="67"/>
    </row>
    <row r="3" spans="2:50" ht="27.75" customHeight="1" x14ac:dyDescent="0.3">
      <c r="B3" s="112" t="s">
        <v>6496</v>
      </c>
      <c r="C3" s="112"/>
      <c r="D3" s="113"/>
      <c r="E3" s="113"/>
      <c r="F3" s="80"/>
      <c r="G3" s="80"/>
      <c r="H3" s="584" t="s">
        <v>118</v>
      </c>
      <c r="I3" s="585"/>
      <c r="J3" s="654" t="s">
        <v>6418</v>
      </c>
      <c r="K3" s="655"/>
      <c r="L3" s="655"/>
      <c r="M3" s="655"/>
      <c r="N3" s="656"/>
      <c r="X3" s="67"/>
      <c r="Y3" s="67"/>
      <c r="Z3" s="67"/>
      <c r="AA3" s="67"/>
      <c r="AB3" s="67"/>
      <c r="AP3" s="67"/>
      <c r="AQ3" s="67"/>
      <c r="AR3" s="67"/>
      <c r="AS3" s="67"/>
      <c r="AT3" s="67"/>
      <c r="AU3" s="67"/>
      <c r="AV3" s="67"/>
      <c r="AW3" s="67"/>
      <c r="AX3" s="67"/>
    </row>
    <row r="4" spans="2:50" ht="15" customHeight="1" x14ac:dyDescent="0.3">
      <c r="B4" s="112"/>
      <c r="C4" s="112"/>
      <c r="D4" s="113"/>
      <c r="E4" s="113"/>
      <c r="F4" s="80"/>
      <c r="G4" s="80"/>
      <c r="H4" s="125"/>
      <c r="I4" s="125"/>
      <c r="J4" s="374"/>
      <c r="K4" s="374"/>
      <c r="L4" s="374"/>
      <c r="M4" s="374"/>
      <c r="N4" s="374"/>
      <c r="X4" s="67"/>
      <c r="Y4" s="67"/>
      <c r="Z4" s="67"/>
      <c r="AA4" s="67"/>
      <c r="AB4" s="67"/>
      <c r="AP4" s="67"/>
      <c r="AQ4" s="67"/>
      <c r="AR4" s="67"/>
      <c r="AS4" s="67"/>
      <c r="AT4" s="67"/>
      <c r="AU4" s="67"/>
      <c r="AV4" s="67"/>
      <c r="AW4" s="67"/>
      <c r="AX4" s="67"/>
    </row>
    <row r="5" spans="2:50" ht="26.4" thickBot="1" x14ac:dyDescent="0.35">
      <c r="B5" s="78" t="s">
        <v>6472</v>
      </c>
      <c r="C5" s="79"/>
      <c r="D5" s="79"/>
      <c r="E5" s="80"/>
      <c r="F5" s="80"/>
      <c r="G5" s="80"/>
      <c r="H5" s="80"/>
      <c r="I5" s="80"/>
      <c r="J5" s="80"/>
      <c r="K5" s="80"/>
      <c r="L5" s="80"/>
      <c r="M5" s="80"/>
      <c r="N5" s="80"/>
      <c r="X5" s="67"/>
      <c r="Y5" s="67"/>
      <c r="Z5" s="310"/>
      <c r="AA5" s="310"/>
      <c r="AB5" s="310"/>
      <c r="AC5" s="375"/>
      <c r="AD5" s="375"/>
      <c r="AE5" s="375"/>
      <c r="AF5" s="375"/>
      <c r="AG5" s="375"/>
      <c r="AH5" s="375"/>
      <c r="AI5" s="375"/>
      <c r="AJ5" s="375"/>
      <c r="AK5" s="375"/>
      <c r="AL5" s="375"/>
      <c r="AP5" s="67"/>
      <c r="AQ5" s="67"/>
      <c r="AR5" s="67"/>
      <c r="AS5" s="67"/>
      <c r="AT5" s="67"/>
      <c r="AU5" s="67"/>
      <c r="AV5" s="67"/>
      <c r="AW5" s="67"/>
      <c r="AX5" s="67"/>
    </row>
    <row r="6" spans="2:50" ht="15" customHeight="1" x14ac:dyDescent="0.3">
      <c r="B6" s="564" t="s">
        <v>8</v>
      </c>
      <c r="C6" s="565"/>
      <c r="D6" s="565"/>
      <c r="E6" s="493">
        <v>500</v>
      </c>
      <c r="F6" s="493">
        <v>750</v>
      </c>
      <c r="G6" s="493">
        <v>1000</v>
      </c>
      <c r="H6" s="493">
        <v>1250</v>
      </c>
      <c r="I6" s="493">
        <v>1500</v>
      </c>
      <c r="J6" s="493">
        <v>1750</v>
      </c>
      <c r="K6" s="493">
        <v>2000</v>
      </c>
      <c r="L6" s="493">
        <v>2250</v>
      </c>
      <c r="M6" s="493">
        <v>2500</v>
      </c>
      <c r="N6" s="494">
        <v>3000</v>
      </c>
      <c r="X6" s="67"/>
      <c r="Y6" s="67"/>
      <c r="Z6" s="310"/>
      <c r="AA6" s="379" t="s">
        <v>115</v>
      </c>
      <c r="AB6" s="379"/>
      <c r="AC6" s="379"/>
      <c r="AD6" s="379"/>
      <c r="AE6" s="379"/>
      <c r="AF6" s="379"/>
      <c r="AG6" s="379"/>
      <c r="AH6" s="379"/>
      <c r="AI6" s="379"/>
      <c r="AJ6" s="126"/>
      <c r="AM6" s="67"/>
      <c r="AN6" s="67"/>
      <c r="AO6" s="67"/>
      <c r="AP6" s="67"/>
      <c r="AQ6" s="67"/>
      <c r="AR6" s="67"/>
      <c r="AS6" s="67"/>
      <c r="AT6" s="67"/>
      <c r="AU6" s="67"/>
    </row>
    <row r="7" spans="2:50" ht="15" customHeight="1" thickBot="1" x14ac:dyDescent="0.35">
      <c r="B7" s="657" t="s">
        <v>4</v>
      </c>
      <c r="C7" s="658"/>
      <c r="D7" s="658"/>
      <c r="E7" s="646">
        <v>87</v>
      </c>
      <c r="F7" s="646"/>
      <c r="G7" s="646"/>
      <c r="H7" s="646"/>
      <c r="I7" s="646"/>
      <c r="J7" s="646"/>
      <c r="K7" s="646"/>
      <c r="L7" s="646"/>
      <c r="M7" s="646"/>
      <c r="N7" s="659"/>
      <c r="X7" s="67"/>
      <c r="Y7" s="67"/>
      <c r="Z7" s="310"/>
      <c r="AA7" s="379" t="s">
        <v>116</v>
      </c>
      <c r="AB7" s="379"/>
      <c r="AC7" s="379"/>
      <c r="AD7" s="379"/>
      <c r="AE7" s="379"/>
      <c r="AF7" s="379"/>
      <c r="AG7" s="379"/>
      <c r="AH7" s="379"/>
      <c r="AI7" s="379"/>
      <c r="AJ7" s="126"/>
      <c r="AM7" s="67"/>
      <c r="AN7" s="67"/>
      <c r="AO7" s="67"/>
      <c r="AP7" s="67"/>
      <c r="AQ7" s="67"/>
      <c r="AR7" s="67"/>
      <c r="AS7" s="67"/>
      <c r="AT7" s="67"/>
      <c r="AU7" s="67"/>
    </row>
    <row r="8" spans="2:50" ht="26.25" customHeight="1" thickBot="1" x14ac:dyDescent="0.35">
      <c r="B8" s="114" t="s">
        <v>1</v>
      </c>
      <c r="C8" s="115" t="s">
        <v>0</v>
      </c>
      <c r="D8" s="653" t="s">
        <v>114</v>
      </c>
      <c r="E8" s="653"/>
      <c r="F8" s="653"/>
      <c r="G8" s="653"/>
      <c r="H8" s="445">
        <v>0</v>
      </c>
      <c r="I8" s="652" t="s">
        <v>115</v>
      </c>
      <c r="J8" s="652"/>
      <c r="K8" s="652"/>
      <c r="L8" s="652"/>
      <c r="M8" s="652"/>
      <c r="N8" s="84"/>
      <c r="X8" s="67"/>
      <c r="Y8" s="67"/>
      <c r="Z8" s="310"/>
      <c r="AA8" s="379" t="s">
        <v>117</v>
      </c>
      <c r="AB8" s="379"/>
      <c r="AC8" s="379"/>
      <c r="AD8" s="379"/>
      <c r="AE8" s="379"/>
      <c r="AF8" s="379"/>
      <c r="AG8" s="379"/>
      <c r="AH8" s="379"/>
      <c r="AI8" s="379"/>
      <c r="AJ8" s="126"/>
      <c r="AM8" s="67"/>
      <c r="AN8" s="67"/>
      <c r="AO8" s="67"/>
      <c r="AP8" s="67"/>
      <c r="AQ8" s="67"/>
      <c r="AR8" s="67"/>
      <c r="AS8" s="67"/>
      <c r="AT8" s="67"/>
      <c r="AU8" s="67"/>
    </row>
    <row r="9" spans="2:50" x14ac:dyDescent="0.3">
      <c r="B9" s="561">
        <v>2</v>
      </c>
      <c r="C9" s="577">
        <v>140</v>
      </c>
      <c r="D9" s="116" t="s">
        <v>36</v>
      </c>
      <c r="E9" s="488">
        <f t="shared" ref="E9:N9" si="0">ROUND(AA9-(AA9*$H$8),0)</f>
        <v>14069</v>
      </c>
      <c r="F9" s="488">
        <f t="shared" si="0"/>
        <v>16560</v>
      </c>
      <c r="G9" s="488">
        <f t="shared" si="0"/>
        <v>17527</v>
      </c>
      <c r="H9" s="488">
        <f t="shared" si="0"/>
        <v>19188</v>
      </c>
      <c r="I9" s="488">
        <f t="shared" si="0"/>
        <v>19690</v>
      </c>
      <c r="J9" s="488">
        <f t="shared" si="0"/>
        <v>20885</v>
      </c>
      <c r="K9" s="488">
        <f t="shared" si="0"/>
        <v>22603</v>
      </c>
      <c r="L9" s="488">
        <f t="shared" si="0"/>
        <v>27399</v>
      </c>
      <c r="M9" s="488">
        <f t="shared" si="0"/>
        <v>33395</v>
      </c>
      <c r="N9" s="489">
        <f t="shared" si="0"/>
        <v>39391</v>
      </c>
      <c r="X9" s="67"/>
      <c r="Y9" s="67"/>
      <c r="Z9" s="310"/>
      <c r="AA9" s="126">
        <f>ROUND(VLOOKUP(CONCATENATE("Q60 ",E$6," H",$B9),Основа!$A$1:$O3625,15,FALSE),0)</f>
        <v>14069</v>
      </c>
      <c r="AB9" s="126">
        <f>ROUND(VLOOKUP(CONCATENATE("Q60 ",F$6," H",$B9),Основа!$A$1:$O3625,15,FALSE),0)</f>
        <v>16560</v>
      </c>
      <c r="AC9" s="126">
        <f>ROUND(VLOOKUP(CONCATENATE("Q60 ",G$6," H",$B9),Основа!$A$1:$O3625,15,FALSE),0)</f>
        <v>17527</v>
      </c>
      <c r="AD9" s="126">
        <f>ROUND(VLOOKUP(CONCATENATE("Q60 ",H$6," H",$B9),Основа!$A$1:$O3625,15,FALSE),0)</f>
        <v>19188</v>
      </c>
      <c r="AE9" s="126">
        <f>ROUND(VLOOKUP(CONCATENATE("Q60 ",I$6," H",$B9),Основа!$A$1:$O3625,15,FALSE),0)</f>
        <v>19690</v>
      </c>
      <c r="AF9" s="126">
        <f>ROUND(VLOOKUP(CONCATENATE("Q60 ",J$6," H",$B9),Основа!$A$1:$O3625,15,FALSE),0)</f>
        <v>20885</v>
      </c>
      <c r="AG9" s="126">
        <f>ROUND(VLOOKUP(CONCATENATE("Q60 ",K$6," H",$B9),Основа!$A$1:$O3625,15,FALSE),0)</f>
        <v>22603</v>
      </c>
      <c r="AH9" s="126">
        <f>ROUND(VLOOKUP(CONCATENATE("Q60 ",L$6," H",$B9),Основа!$A$1:$O3625,15,FALSE),0)</f>
        <v>27399</v>
      </c>
      <c r="AI9" s="126">
        <f>ROUND(VLOOKUP(CONCATENATE("Q60 ",M$6," H",$B9),Основа!$A$1:$O3625,15,FALSE),0)</f>
        <v>33395</v>
      </c>
      <c r="AJ9" s="126">
        <f>ROUND(VLOOKUP(CONCATENATE("Q60 ",N$6," H",$B9),Основа!$A$1:$O3625,15,FALSE),0)</f>
        <v>39391</v>
      </c>
      <c r="AN9" s="67"/>
      <c r="AO9" s="67"/>
      <c r="AP9" s="67"/>
      <c r="AQ9" s="67"/>
      <c r="AR9" s="67"/>
      <c r="AS9" s="67"/>
      <c r="AT9" s="67"/>
      <c r="AU9" s="67"/>
      <c r="AV9" s="67"/>
    </row>
    <row r="10" spans="2:50" ht="15" thickBot="1" x14ac:dyDescent="0.35">
      <c r="B10" s="561"/>
      <c r="C10" s="577"/>
      <c r="D10" s="106" t="str">
        <f>RIGHT($I$8,21)</f>
        <v>ΔТ=70⁰С (95/85/20) Вт</v>
      </c>
      <c r="E10" s="449">
        <f t="shared" ref="E10:N10" si="1">ROUND(IF($D10="ΔТ=70⁰С (95/85/20) Вт",AA10,(IF($D10="ΔТ=60⁰С (90/70/20) Вт",AA10*0.818,AA10*0.646))),0)</f>
        <v>235</v>
      </c>
      <c r="F10" s="449">
        <f t="shared" si="1"/>
        <v>340</v>
      </c>
      <c r="G10" s="449">
        <f t="shared" si="1"/>
        <v>460</v>
      </c>
      <c r="H10" s="449">
        <f t="shared" si="1"/>
        <v>570</v>
      </c>
      <c r="I10" s="449">
        <f t="shared" si="1"/>
        <v>687</v>
      </c>
      <c r="J10" s="449">
        <f t="shared" si="1"/>
        <v>797</v>
      </c>
      <c r="K10" s="449">
        <f t="shared" si="1"/>
        <v>921</v>
      </c>
      <c r="L10" s="449">
        <f t="shared" si="1"/>
        <v>1027</v>
      </c>
      <c r="M10" s="449">
        <f t="shared" si="1"/>
        <v>1151</v>
      </c>
      <c r="N10" s="450">
        <f t="shared" si="1"/>
        <v>1377</v>
      </c>
      <c r="X10" s="67"/>
      <c r="Y10" s="67"/>
      <c r="Z10" s="310"/>
      <c r="AA10" s="126">
        <f>VLOOKUP(CONCATENATE("Q60 ",E$6," H",$B9),Основа!$A$1:$O3625,8,FALSE)</f>
        <v>235</v>
      </c>
      <c r="AB10" s="126">
        <f>VLOOKUP(CONCATENATE("Q60 ",F$6," H",$B9),Основа!$A$1:$O3625,8,FALSE)</f>
        <v>340</v>
      </c>
      <c r="AC10" s="126">
        <f>VLOOKUP(CONCATENATE("Q60 ",G$6," H",$B9),Основа!$A$1:$O3625,8,FALSE)</f>
        <v>460</v>
      </c>
      <c r="AD10" s="126">
        <f>VLOOKUP(CONCATENATE("Q60 ",H$6," H",$B9),Основа!$A$1:$O3625,8,FALSE)</f>
        <v>570</v>
      </c>
      <c r="AE10" s="126">
        <f>VLOOKUP(CONCATENATE("Q60 ",I$6," H",$B9),Основа!$A$1:$O3625,8,FALSE)</f>
        <v>687</v>
      </c>
      <c r="AF10" s="126">
        <f>VLOOKUP(CONCATENATE("Q60 ",J$6," H",$B9),Основа!$A$1:$O3625,8,FALSE)</f>
        <v>797</v>
      </c>
      <c r="AG10" s="126">
        <f>VLOOKUP(CONCATENATE("Q60 ",K$6," H",$B9),Основа!$A$1:$O3625,8,FALSE)</f>
        <v>921</v>
      </c>
      <c r="AH10" s="126">
        <f>VLOOKUP(CONCATENATE("Q60 ",L$6," H",$B9),Основа!$A$1:$O3625,8,FALSE)</f>
        <v>1027</v>
      </c>
      <c r="AI10" s="126">
        <f>VLOOKUP(CONCATENATE("Q60 ",M$6," H",$B9),Основа!$A$1:$O3625,8,FALSE)</f>
        <v>1151</v>
      </c>
      <c r="AJ10" s="126">
        <f>VLOOKUP(CONCATENATE("Q60 ",N$6," H",$B9),Основа!$A$1:$O3625,8,FALSE)</f>
        <v>1377</v>
      </c>
      <c r="AN10" s="67"/>
      <c r="AO10" s="67"/>
      <c r="AP10" s="67"/>
      <c r="AQ10" s="67"/>
      <c r="AR10" s="67"/>
      <c r="AS10" s="67"/>
      <c r="AT10" s="67"/>
      <c r="AU10" s="67"/>
      <c r="AV10" s="67"/>
    </row>
    <row r="11" spans="2:50" x14ac:dyDescent="0.3">
      <c r="B11" s="547">
        <v>3</v>
      </c>
      <c r="C11" s="555">
        <f>C9+80</f>
        <v>220</v>
      </c>
      <c r="D11" s="81" t="s">
        <v>36</v>
      </c>
      <c r="E11" s="447">
        <f t="shared" ref="E11:N11" si="2">ROUND(AA11-(AA11*$H$8),0)</f>
        <v>16071</v>
      </c>
      <c r="F11" s="447">
        <f t="shared" si="2"/>
        <v>19946</v>
      </c>
      <c r="G11" s="447">
        <f t="shared" si="2"/>
        <v>21400</v>
      </c>
      <c r="H11" s="447">
        <f t="shared" si="2"/>
        <v>23892</v>
      </c>
      <c r="I11" s="447">
        <f t="shared" si="2"/>
        <v>24651</v>
      </c>
      <c r="J11" s="447">
        <f t="shared" si="2"/>
        <v>26447</v>
      </c>
      <c r="K11" s="447">
        <f t="shared" si="2"/>
        <v>29018</v>
      </c>
      <c r="L11" s="447">
        <f t="shared" si="2"/>
        <v>35419</v>
      </c>
      <c r="M11" s="447">
        <f t="shared" si="2"/>
        <v>43419</v>
      </c>
      <c r="N11" s="448">
        <f t="shared" si="2"/>
        <v>51420</v>
      </c>
      <c r="X11" s="67"/>
      <c r="Y11" s="67"/>
      <c r="Z11" s="310"/>
      <c r="AA11" s="126">
        <f>ROUND(VLOOKUP(CONCATENATE("Q60 ",E$6," H",$B11),Основа!$A$1:$O3627,15,FALSE),0)</f>
        <v>16071</v>
      </c>
      <c r="AB11" s="126">
        <f>ROUND(VLOOKUP(CONCATENATE("Q60 ",F$6," H",$B11),Основа!$A$1:$O3627,15,FALSE),0)</f>
        <v>19946</v>
      </c>
      <c r="AC11" s="126">
        <f>ROUND(VLOOKUP(CONCATENATE("Q60 ",G$6," H",$B11),Основа!$A$1:$O3627,15,FALSE),0)</f>
        <v>21400</v>
      </c>
      <c r="AD11" s="126">
        <f>ROUND(VLOOKUP(CONCATENATE("Q60 ",H$6," H",$B11),Основа!$A$1:$O3627,15,FALSE),0)</f>
        <v>23892</v>
      </c>
      <c r="AE11" s="126">
        <f>ROUND(VLOOKUP(CONCATENATE("Q60 ",I$6," H",$B11),Основа!$A$1:$O3627,15,FALSE),0)</f>
        <v>24651</v>
      </c>
      <c r="AF11" s="126">
        <f>ROUND(VLOOKUP(CONCATENATE("Q60 ",J$6," H",$B11),Основа!$A$1:$O3627,15,FALSE),0)</f>
        <v>26447</v>
      </c>
      <c r="AG11" s="126">
        <f>ROUND(VLOOKUP(CONCATENATE("Q60 ",K$6," H",$B11),Основа!$A$1:$O3627,15,FALSE),0)</f>
        <v>29018</v>
      </c>
      <c r="AH11" s="126">
        <f>ROUND(VLOOKUP(CONCATENATE("Q60 ",L$6," H",$B11),Основа!$A$1:$O3627,15,FALSE),0)</f>
        <v>35419</v>
      </c>
      <c r="AI11" s="126">
        <f>ROUND(VLOOKUP(CONCATENATE("Q60 ",M$6," H",$B11),Основа!$A$1:$O3627,15,FALSE),0)</f>
        <v>43419</v>
      </c>
      <c r="AJ11" s="126">
        <f>ROUND(VLOOKUP(CONCATENATE("Q60 ",N$6," H",$B11),Основа!$A$1:$O3627,15,FALSE),0)</f>
        <v>51420</v>
      </c>
      <c r="AN11" s="67"/>
      <c r="AO11" s="67"/>
      <c r="AP11" s="67"/>
      <c r="AQ11" s="67"/>
      <c r="AR11" s="67"/>
      <c r="AS11" s="67"/>
      <c r="AT11" s="67"/>
      <c r="AU11" s="67"/>
      <c r="AV11" s="67"/>
    </row>
    <row r="12" spans="2:50" ht="15" thickBot="1" x14ac:dyDescent="0.35">
      <c r="B12" s="548"/>
      <c r="C12" s="577"/>
      <c r="D12" s="106" t="str">
        <f>RIGHT($I$8,21)</f>
        <v>ΔТ=70⁰С (95/85/20) Вт</v>
      </c>
      <c r="E12" s="449">
        <f t="shared" ref="E12:N12" si="3">ROUND(IF($D12="ΔТ=70⁰С (95/85/20) Вт",AA12,(IF($D12="ΔТ=60⁰С (90/70/20) Вт",AA12*0.818,AA12*0.646))),0)</f>
        <v>352</v>
      </c>
      <c r="F12" s="449">
        <f t="shared" si="3"/>
        <v>511</v>
      </c>
      <c r="G12" s="449">
        <f t="shared" si="3"/>
        <v>692</v>
      </c>
      <c r="H12" s="449">
        <f t="shared" si="3"/>
        <v>857</v>
      </c>
      <c r="I12" s="449">
        <f t="shared" si="3"/>
        <v>1030</v>
      </c>
      <c r="J12" s="449">
        <f t="shared" si="3"/>
        <v>1195</v>
      </c>
      <c r="K12" s="449">
        <f t="shared" si="3"/>
        <v>1379</v>
      </c>
      <c r="L12" s="449">
        <f t="shared" si="3"/>
        <v>1540</v>
      </c>
      <c r="M12" s="449">
        <f t="shared" si="3"/>
        <v>1725</v>
      </c>
      <c r="N12" s="450">
        <f t="shared" si="3"/>
        <v>2066</v>
      </c>
      <c r="X12" s="67"/>
      <c r="Y12" s="67"/>
      <c r="Z12" s="310"/>
      <c r="AA12" s="126">
        <f>VLOOKUP(CONCATENATE("Q60 ",E$6," H",$B11),Основа!$A$1:$O3627,8,FALSE)</f>
        <v>352</v>
      </c>
      <c r="AB12" s="126">
        <f>VLOOKUP(CONCATENATE("Q60 ",F$6," H",$B11),Основа!$A$1:$O3627,8,FALSE)</f>
        <v>511</v>
      </c>
      <c r="AC12" s="126">
        <f>VLOOKUP(CONCATENATE("Q60 ",G$6," H",$B11),Основа!$A$1:$O3627,8,FALSE)</f>
        <v>692</v>
      </c>
      <c r="AD12" s="126">
        <f>VLOOKUP(CONCATENATE("Q60 ",H$6," H",$B11),Основа!$A$1:$O3627,8,FALSE)</f>
        <v>857</v>
      </c>
      <c r="AE12" s="126">
        <f>VLOOKUP(CONCATENATE("Q60 ",I$6," H",$B11),Основа!$A$1:$O3627,8,FALSE)</f>
        <v>1030</v>
      </c>
      <c r="AF12" s="126">
        <f>VLOOKUP(CONCATENATE("Q60 ",J$6," H",$B11),Основа!$A$1:$O3627,8,FALSE)</f>
        <v>1195</v>
      </c>
      <c r="AG12" s="126">
        <f>VLOOKUP(CONCATENATE("Q60 ",K$6," H",$B11),Основа!$A$1:$O3627,8,FALSE)</f>
        <v>1379</v>
      </c>
      <c r="AH12" s="126">
        <f>VLOOKUP(CONCATENATE("Q60 ",L$6," H",$B11),Основа!$A$1:$O3627,8,FALSE)</f>
        <v>1540</v>
      </c>
      <c r="AI12" s="126">
        <f>VLOOKUP(CONCATENATE("Q60 ",M$6," H",$B11),Основа!$A$1:$O3627,8,FALSE)</f>
        <v>1725</v>
      </c>
      <c r="AJ12" s="126">
        <f>VLOOKUP(CONCATENATE("Q60 ",N$6," H",$B11),Основа!$A$1:$O3627,8,FALSE)</f>
        <v>2066</v>
      </c>
      <c r="AN12" s="67"/>
      <c r="AO12" s="67"/>
      <c r="AP12" s="67"/>
      <c r="AQ12" s="67"/>
      <c r="AR12" s="67"/>
      <c r="AS12" s="67"/>
      <c r="AT12" s="67"/>
      <c r="AU12" s="67"/>
      <c r="AV12" s="67"/>
    </row>
    <row r="13" spans="2:50" x14ac:dyDescent="0.3">
      <c r="B13" s="561">
        <v>4</v>
      </c>
      <c r="C13" s="555">
        <f t="shared" ref="C13" si="4">C11+80</f>
        <v>300</v>
      </c>
      <c r="D13" s="81" t="s">
        <v>36</v>
      </c>
      <c r="E13" s="447">
        <f t="shared" ref="E13:N13" si="5">ROUND(AA13-(AA13*$H$8),0)</f>
        <v>18078</v>
      </c>
      <c r="F13" s="447">
        <f t="shared" si="5"/>
        <v>23339</v>
      </c>
      <c r="G13" s="447">
        <f t="shared" si="5"/>
        <v>25282</v>
      </c>
      <c r="H13" s="447">
        <f t="shared" si="5"/>
        <v>28606</v>
      </c>
      <c r="I13" s="447">
        <f t="shared" si="5"/>
        <v>29624</v>
      </c>
      <c r="J13" s="447">
        <f t="shared" si="5"/>
        <v>32018</v>
      </c>
      <c r="K13" s="447">
        <f t="shared" si="5"/>
        <v>35448</v>
      </c>
      <c r="L13" s="447">
        <f t="shared" si="5"/>
        <v>43455</v>
      </c>
      <c r="M13" s="447">
        <f t="shared" si="5"/>
        <v>53465</v>
      </c>
      <c r="N13" s="448">
        <f t="shared" si="5"/>
        <v>63474</v>
      </c>
      <c r="X13" s="67"/>
      <c r="Y13" s="67"/>
      <c r="Z13" s="310"/>
      <c r="AA13" s="126">
        <f>ROUND(VLOOKUP(CONCATENATE("Q60 ",E$6," H",$B13),Основа!$A$1:$O3629,15,FALSE),0)</f>
        <v>18078</v>
      </c>
      <c r="AB13" s="126">
        <f>ROUND(VLOOKUP(CONCATENATE("Q60 ",F$6," H",$B13),Основа!$A$1:$O3629,15,FALSE),0)</f>
        <v>23339</v>
      </c>
      <c r="AC13" s="126">
        <f>ROUND(VLOOKUP(CONCATENATE("Q60 ",G$6," H",$B13),Основа!$A$1:$O3629,15,FALSE),0)</f>
        <v>25282</v>
      </c>
      <c r="AD13" s="126">
        <f>ROUND(VLOOKUP(CONCATENATE("Q60 ",H$6," H",$B13),Основа!$A$1:$O3629,15,FALSE),0)</f>
        <v>28606</v>
      </c>
      <c r="AE13" s="126">
        <f>ROUND(VLOOKUP(CONCATENATE("Q60 ",I$6," H",$B13),Основа!$A$1:$O3629,15,FALSE),0)</f>
        <v>29624</v>
      </c>
      <c r="AF13" s="126">
        <f>ROUND(VLOOKUP(CONCATENATE("Q60 ",J$6," H",$B13),Основа!$A$1:$O3629,15,FALSE),0)</f>
        <v>32018</v>
      </c>
      <c r="AG13" s="126">
        <f>ROUND(VLOOKUP(CONCATENATE("Q60 ",K$6," H",$B13),Основа!$A$1:$O3629,15,FALSE),0)</f>
        <v>35448</v>
      </c>
      <c r="AH13" s="126">
        <f>ROUND(VLOOKUP(CONCATENATE("Q60 ",L$6," H",$B13),Основа!$A$1:$O3629,15,FALSE),0)</f>
        <v>43455</v>
      </c>
      <c r="AI13" s="126">
        <f>ROUND(VLOOKUP(CONCATENATE("Q60 ",M$6," H",$B13),Основа!$A$1:$O3629,15,FALSE),0)</f>
        <v>53465</v>
      </c>
      <c r="AJ13" s="126">
        <f>ROUND(VLOOKUP(CONCATENATE("Q60 ",N$6," H",$B13),Основа!$A$1:$O3629,15,FALSE),0)</f>
        <v>63474</v>
      </c>
      <c r="AN13" s="67"/>
      <c r="AO13" s="67"/>
      <c r="AP13" s="67"/>
      <c r="AQ13" s="67"/>
      <c r="AR13" s="67"/>
      <c r="AS13" s="67"/>
      <c r="AT13" s="67"/>
      <c r="AU13" s="67"/>
      <c r="AV13" s="67"/>
    </row>
    <row r="14" spans="2:50" ht="15" thickBot="1" x14ac:dyDescent="0.35">
      <c r="B14" s="561"/>
      <c r="C14" s="577"/>
      <c r="D14" s="106" t="str">
        <f>RIGHT($I$8,21)</f>
        <v>ΔТ=70⁰С (95/85/20) Вт</v>
      </c>
      <c r="E14" s="449">
        <f t="shared" ref="E14:N14" si="6">ROUND(IF($D14="ΔТ=70⁰С (95/85/20) Вт",AA14,(IF($D14="ΔТ=60⁰С (90/70/20) Вт",AA14*0.818,AA14*0.646))),0)</f>
        <v>468</v>
      </c>
      <c r="F14" s="449">
        <f t="shared" si="6"/>
        <v>684</v>
      </c>
      <c r="G14" s="449">
        <f t="shared" si="6"/>
        <v>921</v>
      </c>
      <c r="H14" s="449">
        <f t="shared" si="6"/>
        <v>1142</v>
      </c>
      <c r="I14" s="449">
        <f t="shared" si="6"/>
        <v>1371</v>
      </c>
      <c r="J14" s="449">
        <f t="shared" si="6"/>
        <v>1594</v>
      </c>
      <c r="K14" s="449">
        <f t="shared" si="6"/>
        <v>1839</v>
      </c>
      <c r="L14" s="449">
        <f t="shared" si="6"/>
        <v>2052</v>
      </c>
      <c r="M14" s="449">
        <f t="shared" si="6"/>
        <v>2297</v>
      </c>
      <c r="N14" s="450">
        <f t="shared" si="6"/>
        <v>2753</v>
      </c>
      <c r="X14" s="67"/>
      <c r="Y14" s="67"/>
      <c r="Z14" s="310"/>
      <c r="AA14" s="126">
        <f>VLOOKUP(CONCATENATE("Q60 ",E$6," H",$B13),Основа!$A$1:$O3629,8,FALSE)</f>
        <v>468</v>
      </c>
      <c r="AB14" s="126">
        <f>VLOOKUP(CONCATENATE("Q60 ",F$6," H",$B13),Основа!$A$1:$O3629,8,FALSE)</f>
        <v>684</v>
      </c>
      <c r="AC14" s="126">
        <f>VLOOKUP(CONCATENATE("Q60 ",G$6," H",$B13),Основа!$A$1:$O3629,8,FALSE)</f>
        <v>921</v>
      </c>
      <c r="AD14" s="126">
        <f>VLOOKUP(CONCATENATE("Q60 ",H$6," H",$B13),Основа!$A$1:$O3629,8,FALSE)</f>
        <v>1142</v>
      </c>
      <c r="AE14" s="126">
        <f>VLOOKUP(CONCATENATE("Q60 ",I$6," H",$B13),Основа!$A$1:$O3629,8,FALSE)</f>
        <v>1371</v>
      </c>
      <c r="AF14" s="126">
        <f>VLOOKUP(CONCATENATE("Q60 ",J$6," H",$B13),Основа!$A$1:$O3629,8,FALSE)</f>
        <v>1594</v>
      </c>
      <c r="AG14" s="126">
        <f>VLOOKUP(CONCATENATE("Q60 ",K$6," H",$B13),Основа!$A$1:$O3629,8,FALSE)</f>
        <v>1839</v>
      </c>
      <c r="AH14" s="126">
        <f>VLOOKUP(CONCATENATE("Q60 ",L$6," H",$B13),Основа!$A$1:$O3629,8,FALSE)</f>
        <v>2052</v>
      </c>
      <c r="AI14" s="126">
        <f>VLOOKUP(CONCATENATE("Q60 ",M$6," H",$B13),Основа!$A$1:$O3629,8,FALSE)</f>
        <v>2297</v>
      </c>
      <c r="AJ14" s="126">
        <f>VLOOKUP(CONCATENATE("Q60 ",N$6," H",$B13),Основа!$A$1:$O3629,8,FALSE)</f>
        <v>2753</v>
      </c>
      <c r="AN14" s="67"/>
      <c r="AO14" s="67"/>
      <c r="AP14" s="67"/>
      <c r="AQ14" s="67"/>
      <c r="AR14" s="67"/>
      <c r="AS14" s="67"/>
      <c r="AT14" s="67"/>
      <c r="AU14" s="67"/>
      <c r="AV14" s="67"/>
    </row>
    <row r="15" spans="2:50" x14ac:dyDescent="0.3">
      <c r="B15" s="547">
        <v>5</v>
      </c>
      <c r="C15" s="555">
        <f t="shared" ref="C15" si="7">C13+80</f>
        <v>380</v>
      </c>
      <c r="D15" s="81" t="s">
        <v>36</v>
      </c>
      <c r="E15" s="447">
        <f t="shared" ref="E15:N15" si="8">ROUND(AA15-(AA15*$H$8),0)</f>
        <v>20088</v>
      </c>
      <c r="F15" s="447">
        <f t="shared" si="8"/>
        <v>26741</v>
      </c>
      <c r="G15" s="447">
        <f t="shared" si="8"/>
        <v>29171</v>
      </c>
      <c r="H15" s="447">
        <f t="shared" si="8"/>
        <v>33329</v>
      </c>
      <c r="I15" s="447">
        <f t="shared" si="8"/>
        <v>34606</v>
      </c>
      <c r="J15" s="447">
        <f t="shared" si="8"/>
        <v>37603</v>
      </c>
      <c r="K15" s="447">
        <f t="shared" si="8"/>
        <v>41890</v>
      </c>
      <c r="L15" s="447">
        <f t="shared" si="8"/>
        <v>51509</v>
      </c>
      <c r="M15" s="447">
        <f t="shared" si="8"/>
        <v>63531</v>
      </c>
      <c r="N15" s="448">
        <f t="shared" si="8"/>
        <v>75554</v>
      </c>
      <c r="X15" s="67"/>
      <c r="Y15" s="67"/>
      <c r="Z15" s="310"/>
      <c r="AA15" s="126">
        <f>ROUND(VLOOKUP(CONCATENATE("Q60 ",E$6," H",$B15),Основа!$A$1:$O3631,15,FALSE),0)</f>
        <v>20088</v>
      </c>
      <c r="AB15" s="126">
        <f>ROUND(VLOOKUP(CONCATENATE("Q60 ",F$6," H",$B15),Основа!$A$1:$O3631,15,FALSE),0)</f>
        <v>26741</v>
      </c>
      <c r="AC15" s="126">
        <f>ROUND(VLOOKUP(CONCATENATE("Q60 ",G$6," H",$B15),Основа!$A$1:$O3631,15,FALSE),0)</f>
        <v>29171</v>
      </c>
      <c r="AD15" s="126">
        <f>ROUND(VLOOKUP(CONCATENATE("Q60 ",H$6," H",$B15),Основа!$A$1:$O3631,15,FALSE),0)</f>
        <v>33329</v>
      </c>
      <c r="AE15" s="126">
        <f>ROUND(VLOOKUP(CONCATENATE("Q60 ",I$6," H",$B15),Основа!$A$1:$O3631,15,FALSE),0)</f>
        <v>34606</v>
      </c>
      <c r="AF15" s="126">
        <f>ROUND(VLOOKUP(CONCATENATE("Q60 ",J$6," H",$B15),Основа!$A$1:$O3631,15,FALSE),0)</f>
        <v>37603</v>
      </c>
      <c r="AG15" s="126">
        <f>ROUND(VLOOKUP(CONCATENATE("Q60 ",K$6," H",$B15),Основа!$A$1:$O3631,15,FALSE),0)</f>
        <v>41890</v>
      </c>
      <c r="AH15" s="126">
        <f>ROUND(VLOOKUP(CONCATENATE("Q60 ",L$6," H",$B15),Основа!$A$1:$O3631,15,FALSE),0)</f>
        <v>51509</v>
      </c>
      <c r="AI15" s="126">
        <f>ROUND(VLOOKUP(CONCATENATE("Q60 ",M$6," H",$B15),Основа!$A$1:$O3631,15,FALSE),0)</f>
        <v>63531</v>
      </c>
      <c r="AJ15" s="126">
        <f>ROUND(VLOOKUP(CONCATENATE("Q60 ",N$6," H",$B15),Основа!$A$1:$O3631,15,FALSE),0)</f>
        <v>75554</v>
      </c>
      <c r="AN15" s="67"/>
      <c r="AO15" s="67"/>
      <c r="AP15" s="67"/>
      <c r="AQ15" s="67"/>
      <c r="AR15" s="67"/>
      <c r="AS15" s="67"/>
      <c r="AT15" s="67"/>
      <c r="AU15" s="67"/>
      <c r="AV15" s="67"/>
    </row>
    <row r="16" spans="2:50" ht="15" thickBot="1" x14ac:dyDescent="0.35">
      <c r="B16" s="548"/>
      <c r="C16" s="577"/>
      <c r="D16" s="106" t="str">
        <f>RIGHT($I$8,21)</f>
        <v>ΔТ=70⁰С (95/85/20) Вт</v>
      </c>
      <c r="E16" s="449">
        <f t="shared" ref="E16:N16" si="9">ROUND(IF($D16="ΔТ=70⁰С (95/85/20) Вт",AA16,(IF($D16="ΔТ=60⁰С (90/70/20) Вт",AA16*0.818,AA16*0.646))),0)</f>
        <v>584</v>
      </c>
      <c r="F16" s="449">
        <f t="shared" si="9"/>
        <v>853</v>
      </c>
      <c r="G16" s="449">
        <f t="shared" si="9"/>
        <v>1150</v>
      </c>
      <c r="H16" s="449">
        <f t="shared" si="9"/>
        <v>1429</v>
      </c>
      <c r="I16" s="449">
        <f t="shared" si="9"/>
        <v>1713</v>
      </c>
      <c r="J16" s="449">
        <f t="shared" si="9"/>
        <v>1991</v>
      </c>
      <c r="K16" s="449">
        <f t="shared" si="9"/>
        <v>2298</v>
      </c>
      <c r="L16" s="449">
        <f t="shared" si="9"/>
        <v>2564</v>
      </c>
      <c r="M16" s="449">
        <f t="shared" si="9"/>
        <v>2869</v>
      </c>
      <c r="N16" s="450">
        <f t="shared" si="9"/>
        <v>3442</v>
      </c>
      <c r="X16" s="67"/>
      <c r="Y16" s="67"/>
      <c r="Z16" s="310"/>
      <c r="AA16" s="126">
        <f>VLOOKUP(CONCATENATE("Q60 ",E$6," H",$B15),Основа!$A$1:$O3631,8,FALSE)</f>
        <v>584</v>
      </c>
      <c r="AB16" s="126">
        <f>VLOOKUP(CONCATENATE("Q60 ",F$6," H",$B15),Основа!$A$1:$O3631,8,FALSE)</f>
        <v>853</v>
      </c>
      <c r="AC16" s="126">
        <f>VLOOKUP(CONCATENATE("Q60 ",G$6," H",$B15),Основа!$A$1:$O3631,8,FALSE)</f>
        <v>1150</v>
      </c>
      <c r="AD16" s="126">
        <f>VLOOKUP(CONCATENATE("Q60 ",H$6," H",$B15),Основа!$A$1:$O3631,8,FALSE)</f>
        <v>1429</v>
      </c>
      <c r="AE16" s="126">
        <f>VLOOKUP(CONCATENATE("Q60 ",I$6," H",$B15),Основа!$A$1:$O3631,8,FALSE)</f>
        <v>1713</v>
      </c>
      <c r="AF16" s="126">
        <f>VLOOKUP(CONCATENATE("Q60 ",J$6," H",$B15),Основа!$A$1:$O3631,8,FALSE)</f>
        <v>1991</v>
      </c>
      <c r="AG16" s="126">
        <f>VLOOKUP(CONCATENATE("Q60 ",K$6," H",$B15),Основа!$A$1:$O3631,8,FALSE)</f>
        <v>2298</v>
      </c>
      <c r="AH16" s="126">
        <f>VLOOKUP(CONCATENATE("Q60 ",L$6," H",$B15),Основа!$A$1:$O3631,8,FALSE)</f>
        <v>2564</v>
      </c>
      <c r="AI16" s="126">
        <f>VLOOKUP(CONCATENATE("Q60 ",M$6," H",$B15),Основа!$A$1:$O3631,8,FALSE)</f>
        <v>2869</v>
      </c>
      <c r="AJ16" s="126">
        <f>VLOOKUP(CONCATENATE("Q60 ",N$6," H",$B15),Основа!$A$1:$O3631,8,FALSE)</f>
        <v>3442</v>
      </c>
      <c r="AN16" s="67"/>
      <c r="AO16" s="67"/>
      <c r="AP16" s="67"/>
      <c r="AQ16" s="67"/>
      <c r="AR16" s="67"/>
      <c r="AS16" s="67"/>
      <c r="AT16" s="67"/>
      <c r="AU16" s="67"/>
      <c r="AV16" s="67"/>
    </row>
    <row r="17" spans="2:50" x14ac:dyDescent="0.3">
      <c r="B17" s="561">
        <v>6</v>
      </c>
      <c r="C17" s="555">
        <f t="shared" ref="C17" si="10">C15+80</f>
        <v>460</v>
      </c>
      <c r="D17" s="81" t="s">
        <v>36</v>
      </c>
      <c r="E17" s="447">
        <f t="shared" ref="E17:N17" si="11">ROUND(AA17-(AA17*$H$8),0)</f>
        <v>22104</v>
      </c>
      <c r="F17" s="447">
        <f t="shared" si="11"/>
        <v>30148</v>
      </c>
      <c r="G17" s="447">
        <f t="shared" si="11"/>
        <v>33068</v>
      </c>
      <c r="H17" s="447">
        <f t="shared" si="11"/>
        <v>38063</v>
      </c>
      <c r="I17" s="447">
        <f t="shared" si="11"/>
        <v>39596</v>
      </c>
      <c r="J17" s="447">
        <f t="shared" si="11"/>
        <v>43201</v>
      </c>
      <c r="K17" s="447">
        <f t="shared" si="11"/>
        <v>48346</v>
      </c>
      <c r="L17" s="447">
        <f t="shared" si="11"/>
        <v>59578</v>
      </c>
      <c r="M17" s="447">
        <f t="shared" si="11"/>
        <v>73618</v>
      </c>
      <c r="N17" s="448">
        <f t="shared" si="11"/>
        <v>87659</v>
      </c>
      <c r="X17" s="67"/>
      <c r="Y17" s="67"/>
      <c r="Z17" s="310"/>
      <c r="AA17" s="126">
        <f>ROUND(VLOOKUP(CONCATENATE("Q60 ",E$6," H",$B17),Основа!$A$1:$O3633,15,FALSE),0)</f>
        <v>22104</v>
      </c>
      <c r="AB17" s="126">
        <f>ROUND(VLOOKUP(CONCATENATE("Q60 ",F$6," H",$B17),Основа!$A$1:$O3633,15,FALSE),0)</f>
        <v>30148</v>
      </c>
      <c r="AC17" s="126">
        <f>ROUND(VLOOKUP(CONCATENATE("Q60 ",G$6," H",$B17),Основа!$A$1:$O3633,15,FALSE),0)</f>
        <v>33068</v>
      </c>
      <c r="AD17" s="126">
        <f>ROUND(VLOOKUP(CONCATENATE("Q60 ",H$6," H",$B17),Основа!$A$1:$O3633,15,FALSE),0)</f>
        <v>38063</v>
      </c>
      <c r="AE17" s="126">
        <f>ROUND(VLOOKUP(CONCATENATE("Q60 ",I$6," H",$B17),Основа!$A$1:$O3633,15,FALSE),0)</f>
        <v>39596</v>
      </c>
      <c r="AF17" s="126">
        <f>ROUND(VLOOKUP(CONCATENATE("Q60 ",J$6," H",$B17),Основа!$A$1:$O3633,15,FALSE),0)</f>
        <v>43201</v>
      </c>
      <c r="AG17" s="126">
        <f>ROUND(VLOOKUP(CONCATENATE("Q60 ",K$6," H",$B17),Основа!$A$1:$O3633,15,FALSE),0)</f>
        <v>48346</v>
      </c>
      <c r="AH17" s="126">
        <f>ROUND(VLOOKUP(CONCATENATE("Q60 ",L$6," H",$B17),Основа!$A$1:$O3633,15,FALSE),0)</f>
        <v>59578</v>
      </c>
      <c r="AI17" s="126">
        <f>ROUND(VLOOKUP(CONCATENATE("Q60 ",M$6," H",$B17),Основа!$A$1:$O3633,15,FALSE),0)</f>
        <v>73618</v>
      </c>
      <c r="AJ17" s="126">
        <f>ROUND(VLOOKUP(CONCATENATE("Q60 ",N$6," H",$B17),Основа!$A$1:$O3633,15,FALSE),0)</f>
        <v>87659</v>
      </c>
      <c r="AN17" s="67"/>
      <c r="AO17" s="67"/>
      <c r="AP17" s="67"/>
      <c r="AQ17" s="67"/>
      <c r="AR17" s="67"/>
      <c r="AS17" s="67"/>
      <c r="AT17" s="67"/>
      <c r="AU17" s="67"/>
      <c r="AV17" s="67"/>
    </row>
    <row r="18" spans="2:50" ht="15" thickBot="1" x14ac:dyDescent="0.35">
      <c r="B18" s="561"/>
      <c r="C18" s="577"/>
      <c r="D18" s="106" t="str">
        <f>RIGHT($I$8,21)</f>
        <v>ΔТ=70⁰С (95/85/20) Вт</v>
      </c>
      <c r="E18" s="449">
        <f t="shared" ref="E18:N18" si="12">ROUND(IF($D18="ΔТ=70⁰С (95/85/20) Вт",AA18,(IF($D18="ΔТ=60⁰С (90/70/20) Вт",AA18*0.818,AA18*0.646))),0)</f>
        <v>701</v>
      </c>
      <c r="F18" s="449">
        <f t="shared" si="12"/>
        <v>1023</v>
      </c>
      <c r="G18" s="449">
        <f t="shared" si="12"/>
        <v>1379</v>
      </c>
      <c r="H18" s="449">
        <f t="shared" si="12"/>
        <v>1713</v>
      </c>
      <c r="I18" s="449">
        <f t="shared" si="12"/>
        <v>2057</v>
      </c>
      <c r="J18" s="449">
        <f t="shared" si="12"/>
        <v>2388</v>
      </c>
      <c r="K18" s="449">
        <f t="shared" si="12"/>
        <v>2753</v>
      </c>
      <c r="L18" s="490">
        <f t="shared" si="12"/>
        <v>3078</v>
      </c>
      <c r="M18" s="490">
        <f t="shared" si="12"/>
        <v>3445</v>
      </c>
      <c r="N18" s="450">
        <f t="shared" si="12"/>
        <v>4124</v>
      </c>
      <c r="X18" s="67"/>
      <c r="Y18" s="67"/>
      <c r="Z18" s="310"/>
      <c r="AA18" s="126">
        <f>VLOOKUP(CONCATENATE("Q60 ",E$6," H",$B17),Основа!$A$1:$O3633,8,FALSE)</f>
        <v>701</v>
      </c>
      <c r="AB18" s="126">
        <f>VLOOKUP(CONCATENATE("Q60 ",F$6," H",$B17),Основа!$A$1:$O3633,8,FALSE)</f>
        <v>1023</v>
      </c>
      <c r="AC18" s="126">
        <f>VLOOKUP(CONCATENATE("Q60 ",G$6," H",$B17),Основа!$A$1:$O3633,8,FALSE)</f>
        <v>1379</v>
      </c>
      <c r="AD18" s="126">
        <f>VLOOKUP(CONCATENATE("Q60 ",H$6," H",$B17),Основа!$A$1:$O3633,8,FALSE)</f>
        <v>1713</v>
      </c>
      <c r="AE18" s="126">
        <f>VLOOKUP(CONCATENATE("Q60 ",I$6," H",$B17),Основа!$A$1:$O3633,8,FALSE)</f>
        <v>2057</v>
      </c>
      <c r="AF18" s="126">
        <f>VLOOKUP(CONCATENATE("Q60 ",J$6," H",$B17),Основа!$A$1:$O3633,8,FALSE)</f>
        <v>2388</v>
      </c>
      <c r="AG18" s="126">
        <f>VLOOKUP(CONCATENATE("Q60 ",K$6," H",$B17),Основа!$A$1:$O3633,8,FALSE)</f>
        <v>2753</v>
      </c>
      <c r="AH18" s="126">
        <f>VLOOKUP(CONCATENATE("Q60 ",L$6," H",$B17),Основа!$A$1:$O3633,8,FALSE)</f>
        <v>3078</v>
      </c>
      <c r="AI18" s="126">
        <f>VLOOKUP(CONCATENATE("Q60 ",M$6," H",$B17),Основа!$A$1:$O3633,8,FALSE)</f>
        <v>3445</v>
      </c>
      <c r="AJ18" s="126">
        <f>VLOOKUP(CONCATENATE("Q60 ",N$6," H",$B17),Основа!$A$1:$O3633,8,FALSE)</f>
        <v>4124</v>
      </c>
      <c r="AN18" s="67"/>
      <c r="AO18" s="67"/>
      <c r="AP18" s="67"/>
      <c r="AQ18" s="67"/>
      <c r="AR18" s="67"/>
      <c r="AS18" s="67"/>
      <c r="AT18" s="67"/>
      <c r="AU18" s="67"/>
      <c r="AV18" s="67"/>
    </row>
    <row r="19" spans="2:50" x14ac:dyDescent="0.3">
      <c r="B19" s="547">
        <v>7</v>
      </c>
      <c r="C19" s="555">
        <f t="shared" ref="C19" si="13">C17+80</f>
        <v>540</v>
      </c>
      <c r="D19" s="81" t="s">
        <v>36</v>
      </c>
      <c r="E19" s="447">
        <f t="shared" ref="E19:L19" si="14">ROUND(AA19-(AA19*$H$8),0)</f>
        <v>24122</v>
      </c>
      <c r="F19" s="447">
        <f t="shared" si="14"/>
        <v>33564</v>
      </c>
      <c r="G19" s="447">
        <f t="shared" si="14"/>
        <v>36975</v>
      </c>
      <c r="H19" s="447">
        <f t="shared" si="14"/>
        <v>42806</v>
      </c>
      <c r="I19" s="447">
        <f t="shared" si="14"/>
        <v>44599</v>
      </c>
      <c r="J19" s="447">
        <f t="shared" si="14"/>
        <v>48808</v>
      </c>
      <c r="K19" s="447">
        <f t="shared" si="14"/>
        <v>54815</v>
      </c>
      <c r="L19" s="491">
        <f t="shared" si="14"/>
        <v>67665</v>
      </c>
      <c r="M19" s="307"/>
      <c r="N19" s="134"/>
      <c r="X19" s="67"/>
      <c r="Y19" s="67"/>
      <c r="Z19" s="310"/>
      <c r="AA19" s="126">
        <f>ROUND(VLOOKUP(CONCATENATE("Q60 ",E$6," H",$B19),Основа!$A$1:$O3635,15,FALSE),0)</f>
        <v>24122</v>
      </c>
      <c r="AB19" s="126">
        <f>ROUND(VLOOKUP(CONCATENATE("Q60 ",F$6," H",$B19),Основа!$A$1:$O3635,15,FALSE),0)</f>
        <v>33564</v>
      </c>
      <c r="AC19" s="126">
        <f>ROUND(VLOOKUP(CONCATENATE("Q60 ",G$6," H",$B19),Основа!$A$1:$O3635,15,FALSE),0)</f>
        <v>36975</v>
      </c>
      <c r="AD19" s="126">
        <f>ROUND(VLOOKUP(CONCATENATE("Q60 ",H$6," H",$B19),Основа!$A$1:$O3635,15,FALSE),0)</f>
        <v>42806</v>
      </c>
      <c r="AE19" s="126">
        <f>ROUND(VLOOKUP(CONCATENATE("Q60 ",I$6," H",$B19),Основа!$A$1:$O3635,15,FALSE),0)</f>
        <v>44599</v>
      </c>
      <c r="AF19" s="126">
        <f>ROUND(VLOOKUP(CONCATENATE("Q60 ",J$6," H",$B19),Основа!$A$1:$O3635,15,FALSE),0)</f>
        <v>48808</v>
      </c>
      <c r="AG19" s="126">
        <f>ROUND(VLOOKUP(CONCATENATE("Q60 ",K$6," H",$B19),Основа!$A$1:$O3635,15,FALSE),0)</f>
        <v>54815</v>
      </c>
      <c r="AH19" s="126">
        <f>ROUND(VLOOKUP(CONCATENATE("Q60 ",L$6," H",$B19),Основа!$A$1:$O3635,15,FALSE),0)</f>
        <v>67665</v>
      </c>
      <c r="AI19" s="379"/>
      <c r="AJ19" s="379"/>
      <c r="AN19" s="67"/>
      <c r="AO19" s="67"/>
      <c r="AP19" s="67"/>
      <c r="AQ19" s="67"/>
      <c r="AR19" s="67"/>
      <c r="AS19" s="67"/>
      <c r="AT19" s="67"/>
      <c r="AU19" s="67"/>
      <c r="AV19" s="67"/>
    </row>
    <row r="20" spans="2:50" ht="15" thickBot="1" x14ac:dyDescent="0.35">
      <c r="B20" s="548"/>
      <c r="C20" s="556"/>
      <c r="D20" s="106" t="str">
        <f>RIGHT($I$8,21)</f>
        <v>ΔТ=70⁰С (95/85/20) Вт</v>
      </c>
      <c r="E20" s="449">
        <f t="shared" ref="E20:L20" si="15">ROUND(IF($D20="ΔТ=70⁰С (95/85/20) Вт",AA20,(IF($D20="ΔТ=60⁰С (90/70/20) Вт",AA20*0.818,AA20*0.646))),0)</f>
        <v>819</v>
      </c>
      <c r="F20" s="449">
        <f t="shared" si="15"/>
        <v>1193</v>
      </c>
      <c r="G20" s="449">
        <f t="shared" si="15"/>
        <v>1609</v>
      </c>
      <c r="H20" s="449">
        <f t="shared" si="15"/>
        <v>1996</v>
      </c>
      <c r="I20" s="449">
        <f t="shared" si="15"/>
        <v>2397</v>
      </c>
      <c r="J20" s="449">
        <f t="shared" si="15"/>
        <v>2784</v>
      </c>
      <c r="K20" s="449">
        <f t="shared" si="15"/>
        <v>3214</v>
      </c>
      <c r="L20" s="449">
        <f t="shared" si="15"/>
        <v>3591</v>
      </c>
      <c r="M20" s="308"/>
      <c r="N20" s="148"/>
      <c r="X20" s="67"/>
      <c r="Y20" s="67"/>
      <c r="Z20" s="310"/>
      <c r="AA20" s="126">
        <f>VLOOKUP(CONCATENATE("Q60 ",E$6," H",$B19),Основа!$A$1:$O3635,8,FALSE)</f>
        <v>819</v>
      </c>
      <c r="AB20" s="126">
        <f>VLOOKUP(CONCATENATE("Q60 ",F$6," H",$B19),Основа!$A$1:$O3635,8,FALSE)</f>
        <v>1193</v>
      </c>
      <c r="AC20" s="126">
        <f>VLOOKUP(CONCATENATE("Q60 ",G$6," H",$B19),Основа!$A$1:$O3635,8,FALSE)</f>
        <v>1609</v>
      </c>
      <c r="AD20" s="126">
        <f>VLOOKUP(CONCATENATE("Q60 ",H$6," H",$B19),Основа!$A$1:$O3635,8,FALSE)</f>
        <v>1996</v>
      </c>
      <c r="AE20" s="126">
        <f>VLOOKUP(CONCATENATE("Q60 ",I$6," H",$B19),Основа!$A$1:$O3635,8,FALSE)</f>
        <v>2397</v>
      </c>
      <c r="AF20" s="126">
        <f>VLOOKUP(CONCATENATE("Q60 ",J$6," H",$B19),Основа!$A$1:$O3635,8,FALSE)</f>
        <v>2784</v>
      </c>
      <c r="AG20" s="126">
        <f>VLOOKUP(CONCATENATE("Q60 ",K$6," H",$B19),Основа!$A$1:$O3635,8,FALSE)</f>
        <v>3214</v>
      </c>
      <c r="AH20" s="126">
        <f>VLOOKUP(CONCATENATE("Q60 ",L$6," H",$B19),Основа!$A$1:$O3635,8,FALSE)</f>
        <v>3591</v>
      </c>
      <c r="AI20" s="379"/>
      <c r="AJ20" s="379"/>
      <c r="AN20" s="67"/>
      <c r="AO20" s="67"/>
      <c r="AP20" s="67"/>
      <c r="AQ20" s="67"/>
      <c r="AR20" s="67"/>
      <c r="AS20" s="67"/>
      <c r="AT20" s="67"/>
      <c r="AU20" s="67"/>
      <c r="AV20" s="67"/>
    </row>
    <row r="21" spans="2:50" x14ac:dyDescent="0.3">
      <c r="B21" s="561">
        <v>8</v>
      </c>
      <c r="C21" s="577">
        <f t="shared" ref="C21" si="16">C19+80</f>
        <v>620</v>
      </c>
      <c r="D21" s="81" t="s">
        <v>36</v>
      </c>
      <c r="E21" s="447">
        <f t="shared" ref="E21:L21" si="17">ROUND(AA21-(AA21*$H$8),0)</f>
        <v>26146</v>
      </c>
      <c r="F21" s="447">
        <f t="shared" si="17"/>
        <v>36985</v>
      </c>
      <c r="G21" s="447">
        <f t="shared" si="17"/>
        <v>40888</v>
      </c>
      <c r="H21" s="447">
        <f t="shared" si="17"/>
        <v>47562</v>
      </c>
      <c r="I21" s="447">
        <f t="shared" si="17"/>
        <v>49610</v>
      </c>
      <c r="J21" s="447">
        <f t="shared" si="17"/>
        <v>54423</v>
      </c>
      <c r="K21" s="447">
        <f t="shared" si="17"/>
        <v>61300</v>
      </c>
      <c r="L21" s="492">
        <f t="shared" si="17"/>
        <v>75771</v>
      </c>
      <c r="M21" s="307"/>
      <c r="N21" s="137"/>
      <c r="X21" s="67"/>
      <c r="Y21" s="67"/>
      <c r="Z21" s="310"/>
      <c r="AA21" s="126">
        <f>ROUND(VLOOKUP(CONCATENATE("Q60 ",E$6," H",$B21),Основа!$A$1:$O3637,15,FALSE),0)</f>
        <v>26146</v>
      </c>
      <c r="AB21" s="126">
        <f>ROUND(VLOOKUP(CONCATENATE("Q60 ",F$6," H",$B21),Основа!$A$1:$O3637,15,FALSE),0)</f>
        <v>36985</v>
      </c>
      <c r="AC21" s="126">
        <f>ROUND(VLOOKUP(CONCATENATE("Q60 ",G$6," H",$B21),Основа!$A$1:$O3637,15,FALSE),0)</f>
        <v>40888</v>
      </c>
      <c r="AD21" s="126">
        <f>ROUND(VLOOKUP(CONCATENATE("Q60 ",H$6," H",$B21),Основа!$A$1:$O3637,15,FALSE),0)</f>
        <v>47562</v>
      </c>
      <c r="AE21" s="126">
        <f>ROUND(VLOOKUP(CONCATENATE("Q60 ",I$6," H",$B21),Основа!$A$1:$O3637,15,FALSE),0)</f>
        <v>49610</v>
      </c>
      <c r="AF21" s="126">
        <f>ROUND(VLOOKUP(CONCATENATE("Q60 ",J$6," H",$B21),Основа!$A$1:$O3637,15,FALSE),0)</f>
        <v>54423</v>
      </c>
      <c r="AG21" s="126">
        <f>ROUND(VLOOKUP(CONCATENATE("Q60 ",K$6," H",$B21),Основа!$A$1:$O3637,15,FALSE),0)</f>
        <v>61300</v>
      </c>
      <c r="AH21" s="126">
        <f>ROUND(VLOOKUP(CONCATENATE("Q60 ",L$6," H",$B21),Основа!$A$1:$O3637,15,FALSE),0)</f>
        <v>75771</v>
      </c>
      <c r="AI21" s="379"/>
      <c r="AJ21" s="379"/>
      <c r="AN21" s="67"/>
      <c r="AO21" s="67"/>
      <c r="AP21" s="67"/>
      <c r="AQ21" s="67"/>
      <c r="AR21" s="67"/>
      <c r="AS21" s="67"/>
      <c r="AT21" s="67"/>
      <c r="AU21" s="67"/>
      <c r="AV21" s="67"/>
    </row>
    <row r="22" spans="2:50" ht="15" thickBot="1" x14ac:dyDescent="0.35">
      <c r="B22" s="561"/>
      <c r="C22" s="577"/>
      <c r="D22" s="106" t="str">
        <f>RIGHT($I$8,21)</f>
        <v>ΔТ=70⁰С (95/85/20) Вт</v>
      </c>
      <c r="E22" s="449">
        <f t="shared" ref="E22:L22" si="18">ROUND(IF($D22="ΔТ=70⁰С (95/85/20) Вт",AA22,(IF($D22="ΔТ=60⁰С (90/70/20) Вт",AA22*0.818,AA22*0.646))),0)</f>
        <v>936</v>
      </c>
      <c r="F22" s="449">
        <f t="shared" si="18"/>
        <v>1365</v>
      </c>
      <c r="G22" s="449">
        <f t="shared" si="18"/>
        <v>1838</v>
      </c>
      <c r="H22" s="449">
        <f t="shared" si="18"/>
        <v>2282</v>
      </c>
      <c r="I22" s="449">
        <f t="shared" si="18"/>
        <v>2740</v>
      </c>
      <c r="J22" s="449">
        <f t="shared" si="18"/>
        <v>3183</v>
      </c>
      <c r="K22" s="449">
        <f t="shared" si="18"/>
        <v>3673</v>
      </c>
      <c r="L22" s="449">
        <f t="shared" si="18"/>
        <v>4105</v>
      </c>
      <c r="M22" s="308"/>
      <c r="N22" s="135"/>
      <c r="X22" s="67"/>
      <c r="Y22" s="67"/>
      <c r="Z22" s="310"/>
      <c r="AA22" s="126">
        <f>VLOOKUP(CONCATENATE("Q60 ",E$6," H",$B21),Основа!$A$1:$O3637,8,FALSE)</f>
        <v>936</v>
      </c>
      <c r="AB22" s="126">
        <f>VLOOKUP(CONCATENATE("Q60 ",F$6," H",$B21),Основа!$A$1:$O3637,8,FALSE)</f>
        <v>1365</v>
      </c>
      <c r="AC22" s="126">
        <f>VLOOKUP(CONCATENATE("Q60 ",G$6," H",$B21),Основа!$A$1:$O3637,8,FALSE)</f>
        <v>1838</v>
      </c>
      <c r="AD22" s="126">
        <f>VLOOKUP(CONCATENATE("Q60 ",H$6," H",$B21),Основа!$A$1:$O3637,8,FALSE)</f>
        <v>2282</v>
      </c>
      <c r="AE22" s="126">
        <f>VLOOKUP(CONCATENATE("Q60 ",I$6," H",$B21),Основа!$A$1:$O3637,8,FALSE)</f>
        <v>2740</v>
      </c>
      <c r="AF22" s="126">
        <f>VLOOKUP(CONCATENATE("Q60 ",J$6," H",$B21),Основа!$A$1:$O3637,8,FALSE)</f>
        <v>3183</v>
      </c>
      <c r="AG22" s="126">
        <f>VLOOKUP(CONCATENATE("Q60 ",K$6," H",$B21),Основа!$A$1:$O3637,8,FALSE)</f>
        <v>3673</v>
      </c>
      <c r="AH22" s="126">
        <f>VLOOKUP(CONCATENATE("Q60 ",L$6," H",$B21),Основа!$A$1:$O3637,8,FALSE)</f>
        <v>4105</v>
      </c>
      <c r="AI22" s="379"/>
      <c r="AJ22" s="379"/>
      <c r="AN22" s="67"/>
      <c r="AO22" s="67"/>
      <c r="AP22" s="67"/>
      <c r="AQ22" s="67"/>
      <c r="AR22" s="67"/>
      <c r="AS22" s="67"/>
      <c r="AT22" s="67"/>
      <c r="AU22" s="67"/>
      <c r="AV22" s="67"/>
    </row>
    <row r="23" spans="2:50" x14ac:dyDescent="0.3">
      <c r="B23" s="547">
        <v>9</v>
      </c>
      <c r="C23" s="555">
        <f t="shared" ref="C23" si="19">C21+80</f>
        <v>700</v>
      </c>
      <c r="D23" s="81" t="s">
        <v>36</v>
      </c>
      <c r="E23" s="447">
        <f t="shared" ref="E23:K23" si="20">ROUND(AA23-(AA23*$H$8),0)</f>
        <v>28173</v>
      </c>
      <c r="F23" s="447">
        <f t="shared" si="20"/>
        <v>40414</v>
      </c>
      <c r="G23" s="447">
        <f t="shared" si="20"/>
        <v>44810</v>
      </c>
      <c r="H23" s="447">
        <f t="shared" si="20"/>
        <v>52325</v>
      </c>
      <c r="I23" s="447">
        <f t="shared" si="20"/>
        <v>54634</v>
      </c>
      <c r="J23" s="447">
        <f t="shared" si="20"/>
        <v>60054</v>
      </c>
      <c r="K23" s="447">
        <f t="shared" si="20"/>
        <v>67796</v>
      </c>
      <c r="L23" s="138"/>
      <c r="M23" s="136"/>
      <c r="N23" s="134"/>
      <c r="X23" s="67"/>
      <c r="Y23" s="67"/>
      <c r="Z23" s="310"/>
      <c r="AA23" s="126">
        <f>ROUND(VLOOKUP(CONCATENATE("Q60 ",E$6," H",$B23),Основа!$A$1:$O3639,15,FALSE),0)</f>
        <v>28173</v>
      </c>
      <c r="AB23" s="126">
        <f>ROUND(VLOOKUP(CONCATENATE("Q60 ",F$6," H",$B23),Основа!$A$1:$O3639,15,FALSE),0)</f>
        <v>40414</v>
      </c>
      <c r="AC23" s="126">
        <f>ROUND(VLOOKUP(CONCATENATE("Q60 ",G$6," H",$B23),Основа!$A$1:$O3639,15,FALSE),0)</f>
        <v>44810</v>
      </c>
      <c r="AD23" s="126">
        <f>ROUND(VLOOKUP(CONCATENATE("Q60 ",H$6," H",$B23),Основа!$A$1:$O3639,15,FALSE),0)</f>
        <v>52325</v>
      </c>
      <c r="AE23" s="126">
        <f>ROUND(VLOOKUP(CONCATENATE("Q60 ",I$6," H",$B23),Основа!$A$1:$O3639,15,FALSE),0)</f>
        <v>54634</v>
      </c>
      <c r="AF23" s="126">
        <f>ROUND(VLOOKUP(CONCATENATE("Q60 ",J$6," H",$B23),Основа!$A$1:$O3639,15,FALSE),0)</f>
        <v>60054</v>
      </c>
      <c r="AG23" s="126">
        <f>ROUND(VLOOKUP(CONCATENATE("Q60 ",K$6," H",$B23),Основа!$A$1:$O3639,15,FALSE),0)</f>
        <v>67796</v>
      </c>
      <c r="AH23" s="379"/>
      <c r="AI23" s="379"/>
      <c r="AJ23" s="379"/>
      <c r="AN23" s="67"/>
      <c r="AO23" s="67"/>
      <c r="AP23" s="67"/>
      <c r="AQ23" s="67"/>
      <c r="AR23" s="67"/>
      <c r="AS23" s="67"/>
      <c r="AT23" s="67"/>
      <c r="AU23" s="67"/>
      <c r="AV23" s="67"/>
    </row>
    <row r="24" spans="2:50" ht="15" thickBot="1" x14ac:dyDescent="0.35">
      <c r="B24" s="548"/>
      <c r="C24" s="556"/>
      <c r="D24" s="106" t="str">
        <f>RIGHT($I$8,21)</f>
        <v>ΔТ=70⁰С (95/85/20) Вт</v>
      </c>
      <c r="E24" s="449">
        <f t="shared" ref="E24:K24" si="21">ROUND(IF($D24="ΔТ=70⁰С (95/85/20) Вт",AA24,(IF($D24="ΔТ=60⁰С (90/70/20) Вт",AA24*0.818,AA24*0.646))),0)</f>
        <v>1053</v>
      </c>
      <c r="F24" s="449">
        <f t="shared" si="21"/>
        <v>1531</v>
      </c>
      <c r="G24" s="449">
        <f t="shared" si="21"/>
        <v>2067</v>
      </c>
      <c r="H24" s="449">
        <f t="shared" si="21"/>
        <v>2568</v>
      </c>
      <c r="I24" s="449">
        <f t="shared" si="21"/>
        <v>3083</v>
      </c>
      <c r="J24" s="449">
        <f t="shared" si="21"/>
        <v>3581</v>
      </c>
      <c r="K24" s="449">
        <f t="shared" si="21"/>
        <v>4132</v>
      </c>
      <c r="L24" s="147"/>
      <c r="M24" s="147"/>
      <c r="N24" s="148"/>
      <c r="X24" s="67"/>
      <c r="Y24" s="67"/>
      <c r="Z24" s="310"/>
      <c r="AA24" s="126">
        <f>VLOOKUP(CONCATENATE("Q60 ",E$6," H",$B23),Основа!$A$1:$O3639,8,FALSE)</f>
        <v>1053</v>
      </c>
      <c r="AB24" s="126">
        <f>VLOOKUP(CONCATENATE("Q60 ",F$6," H",$B23),Основа!$A$1:$O3639,8,FALSE)</f>
        <v>1531</v>
      </c>
      <c r="AC24" s="126">
        <f>VLOOKUP(CONCATENATE("Q60 ",G$6," H",$B23),Основа!$A$1:$O3639,8,FALSE)</f>
        <v>2067</v>
      </c>
      <c r="AD24" s="126">
        <f>VLOOKUP(CONCATENATE("Q60 ",H$6," H",$B23),Основа!$A$1:$O3639,8,FALSE)</f>
        <v>2568</v>
      </c>
      <c r="AE24" s="126">
        <f>VLOOKUP(CONCATENATE("Q60 ",I$6," H",$B23),Основа!$A$1:$O3639,8,FALSE)</f>
        <v>3083</v>
      </c>
      <c r="AF24" s="126">
        <f>VLOOKUP(CONCATENATE("Q60 ",J$6," H",$B23),Основа!$A$1:$O3639,8,FALSE)</f>
        <v>3581</v>
      </c>
      <c r="AG24" s="126">
        <f>VLOOKUP(CONCATENATE("Q60 ",K$6," H",$B23),Основа!$A$1:$O3639,8,FALSE)</f>
        <v>4132</v>
      </c>
      <c r="AH24" s="379"/>
      <c r="AI24" s="379"/>
      <c r="AJ24" s="379"/>
      <c r="AN24" s="67"/>
      <c r="AO24" s="67"/>
      <c r="AP24" s="67"/>
      <c r="AQ24" s="67"/>
      <c r="AR24" s="67"/>
      <c r="AS24" s="67"/>
      <c r="AT24" s="67"/>
      <c r="AU24" s="67"/>
      <c r="AV24" s="67"/>
    </row>
    <row r="25" spans="2:50" x14ac:dyDescent="0.3">
      <c r="B25" s="561">
        <v>10</v>
      </c>
      <c r="C25" s="577">
        <f t="shared" ref="C25" si="22">C23+80</f>
        <v>780</v>
      </c>
      <c r="D25" s="81" t="s">
        <v>36</v>
      </c>
      <c r="E25" s="447">
        <f t="shared" ref="E25:K25" si="23">ROUND(AA25-(AA25*$H$8),0)</f>
        <v>30205</v>
      </c>
      <c r="F25" s="447">
        <f t="shared" si="23"/>
        <v>43851</v>
      </c>
      <c r="G25" s="447">
        <f t="shared" si="23"/>
        <v>48743</v>
      </c>
      <c r="H25" s="447">
        <f t="shared" si="23"/>
        <v>57102</v>
      </c>
      <c r="I25" s="447">
        <f t="shared" si="23"/>
        <v>59667</v>
      </c>
      <c r="J25" s="447">
        <f t="shared" si="23"/>
        <v>65696</v>
      </c>
      <c r="K25" s="447">
        <f t="shared" si="23"/>
        <v>74311</v>
      </c>
      <c r="L25" s="136"/>
      <c r="M25" s="136"/>
      <c r="N25" s="137"/>
      <c r="X25" s="67"/>
      <c r="Y25" s="67"/>
      <c r="Z25" s="310"/>
      <c r="AA25" s="126">
        <f>ROUND(VLOOKUP(CONCATENATE("Q60 ",E$6," H",$B25),Основа!$A$1:$O3641,15,FALSE),0)</f>
        <v>30205</v>
      </c>
      <c r="AB25" s="126">
        <f>ROUND(VLOOKUP(CONCATENATE("Q60 ",F$6," H",$B25),Основа!$A$1:$O3641,15,FALSE),0)</f>
        <v>43851</v>
      </c>
      <c r="AC25" s="126">
        <f>ROUND(VLOOKUP(CONCATENATE("Q60 ",G$6," H",$B25),Основа!$A$1:$O3641,15,FALSE),0)</f>
        <v>48743</v>
      </c>
      <c r="AD25" s="126">
        <f>ROUND(VLOOKUP(CONCATENATE("Q60 ",H$6," H",$B25),Основа!$A$1:$O3641,15,FALSE),0)</f>
        <v>57102</v>
      </c>
      <c r="AE25" s="126">
        <f>ROUND(VLOOKUP(CONCATENATE("Q60 ",I$6," H",$B25),Основа!$A$1:$O3641,15,FALSE),0)</f>
        <v>59667</v>
      </c>
      <c r="AF25" s="126">
        <f>ROUND(VLOOKUP(CONCATENATE("Q60 ",J$6," H",$B25),Основа!$A$1:$O3641,15,FALSE),0)</f>
        <v>65696</v>
      </c>
      <c r="AG25" s="126">
        <f>ROUND(VLOOKUP(CONCATENATE("Q60 ",K$6," H",$B25),Основа!$A$1:$O3641,15,FALSE),0)</f>
        <v>74311</v>
      </c>
      <c r="AH25" s="379"/>
      <c r="AI25" s="379"/>
      <c r="AJ25" s="379"/>
      <c r="AN25" s="67"/>
      <c r="AO25" s="67"/>
      <c r="AP25" s="67"/>
      <c r="AQ25" s="67"/>
      <c r="AR25" s="67"/>
      <c r="AS25" s="67"/>
      <c r="AT25" s="67"/>
      <c r="AU25" s="67"/>
      <c r="AV25" s="67"/>
    </row>
    <row r="26" spans="2:50" ht="15" thickBot="1" x14ac:dyDescent="0.35">
      <c r="B26" s="561"/>
      <c r="C26" s="577"/>
      <c r="D26" s="106" t="str">
        <f>RIGHT($I$8,21)</f>
        <v>ΔТ=70⁰С (95/85/20) Вт</v>
      </c>
      <c r="E26" s="449">
        <f t="shared" ref="E26:K26" si="24">ROUND(IF($D26="ΔТ=70⁰С (95/85/20) Вт",AA26,(IF($D26="ΔТ=60⁰С (90/70/20) Вт",AA26*0.818,AA26*0.646))),0)</f>
        <v>1171</v>
      </c>
      <c r="F26" s="449">
        <f t="shared" si="24"/>
        <v>1704</v>
      </c>
      <c r="G26" s="449">
        <f t="shared" si="24"/>
        <v>2298</v>
      </c>
      <c r="H26" s="449">
        <f t="shared" si="24"/>
        <v>2853</v>
      </c>
      <c r="I26" s="449">
        <f t="shared" si="24"/>
        <v>3425</v>
      </c>
      <c r="J26" s="449">
        <f t="shared" si="24"/>
        <v>3979</v>
      </c>
      <c r="K26" s="449">
        <f t="shared" si="24"/>
        <v>4591</v>
      </c>
      <c r="L26" s="132"/>
      <c r="M26" s="132"/>
      <c r="N26" s="135"/>
      <c r="X26" s="67"/>
      <c r="Y26" s="67"/>
      <c r="Z26" s="310"/>
      <c r="AA26" s="126">
        <f>VLOOKUP(CONCATENATE("Q60 ",E$6," H",$B25),Основа!$A$1:$O3641,8,FALSE)</f>
        <v>1171</v>
      </c>
      <c r="AB26" s="126">
        <f>VLOOKUP(CONCATENATE("Q60 ",F$6," H",$B25),Основа!$A$1:$O3641,8,FALSE)</f>
        <v>1704</v>
      </c>
      <c r="AC26" s="126">
        <f>VLOOKUP(CONCATENATE("Q60 ",G$6," H",$B25),Основа!$A$1:$O3641,8,FALSE)</f>
        <v>2298</v>
      </c>
      <c r="AD26" s="126">
        <f>VLOOKUP(CONCATENATE("Q60 ",H$6," H",$B25),Основа!$A$1:$O3641,8,FALSE)</f>
        <v>2853</v>
      </c>
      <c r="AE26" s="126">
        <f>VLOOKUP(CONCATENATE("Q60 ",I$6," H",$B25),Основа!$A$1:$O3641,8,FALSE)</f>
        <v>3425</v>
      </c>
      <c r="AF26" s="126">
        <f>VLOOKUP(CONCATENATE("Q60 ",J$6," H",$B25),Основа!$A$1:$O3641,8,FALSE)</f>
        <v>3979</v>
      </c>
      <c r="AG26" s="126">
        <f>VLOOKUP(CONCATENATE("Q60 ",K$6," H",$B25),Основа!$A$1:$O3641,8,FALSE)</f>
        <v>4591</v>
      </c>
      <c r="AH26" s="379"/>
      <c r="AI26" s="379"/>
      <c r="AJ26" s="379"/>
      <c r="AN26" s="67"/>
      <c r="AO26" s="67"/>
      <c r="AP26" s="67"/>
      <c r="AQ26" s="67"/>
      <c r="AR26" s="67"/>
      <c r="AS26" s="67"/>
      <c r="AT26" s="67"/>
      <c r="AU26" s="67"/>
      <c r="AV26" s="67"/>
    </row>
    <row r="27" spans="2:50" x14ac:dyDescent="0.3">
      <c r="B27" s="547">
        <v>11</v>
      </c>
      <c r="C27" s="555">
        <f t="shared" ref="C27" si="25">C25+80</f>
        <v>860</v>
      </c>
      <c r="D27" s="81" t="s">
        <v>36</v>
      </c>
      <c r="E27" s="447">
        <f t="shared" ref="E27:J27" si="26">ROUND(AA27-(AA27*$H$8),0)</f>
        <v>32238</v>
      </c>
      <c r="F27" s="447">
        <f t="shared" si="26"/>
        <v>47295</v>
      </c>
      <c r="G27" s="447">
        <f t="shared" si="26"/>
        <v>52680</v>
      </c>
      <c r="H27" s="447">
        <f t="shared" si="26"/>
        <v>61885</v>
      </c>
      <c r="I27" s="447">
        <f t="shared" si="26"/>
        <v>64711</v>
      </c>
      <c r="J27" s="447">
        <f t="shared" si="26"/>
        <v>71351</v>
      </c>
      <c r="K27" s="138"/>
      <c r="L27" s="138"/>
      <c r="M27" s="138"/>
      <c r="N27" s="134"/>
      <c r="X27" s="67"/>
      <c r="Y27" s="67"/>
      <c r="Z27" s="310"/>
      <c r="AA27" s="126">
        <f>ROUND(VLOOKUP(CONCATENATE("Q60 ",E$6," H",$B27),Основа!$A$1:$O3643,15,FALSE),0)</f>
        <v>32238</v>
      </c>
      <c r="AB27" s="126">
        <f>ROUND(VLOOKUP(CONCATENATE("Q60 ",F$6," H",$B27),Основа!$A$1:$O3643,15,FALSE),0)</f>
        <v>47295</v>
      </c>
      <c r="AC27" s="126">
        <f>ROUND(VLOOKUP(CONCATENATE("Q60 ",G$6," H",$B27),Основа!$A$1:$O3643,15,FALSE),0)</f>
        <v>52680</v>
      </c>
      <c r="AD27" s="126">
        <f>ROUND(VLOOKUP(CONCATENATE("Q60 ",H$6," H",$B27),Основа!$A$1:$O3643,15,FALSE),0)</f>
        <v>61885</v>
      </c>
      <c r="AE27" s="126">
        <f>ROUND(VLOOKUP(CONCATENATE("Q60 ",I$6," H",$B27),Основа!$A$1:$O3643,15,FALSE),0)</f>
        <v>64711</v>
      </c>
      <c r="AF27" s="126">
        <f>ROUND(VLOOKUP(CONCATENATE("Q60 ",J$6," H",$B27),Основа!$A$1:$O3643,15,FALSE),0)</f>
        <v>71351</v>
      </c>
      <c r="AG27" s="379"/>
      <c r="AH27" s="379"/>
      <c r="AI27" s="379"/>
      <c r="AJ27" s="379"/>
      <c r="AN27" s="67"/>
      <c r="AO27" s="67"/>
      <c r="AP27" s="67"/>
      <c r="AQ27" s="67"/>
      <c r="AR27" s="67"/>
      <c r="AS27" s="67"/>
      <c r="AT27" s="67"/>
      <c r="AU27" s="67"/>
      <c r="AV27" s="67"/>
    </row>
    <row r="28" spans="2:50" ht="15" thickBot="1" x14ac:dyDescent="0.35">
      <c r="B28" s="548"/>
      <c r="C28" s="556"/>
      <c r="D28" s="106" t="str">
        <f>RIGHT($I$8,21)</f>
        <v>ΔТ=70⁰С (95/85/20) Вт</v>
      </c>
      <c r="E28" s="449">
        <f t="shared" ref="E28:J28" si="27">ROUND(IF($D28="ΔТ=70⁰С (95/85/20) Вт",AA28,(IF($D28="ΔТ=60⁰С (90/70/20) Вт",AA28*0.818,AA28*0.646))),0)</f>
        <v>1288</v>
      </c>
      <c r="F28" s="449">
        <f t="shared" si="27"/>
        <v>1872</v>
      </c>
      <c r="G28" s="449">
        <f t="shared" si="27"/>
        <v>2529</v>
      </c>
      <c r="H28" s="449">
        <f t="shared" si="27"/>
        <v>3137</v>
      </c>
      <c r="I28" s="449">
        <f t="shared" si="27"/>
        <v>3768</v>
      </c>
      <c r="J28" s="449">
        <f t="shared" si="27"/>
        <v>4378</v>
      </c>
      <c r="K28" s="147"/>
      <c r="L28" s="147"/>
      <c r="M28" s="147"/>
      <c r="N28" s="148"/>
      <c r="X28" s="67"/>
      <c r="Y28" s="67"/>
      <c r="Z28" s="310"/>
      <c r="AA28" s="126">
        <f>VLOOKUP(CONCATENATE("Q60 ",E$6," H",$B27),Основа!$A$1:$O3643,8,FALSE)</f>
        <v>1288</v>
      </c>
      <c r="AB28" s="126">
        <f>VLOOKUP(CONCATENATE("Q60 ",F$6," H",$B27),Основа!$A$1:$O3643,8,FALSE)</f>
        <v>1872</v>
      </c>
      <c r="AC28" s="126">
        <f>VLOOKUP(CONCATENATE("Q60 ",G$6," H",$B27),Основа!$A$1:$O3643,8,FALSE)</f>
        <v>2529</v>
      </c>
      <c r="AD28" s="126">
        <f>VLOOKUP(CONCATENATE("Q60 ",H$6," H",$B27),Основа!$A$1:$O3643,8,FALSE)</f>
        <v>3137</v>
      </c>
      <c r="AE28" s="126">
        <f>VLOOKUP(CONCATENATE("Q60 ",I$6," H",$B27),Основа!$A$1:$O3643,8,FALSE)</f>
        <v>3768</v>
      </c>
      <c r="AF28" s="126">
        <f>VLOOKUP(CONCATENATE("Q60 ",J$6," H",$B27),Основа!$A$1:$O3643,8,FALSE)</f>
        <v>4378</v>
      </c>
      <c r="AG28" s="379"/>
      <c r="AH28" s="379"/>
      <c r="AI28" s="379"/>
      <c r="AJ28" s="379"/>
      <c r="AN28" s="67"/>
      <c r="AO28" s="67"/>
      <c r="AP28" s="67"/>
      <c r="AQ28" s="67"/>
      <c r="AR28" s="67"/>
      <c r="AS28" s="67"/>
      <c r="AT28" s="67"/>
      <c r="AU28" s="67"/>
      <c r="AV28" s="67"/>
    </row>
    <row r="29" spans="2:50" x14ac:dyDescent="0.3">
      <c r="B29" s="547">
        <v>12</v>
      </c>
      <c r="C29" s="577">
        <f t="shared" ref="C29" si="28">C27+80</f>
        <v>940</v>
      </c>
      <c r="D29" s="81" t="s">
        <v>36</v>
      </c>
      <c r="E29" s="447">
        <f t="shared" ref="E29:J29" si="29">ROUND(AA29-(AA29*$H$8),0)</f>
        <v>34249</v>
      </c>
      <c r="F29" s="447">
        <f t="shared" si="29"/>
        <v>50700</v>
      </c>
      <c r="G29" s="447">
        <f t="shared" si="29"/>
        <v>56572</v>
      </c>
      <c r="H29" s="447">
        <f t="shared" si="29"/>
        <v>66615</v>
      </c>
      <c r="I29" s="447">
        <f t="shared" si="29"/>
        <v>69690</v>
      </c>
      <c r="J29" s="447">
        <f t="shared" si="29"/>
        <v>76937</v>
      </c>
      <c r="K29" s="136"/>
      <c r="L29" s="136"/>
      <c r="M29" s="136"/>
      <c r="N29" s="137"/>
      <c r="X29" s="67"/>
      <c r="Y29" s="67"/>
      <c r="Z29" s="310"/>
      <c r="AA29" s="126">
        <f>ROUND(VLOOKUP(CONCATENATE("Q60 ",E$6," H",$B29),Основа!$A$1:$O3645,15,FALSE),0)</f>
        <v>34249</v>
      </c>
      <c r="AB29" s="126">
        <f>ROUND(VLOOKUP(CONCATENATE("Q60 ",F$6," H",$B29),Основа!$A$1:$O3645,15,FALSE),0)</f>
        <v>50700</v>
      </c>
      <c r="AC29" s="126">
        <f>ROUND(VLOOKUP(CONCATENATE("Q60 ",G$6," H",$B29),Основа!$A$1:$O3645,15,FALSE),0)</f>
        <v>56572</v>
      </c>
      <c r="AD29" s="126">
        <f>ROUND(VLOOKUP(CONCATENATE("Q60 ",H$6," H",$B29),Основа!$A$1:$O3645,15,FALSE),0)</f>
        <v>66615</v>
      </c>
      <c r="AE29" s="126">
        <f>ROUND(VLOOKUP(CONCATENATE("Q60 ",I$6," H",$B29),Основа!$A$1:$O3645,15,FALSE),0)</f>
        <v>69690</v>
      </c>
      <c r="AF29" s="126">
        <f>ROUND(VLOOKUP(CONCATENATE("Q60 ",J$6," H",$B29),Основа!$A$1:$O3645,15,FALSE),0)</f>
        <v>76937</v>
      </c>
      <c r="AG29" s="379"/>
      <c r="AH29" s="379"/>
      <c r="AI29" s="379"/>
      <c r="AJ29" s="379"/>
      <c r="AN29" s="67"/>
      <c r="AO29" s="67"/>
      <c r="AP29" s="67"/>
      <c r="AQ29" s="67"/>
      <c r="AR29" s="67"/>
      <c r="AS29" s="67"/>
      <c r="AT29" s="67"/>
      <c r="AU29" s="67"/>
      <c r="AV29" s="67"/>
    </row>
    <row r="30" spans="2:50" ht="15" thickBot="1" x14ac:dyDescent="0.35">
      <c r="B30" s="548"/>
      <c r="C30" s="556"/>
      <c r="D30" s="106" t="str">
        <f>RIGHT($I$8,21)</f>
        <v>ΔТ=70⁰С (95/85/20) Вт</v>
      </c>
      <c r="E30" s="449">
        <f t="shared" ref="E30:J30" si="30">ROUND(IF($D30="ΔТ=70⁰С (95/85/20) Вт",AA30,(IF($D30="ΔТ=60⁰С (90/70/20) Вт",AA30*0.818,AA30*0.646))),0)</f>
        <v>1404</v>
      </c>
      <c r="F30" s="449">
        <f t="shared" si="30"/>
        <v>2045</v>
      </c>
      <c r="G30" s="449">
        <f t="shared" si="30"/>
        <v>2757</v>
      </c>
      <c r="H30" s="449">
        <f t="shared" si="30"/>
        <v>3428</v>
      </c>
      <c r="I30" s="449">
        <f t="shared" si="30"/>
        <v>4111</v>
      </c>
      <c r="J30" s="449">
        <f t="shared" si="30"/>
        <v>4776</v>
      </c>
      <c r="K30" s="147"/>
      <c r="L30" s="147"/>
      <c r="M30" s="147"/>
      <c r="N30" s="148"/>
      <c r="X30" s="67"/>
      <c r="Y30" s="67"/>
      <c r="Z30" s="310"/>
      <c r="AA30" s="126">
        <f>VLOOKUP(CONCATENATE("Q60 ",E$6," H",$B29),Основа!$A$1:$O3645,8,FALSE)</f>
        <v>1404</v>
      </c>
      <c r="AB30" s="126">
        <f>VLOOKUP(CONCATENATE("Q60 ",F$6," H",$B29),Основа!$A$1:$O3645,8,FALSE)</f>
        <v>2045</v>
      </c>
      <c r="AC30" s="126">
        <f>VLOOKUP(CONCATENATE("Q60 ",G$6," H",$B29),Основа!$A$1:$O3645,8,FALSE)</f>
        <v>2757</v>
      </c>
      <c r="AD30" s="126">
        <f>VLOOKUP(CONCATENATE("Q60 ",H$6," H",$B29),Основа!$A$1:$O3645,8,FALSE)</f>
        <v>3428</v>
      </c>
      <c r="AE30" s="126">
        <f>VLOOKUP(CONCATENATE("Q60 ",I$6," H",$B29),Основа!$A$1:$O3645,8,FALSE)</f>
        <v>4111</v>
      </c>
      <c r="AF30" s="126">
        <f>VLOOKUP(CONCATENATE("Q60 ",J$6," H",$B29),Основа!$A$1:$O3645,8,FALSE)</f>
        <v>4776</v>
      </c>
      <c r="AG30" s="379"/>
      <c r="AH30" s="379"/>
      <c r="AI30" s="379"/>
      <c r="AJ30" s="379"/>
      <c r="AN30" s="67"/>
      <c r="AO30" s="67"/>
      <c r="AP30" s="67"/>
      <c r="AQ30" s="67"/>
      <c r="AR30" s="67"/>
      <c r="AS30" s="67"/>
      <c r="AT30" s="67"/>
      <c r="AU30" s="67"/>
      <c r="AV30" s="67"/>
    </row>
    <row r="31" spans="2:50" ht="25.2" thickBot="1" x14ac:dyDescent="0.45">
      <c r="B31" s="80"/>
      <c r="C31" s="80"/>
      <c r="D31" s="80"/>
      <c r="E31" s="85" t="s">
        <v>51</v>
      </c>
      <c r="F31" s="80"/>
      <c r="G31" s="80"/>
      <c r="H31" s="80"/>
      <c r="I31" s="80"/>
      <c r="J31" s="80"/>
      <c r="K31" s="80"/>
      <c r="L31" s="80"/>
      <c r="M31" s="80"/>
      <c r="N31" s="80"/>
      <c r="X31" s="67"/>
      <c r="Y31" s="67"/>
      <c r="Z31" s="310"/>
      <c r="AA31" s="310"/>
      <c r="AB31" s="310"/>
      <c r="AC31" s="375"/>
      <c r="AD31" s="375"/>
      <c r="AE31" s="375"/>
      <c r="AF31" s="375"/>
      <c r="AG31" s="375"/>
      <c r="AH31" s="375"/>
      <c r="AI31" s="375"/>
      <c r="AJ31" s="375"/>
      <c r="AK31" s="375"/>
      <c r="AL31" s="375"/>
      <c r="AP31" s="67"/>
      <c r="AQ31" s="67"/>
      <c r="AR31" s="67"/>
      <c r="AS31" s="67"/>
      <c r="AT31" s="67"/>
      <c r="AU31" s="67"/>
      <c r="AV31" s="67"/>
      <c r="AW31" s="67"/>
      <c r="AX31" s="67"/>
    </row>
    <row r="32" spans="2:50" ht="15" customHeight="1" x14ac:dyDescent="0.3">
      <c r="B32" s="564" t="s">
        <v>8</v>
      </c>
      <c r="C32" s="565"/>
      <c r="D32" s="566"/>
      <c r="E32" s="465">
        <v>500</v>
      </c>
      <c r="F32" s="465">
        <v>750</v>
      </c>
      <c r="G32" s="465">
        <v>1000</v>
      </c>
      <c r="H32" s="465">
        <v>1250</v>
      </c>
      <c r="I32" s="465">
        <v>1500</v>
      </c>
      <c r="J32" s="465">
        <v>1750</v>
      </c>
      <c r="K32" s="465">
        <v>2000</v>
      </c>
      <c r="L32" s="465">
        <v>2250</v>
      </c>
      <c r="M32" s="465">
        <v>2500</v>
      </c>
      <c r="N32" s="485">
        <v>3000</v>
      </c>
      <c r="T32" s="43"/>
      <c r="U32" s="6"/>
      <c r="V32" s="58"/>
      <c r="W32" s="33"/>
      <c r="X32" s="309"/>
      <c r="Y32" s="309"/>
      <c r="Z32" s="309"/>
      <c r="AA32" s="309"/>
      <c r="AB32" s="309"/>
      <c r="AC32" s="375"/>
      <c r="AD32" s="375"/>
      <c r="AE32" s="375"/>
      <c r="AF32" s="375"/>
      <c r="AG32" s="375"/>
      <c r="AH32" s="375"/>
      <c r="AI32" s="375"/>
      <c r="AJ32" s="375"/>
      <c r="AK32" s="375"/>
      <c r="AL32" s="375"/>
      <c r="AP32" s="67"/>
      <c r="AQ32" s="67"/>
      <c r="AR32" s="67"/>
      <c r="AS32" s="67"/>
      <c r="AT32" s="67"/>
      <c r="AU32" s="67"/>
      <c r="AV32" s="67"/>
      <c r="AW32" s="67"/>
      <c r="AX32" s="67"/>
    </row>
    <row r="33" spans="1:50" ht="15" customHeight="1" x14ac:dyDescent="0.3">
      <c r="B33" s="567" t="s">
        <v>9</v>
      </c>
      <c r="C33" s="568"/>
      <c r="D33" s="569"/>
      <c r="E33" s="468">
        <v>430</v>
      </c>
      <c r="F33" s="468">
        <v>680</v>
      </c>
      <c r="G33" s="468">
        <v>930</v>
      </c>
      <c r="H33" s="468">
        <v>1180</v>
      </c>
      <c r="I33" s="468">
        <v>1430</v>
      </c>
      <c r="J33" s="468">
        <v>1680</v>
      </c>
      <c r="K33" s="468">
        <v>1930</v>
      </c>
      <c r="L33" s="468">
        <v>2180</v>
      </c>
      <c r="M33" s="468">
        <v>2430</v>
      </c>
      <c r="N33" s="469">
        <v>2930</v>
      </c>
      <c r="T33" s="43"/>
      <c r="U33" s="6"/>
      <c r="V33" s="58"/>
      <c r="W33" s="33"/>
      <c r="X33" s="309"/>
      <c r="Y33" s="309"/>
      <c r="Z33" s="309"/>
      <c r="AA33" s="309"/>
      <c r="AB33" s="309"/>
      <c r="AC33" s="375"/>
      <c r="AD33" s="375"/>
      <c r="AE33" s="375"/>
      <c r="AF33" s="375"/>
      <c r="AG33" s="375"/>
      <c r="AH33" s="375"/>
      <c r="AI33" s="375"/>
      <c r="AJ33" s="375"/>
      <c r="AK33" s="375"/>
      <c r="AL33" s="375"/>
      <c r="AP33" s="67"/>
      <c r="AQ33" s="67"/>
      <c r="AR33" s="67"/>
      <c r="AS33" s="67"/>
      <c r="AT33" s="67"/>
      <c r="AU33" s="67"/>
      <c r="AV33" s="67"/>
      <c r="AW33" s="67"/>
      <c r="AX33" s="67"/>
    </row>
    <row r="34" spans="1:50" ht="15" customHeight="1" x14ac:dyDescent="0.4">
      <c r="B34" s="590" t="s">
        <v>35</v>
      </c>
      <c r="C34" s="591"/>
      <c r="D34" s="592"/>
      <c r="E34" s="468">
        <f>(E32/2)-25</f>
        <v>225</v>
      </c>
      <c r="F34" s="468">
        <f t="shared" ref="F34:N34" si="31">(F32/2)-25</f>
        <v>350</v>
      </c>
      <c r="G34" s="468">
        <f t="shared" si="31"/>
        <v>475</v>
      </c>
      <c r="H34" s="468">
        <f t="shared" si="31"/>
        <v>600</v>
      </c>
      <c r="I34" s="468">
        <f t="shared" si="31"/>
        <v>725</v>
      </c>
      <c r="J34" s="468">
        <f t="shared" si="31"/>
        <v>850</v>
      </c>
      <c r="K34" s="468">
        <f t="shared" si="31"/>
        <v>975</v>
      </c>
      <c r="L34" s="468">
        <f t="shared" si="31"/>
        <v>1100</v>
      </c>
      <c r="M34" s="468">
        <f t="shared" si="31"/>
        <v>1225</v>
      </c>
      <c r="N34" s="469">
        <f t="shared" si="31"/>
        <v>1475</v>
      </c>
      <c r="W34" s="28"/>
      <c r="X34" s="67"/>
      <c r="Y34" s="67"/>
      <c r="Z34" s="67"/>
      <c r="AA34" s="67"/>
      <c r="AB34" s="67"/>
      <c r="AC34" s="375"/>
      <c r="AD34" s="375"/>
      <c r="AE34" s="375"/>
      <c r="AF34" s="375"/>
      <c r="AG34" s="375"/>
      <c r="AH34" s="375"/>
      <c r="AI34" s="375"/>
      <c r="AJ34" s="375"/>
      <c r="AK34" s="375"/>
      <c r="AL34" s="375"/>
      <c r="AP34" s="67"/>
      <c r="AQ34" s="67"/>
      <c r="AR34" s="67"/>
      <c r="AS34" s="67"/>
      <c r="AT34" s="67"/>
      <c r="AU34" s="67"/>
      <c r="AV34" s="67"/>
      <c r="AW34" s="67"/>
      <c r="AX34" s="67"/>
    </row>
    <row r="35" spans="1:50" ht="42.75" customHeight="1" thickBot="1" x14ac:dyDescent="0.35">
      <c r="B35" s="82" t="s">
        <v>1</v>
      </c>
      <c r="C35" s="86" t="s">
        <v>7</v>
      </c>
      <c r="D35" s="570" t="s">
        <v>5</v>
      </c>
      <c r="E35" s="571"/>
      <c r="F35" s="571"/>
      <c r="G35" s="571"/>
      <c r="H35" s="571"/>
      <c r="I35" s="571"/>
      <c r="J35" s="571"/>
      <c r="K35" s="571"/>
      <c r="L35" s="571"/>
      <c r="M35" s="571"/>
      <c r="N35" s="572"/>
      <c r="X35" s="67"/>
      <c r="Y35" s="67"/>
      <c r="Z35" s="67"/>
      <c r="AA35" s="67"/>
      <c r="AB35" s="67"/>
      <c r="AC35" s="375"/>
      <c r="AD35" s="375"/>
      <c r="AE35" s="375"/>
      <c r="AF35" s="375"/>
      <c r="AG35" s="375"/>
      <c r="AH35" s="375"/>
      <c r="AI35" s="375"/>
      <c r="AJ35" s="375"/>
      <c r="AK35" s="375"/>
      <c r="AL35" s="375"/>
      <c r="AP35" s="67"/>
      <c r="AQ35" s="67"/>
      <c r="AR35" s="67"/>
      <c r="AS35" s="67"/>
      <c r="AT35" s="67"/>
      <c r="AU35" s="67"/>
      <c r="AV35" s="67"/>
      <c r="AW35" s="67"/>
      <c r="AX35" s="67"/>
    </row>
    <row r="36" spans="1:50" ht="15" customHeight="1" x14ac:dyDescent="0.3">
      <c r="A36" t="s">
        <v>112</v>
      </c>
      <c r="B36" s="547">
        <v>2</v>
      </c>
      <c r="C36" s="551">
        <v>80</v>
      </c>
      <c r="D36" s="87" t="s">
        <v>6</v>
      </c>
      <c r="E36" s="88">
        <v>6.1</v>
      </c>
      <c r="F36" s="88">
        <v>8.5</v>
      </c>
      <c r="G36" s="88">
        <v>10.9</v>
      </c>
      <c r="H36" s="88">
        <v>13.2</v>
      </c>
      <c r="I36" s="88">
        <v>15.5</v>
      </c>
      <c r="J36" s="88">
        <v>17.8</v>
      </c>
      <c r="K36" s="88">
        <v>20</v>
      </c>
      <c r="L36" s="88">
        <v>22.3</v>
      </c>
      <c r="M36" s="88">
        <v>24.6</v>
      </c>
      <c r="N36" s="89">
        <v>29.4</v>
      </c>
      <c r="X36" s="67"/>
      <c r="Y36" s="67"/>
      <c r="Z36" s="67"/>
      <c r="AA36" s="67"/>
      <c r="AB36" s="67"/>
      <c r="AC36" s="375"/>
      <c r="AD36" s="375"/>
      <c r="AE36" s="375"/>
      <c r="AF36" s="375"/>
      <c r="AG36" s="375"/>
      <c r="AH36" s="375"/>
      <c r="AI36" s="375"/>
      <c r="AJ36" s="375"/>
      <c r="AK36" s="375"/>
      <c r="AL36" s="375"/>
      <c r="AP36" s="67"/>
    </row>
    <row r="37" spans="1:50" ht="15.75" customHeight="1" thickBot="1" x14ac:dyDescent="0.35">
      <c r="B37" s="548"/>
      <c r="C37" s="552"/>
      <c r="D37" s="90" t="s">
        <v>3</v>
      </c>
      <c r="E37" s="92">
        <v>3</v>
      </c>
      <c r="F37" s="92">
        <v>4.5</v>
      </c>
      <c r="G37" s="92">
        <v>5.9</v>
      </c>
      <c r="H37" s="92">
        <v>7.4</v>
      </c>
      <c r="I37" s="92">
        <v>8.9</v>
      </c>
      <c r="J37" s="92">
        <v>10.3</v>
      </c>
      <c r="K37" s="92">
        <v>11.8</v>
      </c>
      <c r="L37" s="92">
        <v>13.2</v>
      </c>
      <c r="M37" s="92">
        <v>14.7</v>
      </c>
      <c r="N37" s="93">
        <v>17.600000000000001</v>
      </c>
      <c r="X37" s="67"/>
      <c r="Y37" s="67"/>
      <c r="Z37" s="67"/>
      <c r="AA37" s="67"/>
      <c r="AB37" s="67"/>
      <c r="AC37" s="375"/>
      <c r="AD37" s="375"/>
      <c r="AE37" s="375"/>
      <c r="AF37" s="375"/>
      <c r="AG37" s="375"/>
      <c r="AH37" s="375"/>
      <c r="AI37" s="375"/>
      <c r="AJ37" s="375"/>
      <c r="AK37" s="375"/>
      <c r="AL37" s="375"/>
      <c r="AP37" s="67"/>
    </row>
    <row r="38" spans="1:50" x14ac:dyDescent="0.3">
      <c r="B38" s="547">
        <v>3</v>
      </c>
      <c r="C38" s="551">
        <f>C36+80</f>
        <v>160</v>
      </c>
      <c r="D38" s="87" t="s">
        <v>6</v>
      </c>
      <c r="E38" s="88">
        <v>9.1</v>
      </c>
      <c r="F38" s="88">
        <v>12.7</v>
      </c>
      <c r="G38" s="88">
        <v>16.2</v>
      </c>
      <c r="H38" s="88">
        <v>19.600000000000001</v>
      </c>
      <c r="I38" s="88">
        <v>23.1</v>
      </c>
      <c r="J38" s="88">
        <v>26.5</v>
      </c>
      <c r="K38" s="88">
        <v>29.9</v>
      </c>
      <c r="L38" s="88">
        <v>33.4</v>
      </c>
      <c r="M38" s="88">
        <v>36.799999999999997</v>
      </c>
      <c r="N38" s="89">
        <v>43.7</v>
      </c>
      <c r="AC38" s="375"/>
      <c r="AD38" s="375"/>
      <c r="AE38" s="375"/>
      <c r="AF38" s="375"/>
      <c r="AG38" s="375"/>
      <c r="AH38" s="375"/>
      <c r="AI38" s="375"/>
      <c r="AJ38" s="375"/>
      <c r="AK38" s="375"/>
      <c r="AL38" s="375"/>
    </row>
    <row r="39" spans="1:50" ht="15" thickBot="1" x14ac:dyDescent="0.35">
      <c r="B39" s="548"/>
      <c r="C39" s="552"/>
      <c r="D39" s="90" t="s">
        <v>3</v>
      </c>
      <c r="E39" s="92">
        <v>4.5999999999999996</v>
      </c>
      <c r="F39" s="92">
        <v>6.8</v>
      </c>
      <c r="G39" s="92">
        <v>8.9</v>
      </c>
      <c r="H39" s="92">
        <v>11.1</v>
      </c>
      <c r="I39" s="92">
        <v>13.3</v>
      </c>
      <c r="J39" s="92">
        <v>15.5</v>
      </c>
      <c r="K39" s="92">
        <v>17.7</v>
      </c>
      <c r="L39" s="92">
        <v>19.899999999999999</v>
      </c>
      <c r="M39" s="92">
        <v>22.1</v>
      </c>
      <c r="N39" s="93">
        <v>26.4</v>
      </c>
      <c r="AC39" s="375"/>
      <c r="AD39" s="375"/>
      <c r="AE39" s="375"/>
      <c r="AF39" s="375"/>
      <c r="AG39" s="375"/>
      <c r="AH39" s="375"/>
      <c r="AI39" s="375"/>
      <c r="AJ39" s="375"/>
      <c r="AK39" s="375"/>
      <c r="AL39" s="375"/>
    </row>
    <row r="40" spans="1:50" x14ac:dyDescent="0.3">
      <c r="B40" s="561">
        <v>4</v>
      </c>
      <c r="C40" s="551">
        <f t="shared" ref="C40" si="32">C38+80</f>
        <v>240</v>
      </c>
      <c r="D40" s="94" t="s">
        <v>6</v>
      </c>
      <c r="E40" s="88">
        <v>12.2</v>
      </c>
      <c r="F40" s="88">
        <v>16.8</v>
      </c>
      <c r="G40" s="88">
        <v>21.5</v>
      </c>
      <c r="H40" s="88">
        <v>26</v>
      </c>
      <c r="I40" s="88">
        <v>30.7</v>
      </c>
      <c r="J40" s="88">
        <v>35.299999999999997</v>
      </c>
      <c r="K40" s="88">
        <v>39.9</v>
      </c>
      <c r="L40" s="88">
        <v>44.4</v>
      </c>
      <c r="M40" s="88">
        <v>49.1</v>
      </c>
      <c r="N40" s="89">
        <v>58.3</v>
      </c>
      <c r="AC40" s="375"/>
      <c r="AD40" s="375"/>
      <c r="AE40" s="375"/>
      <c r="AF40" s="375"/>
      <c r="AG40" s="375"/>
      <c r="AH40" s="375"/>
      <c r="AI40" s="375"/>
      <c r="AJ40" s="375"/>
      <c r="AK40" s="375"/>
      <c r="AL40" s="375"/>
    </row>
    <row r="41" spans="1:50" ht="15" thickBot="1" x14ac:dyDescent="0.35">
      <c r="B41" s="548"/>
      <c r="C41" s="552"/>
      <c r="D41" s="90" t="s">
        <v>3</v>
      </c>
      <c r="E41" s="100">
        <v>6.1</v>
      </c>
      <c r="F41" s="100">
        <v>9</v>
      </c>
      <c r="G41" s="100">
        <v>11.9</v>
      </c>
      <c r="H41" s="100">
        <v>14.9</v>
      </c>
      <c r="I41" s="100">
        <v>17.8</v>
      </c>
      <c r="J41" s="100">
        <v>20.7</v>
      </c>
      <c r="K41" s="100">
        <v>23.6</v>
      </c>
      <c r="L41" s="100">
        <v>26.5</v>
      </c>
      <c r="M41" s="100">
        <v>29.4</v>
      </c>
      <c r="N41" s="101">
        <v>35.299999999999997</v>
      </c>
      <c r="AC41" s="375"/>
      <c r="AD41" s="375"/>
      <c r="AE41" s="375"/>
      <c r="AF41" s="375"/>
      <c r="AG41" s="375"/>
      <c r="AH41" s="375"/>
      <c r="AI41" s="375"/>
      <c r="AJ41" s="375"/>
      <c r="AK41" s="375"/>
      <c r="AL41" s="375"/>
    </row>
    <row r="42" spans="1:50" x14ac:dyDescent="0.3">
      <c r="B42" s="561">
        <v>5</v>
      </c>
      <c r="C42" s="551">
        <f t="shared" ref="C42" si="33">C40+80</f>
        <v>320</v>
      </c>
      <c r="D42" s="94" t="s">
        <v>6</v>
      </c>
      <c r="E42" s="88">
        <v>15.6</v>
      </c>
      <c r="F42" s="88">
        <v>21</v>
      </c>
      <c r="G42" s="88">
        <v>26.7</v>
      </c>
      <c r="H42" s="88">
        <v>32.6</v>
      </c>
      <c r="I42" s="88">
        <v>38.299999999999997</v>
      </c>
      <c r="J42" s="88">
        <v>44</v>
      </c>
      <c r="K42" s="88">
        <v>49.8</v>
      </c>
      <c r="L42" s="88">
        <v>55.5</v>
      </c>
      <c r="M42" s="88">
        <v>61.3</v>
      </c>
      <c r="N42" s="89">
        <v>72.8</v>
      </c>
      <c r="AC42" s="375"/>
      <c r="AD42" s="375"/>
      <c r="AE42" s="375"/>
      <c r="AF42" s="375"/>
      <c r="AG42" s="375"/>
      <c r="AH42" s="375"/>
      <c r="AI42" s="375"/>
      <c r="AJ42" s="375"/>
      <c r="AK42" s="375"/>
      <c r="AL42" s="375"/>
    </row>
    <row r="43" spans="1:50" ht="15" thickBot="1" x14ac:dyDescent="0.35">
      <c r="B43" s="561"/>
      <c r="C43" s="552"/>
      <c r="D43" s="97" t="s">
        <v>3</v>
      </c>
      <c r="E43" s="92">
        <v>7.6</v>
      </c>
      <c r="F43" s="92">
        <v>11.3</v>
      </c>
      <c r="G43" s="92">
        <v>14.9</v>
      </c>
      <c r="H43" s="92">
        <v>18.600000000000001</v>
      </c>
      <c r="I43" s="92">
        <v>22.2</v>
      </c>
      <c r="J43" s="92">
        <v>25.9</v>
      </c>
      <c r="K43" s="92">
        <v>29.5</v>
      </c>
      <c r="L43" s="92">
        <v>33.200000000000003</v>
      </c>
      <c r="M43" s="92">
        <v>36.799999999999997</v>
      </c>
      <c r="N43" s="93">
        <v>44.1</v>
      </c>
      <c r="AC43" s="375"/>
      <c r="AD43" s="375"/>
      <c r="AE43" s="375"/>
      <c r="AF43" s="375"/>
      <c r="AG43" s="375"/>
      <c r="AH43" s="375"/>
      <c r="AI43" s="375"/>
      <c r="AJ43" s="375"/>
      <c r="AK43" s="375"/>
      <c r="AL43" s="375"/>
    </row>
    <row r="44" spans="1:50" x14ac:dyDescent="0.3">
      <c r="B44" s="547">
        <v>6</v>
      </c>
      <c r="C44" s="551">
        <f t="shared" ref="C44" si="34">C42+80</f>
        <v>400</v>
      </c>
      <c r="D44" s="87" t="s">
        <v>6</v>
      </c>
      <c r="E44" s="95">
        <v>18.7</v>
      </c>
      <c r="F44" s="95">
        <v>25.3</v>
      </c>
      <c r="G44" s="95">
        <v>32.1</v>
      </c>
      <c r="H44" s="95">
        <v>38.9</v>
      </c>
      <c r="I44" s="95">
        <v>45.9</v>
      </c>
      <c r="J44" s="95">
        <v>52.8</v>
      </c>
      <c r="K44" s="95">
        <v>59.7</v>
      </c>
      <c r="L44" s="95">
        <v>66.5</v>
      </c>
      <c r="M44" s="95">
        <v>73.5</v>
      </c>
      <c r="N44" s="96">
        <v>87.4</v>
      </c>
      <c r="AC44" s="375"/>
      <c r="AD44" s="375"/>
      <c r="AE44" s="375"/>
      <c r="AF44" s="375"/>
      <c r="AG44" s="375"/>
      <c r="AH44" s="375"/>
      <c r="AI44" s="375"/>
      <c r="AJ44" s="375"/>
      <c r="AK44" s="375"/>
      <c r="AL44" s="375"/>
    </row>
    <row r="45" spans="1:50" ht="15" thickBot="1" x14ac:dyDescent="0.35">
      <c r="B45" s="548"/>
      <c r="C45" s="552"/>
      <c r="D45" s="90" t="s">
        <v>3</v>
      </c>
      <c r="E45" s="100">
        <v>9.1999999999999993</v>
      </c>
      <c r="F45" s="100">
        <v>13.5</v>
      </c>
      <c r="G45" s="100">
        <v>17.899999999999999</v>
      </c>
      <c r="H45" s="100">
        <v>22.3</v>
      </c>
      <c r="I45" s="100">
        <v>26.7</v>
      </c>
      <c r="J45" s="100">
        <v>31</v>
      </c>
      <c r="K45" s="100">
        <v>35.4</v>
      </c>
      <c r="L45" s="100">
        <v>39.799999999999997</v>
      </c>
      <c r="M45" s="100">
        <v>44.2</v>
      </c>
      <c r="N45" s="101">
        <v>52.9</v>
      </c>
      <c r="AC45" s="375"/>
      <c r="AD45" s="375"/>
      <c r="AE45" s="375"/>
      <c r="AF45" s="375"/>
      <c r="AG45" s="375"/>
      <c r="AH45" s="375"/>
      <c r="AI45" s="375"/>
      <c r="AJ45" s="375"/>
      <c r="AK45" s="375"/>
      <c r="AL45" s="375"/>
    </row>
    <row r="46" spans="1:50" x14ac:dyDescent="0.3">
      <c r="B46" s="561">
        <v>7</v>
      </c>
      <c r="C46" s="551">
        <f t="shared" ref="C46" si="35">C44+80</f>
        <v>480</v>
      </c>
      <c r="D46" s="94" t="s">
        <v>6</v>
      </c>
      <c r="E46" s="88">
        <v>21.8</v>
      </c>
      <c r="F46" s="88">
        <v>29.4</v>
      </c>
      <c r="G46" s="88">
        <v>37.299999999999997</v>
      </c>
      <c r="H46" s="88">
        <v>45.4</v>
      </c>
      <c r="I46" s="88">
        <v>53.6</v>
      </c>
      <c r="J46" s="88">
        <v>61.5</v>
      </c>
      <c r="K46" s="88">
        <v>69.5</v>
      </c>
      <c r="L46" s="88">
        <v>77.599999999999994</v>
      </c>
      <c r="M46" s="244">
        <v>85.7</v>
      </c>
      <c r="N46" s="238">
        <v>101.9</v>
      </c>
      <c r="AC46" s="375"/>
      <c r="AD46" s="375"/>
      <c r="AE46" s="375"/>
      <c r="AF46" s="375"/>
      <c r="AG46" s="375"/>
      <c r="AH46" s="375"/>
      <c r="AI46" s="375"/>
      <c r="AJ46" s="375"/>
      <c r="AK46" s="375"/>
      <c r="AL46" s="375"/>
    </row>
    <row r="47" spans="1:50" ht="15" thickBot="1" x14ac:dyDescent="0.35">
      <c r="B47" s="561"/>
      <c r="C47" s="552"/>
      <c r="D47" s="97" t="s">
        <v>3</v>
      </c>
      <c r="E47" s="92">
        <v>10.7</v>
      </c>
      <c r="F47" s="92">
        <v>15.8</v>
      </c>
      <c r="G47" s="92">
        <v>20.9</v>
      </c>
      <c r="H47" s="92">
        <v>26</v>
      </c>
      <c r="I47" s="92">
        <v>31.1</v>
      </c>
      <c r="J47" s="92">
        <v>36.200000000000003</v>
      </c>
      <c r="K47" s="92">
        <v>41.3</v>
      </c>
      <c r="L47" s="92">
        <v>46.4</v>
      </c>
      <c r="M47" s="245">
        <v>51.5</v>
      </c>
      <c r="N47" s="239">
        <v>61.7</v>
      </c>
      <c r="AC47" s="375"/>
      <c r="AD47" s="375"/>
      <c r="AE47" s="375"/>
      <c r="AF47" s="375"/>
      <c r="AG47" s="375"/>
      <c r="AH47" s="375"/>
      <c r="AI47" s="375"/>
      <c r="AJ47" s="375"/>
      <c r="AK47" s="375"/>
      <c r="AL47" s="375"/>
    </row>
    <row r="48" spans="1:50" x14ac:dyDescent="0.3">
      <c r="B48" s="547">
        <v>8</v>
      </c>
      <c r="C48" s="551">
        <f t="shared" ref="C48" si="36">C46+80</f>
        <v>560</v>
      </c>
      <c r="D48" s="87" t="s">
        <v>6</v>
      </c>
      <c r="E48" s="95">
        <v>24.9</v>
      </c>
      <c r="F48" s="95">
        <v>33.6</v>
      </c>
      <c r="G48" s="95">
        <v>42.7</v>
      </c>
      <c r="H48" s="95">
        <v>51.9</v>
      </c>
      <c r="I48" s="95">
        <v>61.1</v>
      </c>
      <c r="J48" s="95">
        <v>70.3</v>
      </c>
      <c r="K48" s="95">
        <v>79.599999999999994</v>
      </c>
      <c r="L48" s="305">
        <v>88.7</v>
      </c>
      <c r="M48" s="240">
        <v>98</v>
      </c>
      <c r="N48" s="241">
        <v>116.5</v>
      </c>
      <c r="AC48" s="375"/>
      <c r="AD48" s="375"/>
      <c r="AE48" s="375"/>
      <c r="AF48" s="375"/>
      <c r="AG48" s="375"/>
      <c r="AH48" s="375"/>
      <c r="AI48" s="375"/>
      <c r="AJ48" s="375"/>
      <c r="AK48" s="375"/>
      <c r="AL48" s="375"/>
    </row>
    <row r="49" spans="2:38" ht="15" thickBot="1" x14ac:dyDescent="0.35">
      <c r="B49" s="548"/>
      <c r="C49" s="552"/>
      <c r="D49" s="90" t="s">
        <v>3</v>
      </c>
      <c r="E49" s="100">
        <v>12.2</v>
      </c>
      <c r="F49" s="100">
        <v>18.100000000000001</v>
      </c>
      <c r="G49" s="100">
        <v>23.9</v>
      </c>
      <c r="H49" s="100">
        <v>29.7</v>
      </c>
      <c r="I49" s="100">
        <v>35.6</v>
      </c>
      <c r="J49" s="100">
        <v>41.4</v>
      </c>
      <c r="K49" s="100">
        <v>47.2</v>
      </c>
      <c r="L49" s="306">
        <v>53.1</v>
      </c>
      <c r="M49" s="242">
        <v>58.9</v>
      </c>
      <c r="N49" s="243">
        <v>70.599999999999994</v>
      </c>
      <c r="AC49" s="375"/>
      <c r="AD49" s="375"/>
      <c r="AE49" s="375"/>
      <c r="AF49" s="375"/>
      <c r="AG49" s="375"/>
      <c r="AH49" s="375"/>
      <c r="AI49" s="375"/>
      <c r="AJ49" s="375"/>
      <c r="AK49" s="375"/>
      <c r="AL49" s="375"/>
    </row>
    <row r="50" spans="2:38" x14ac:dyDescent="0.3">
      <c r="B50" s="561">
        <v>9</v>
      </c>
      <c r="C50" s="551">
        <f t="shared" ref="C50" si="37">C48+80</f>
        <v>640</v>
      </c>
      <c r="D50" s="94" t="s">
        <v>6</v>
      </c>
      <c r="E50" s="88">
        <v>28</v>
      </c>
      <c r="F50" s="88">
        <v>37.700000000000003</v>
      </c>
      <c r="G50" s="88">
        <v>48</v>
      </c>
      <c r="H50" s="88">
        <v>58.3</v>
      </c>
      <c r="I50" s="88">
        <v>68.7</v>
      </c>
      <c r="J50" s="88">
        <v>79.099999999999994</v>
      </c>
      <c r="K50" s="88">
        <v>89.4</v>
      </c>
      <c r="L50" s="244">
        <v>99.7</v>
      </c>
      <c r="M50" s="244">
        <v>110.2</v>
      </c>
      <c r="N50" s="238">
        <v>131</v>
      </c>
      <c r="AC50" s="375"/>
      <c r="AD50" s="375"/>
      <c r="AE50" s="375"/>
      <c r="AF50" s="375"/>
      <c r="AG50" s="375"/>
      <c r="AH50" s="375"/>
      <c r="AI50" s="375"/>
      <c r="AJ50" s="375"/>
      <c r="AK50" s="375"/>
      <c r="AL50" s="375"/>
    </row>
    <row r="51" spans="2:38" ht="15" thickBot="1" x14ac:dyDescent="0.35">
      <c r="B51" s="561"/>
      <c r="C51" s="552"/>
      <c r="D51" s="97" t="s">
        <v>3</v>
      </c>
      <c r="E51" s="92">
        <v>13.8</v>
      </c>
      <c r="F51" s="92">
        <v>20.3</v>
      </c>
      <c r="G51" s="92">
        <v>26.9</v>
      </c>
      <c r="H51" s="92">
        <v>33.5</v>
      </c>
      <c r="I51" s="92">
        <v>40</v>
      </c>
      <c r="J51" s="92">
        <v>46.6</v>
      </c>
      <c r="K51" s="92">
        <v>53.1</v>
      </c>
      <c r="L51" s="245">
        <v>59.7</v>
      </c>
      <c r="M51" s="245">
        <v>66.3</v>
      </c>
      <c r="N51" s="239">
        <v>79.400000000000006</v>
      </c>
      <c r="AC51" s="375"/>
      <c r="AD51" s="375"/>
      <c r="AE51" s="375"/>
      <c r="AF51" s="375"/>
      <c r="AG51" s="375"/>
      <c r="AH51" s="375"/>
      <c r="AI51" s="375"/>
      <c r="AJ51" s="375"/>
      <c r="AK51" s="375"/>
      <c r="AL51" s="375"/>
    </row>
    <row r="52" spans="2:38" x14ac:dyDescent="0.3">
      <c r="B52" s="547">
        <v>10</v>
      </c>
      <c r="C52" s="551">
        <f t="shared" ref="C52" si="38">C50+80</f>
        <v>720</v>
      </c>
      <c r="D52" s="87" t="s">
        <v>6</v>
      </c>
      <c r="E52" s="95">
        <v>31.1</v>
      </c>
      <c r="F52" s="95">
        <v>41.9</v>
      </c>
      <c r="G52" s="95">
        <v>53.3</v>
      </c>
      <c r="H52" s="95">
        <v>64.8</v>
      </c>
      <c r="I52" s="95">
        <v>76.400000000000006</v>
      </c>
      <c r="J52" s="95">
        <v>87.9</v>
      </c>
      <c r="K52" s="95">
        <v>99.3</v>
      </c>
      <c r="L52" s="240">
        <v>110.8</v>
      </c>
      <c r="M52" s="246">
        <v>122.4</v>
      </c>
      <c r="N52" s="247">
        <v>145.6</v>
      </c>
      <c r="AC52" s="375"/>
      <c r="AD52" s="375"/>
      <c r="AE52" s="375"/>
      <c r="AF52" s="375"/>
      <c r="AG52" s="375"/>
      <c r="AH52" s="375"/>
      <c r="AI52" s="375"/>
      <c r="AJ52" s="375"/>
      <c r="AK52" s="375"/>
      <c r="AL52" s="375"/>
    </row>
    <row r="53" spans="2:38" ht="15" thickBot="1" x14ac:dyDescent="0.35">
      <c r="B53" s="548"/>
      <c r="C53" s="552"/>
      <c r="D53" s="90" t="s">
        <v>3</v>
      </c>
      <c r="E53" s="100">
        <v>15.3</v>
      </c>
      <c r="F53" s="100">
        <v>22.6</v>
      </c>
      <c r="G53" s="100">
        <v>29.9</v>
      </c>
      <c r="H53" s="100">
        <v>37.200000000000003</v>
      </c>
      <c r="I53" s="100">
        <v>44.5</v>
      </c>
      <c r="J53" s="100">
        <v>51.8</v>
      </c>
      <c r="K53" s="100">
        <v>59.1</v>
      </c>
      <c r="L53" s="248">
        <v>66.3</v>
      </c>
      <c r="M53" s="248">
        <v>73.599999999999994</v>
      </c>
      <c r="N53" s="249">
        <v>88.2</v>
      </c>
      <c r="AC53" s="375"/>
      <c r="AD53" s="375"/>
      <c r="AE53" s="375"/>
      <c r="AF53" s="375"/>
      <c r="AG53" s="375"/>
      <c r="AH53" s="375"/>
      <c r="AI53" s="375"/>
      <c r="AJ53" s="375"/>
      <c r="AK53" s="375"/>
      <c r="AL53" s="375"/>
    </row>
    <row r="54" spans="2:38" x14ac:dyDescent="0.3">
      <c r="B54" s="547">
        <v>11</v>
      </c>
      <c r="C54" s="551">
        <f t="shared" ref="C54" si="39">C52+80</f>
        <v>800</v>
      </c>
      <c r="D54" s="87" t="s">
        <v>6</v>
      </c>
      <c r="E54" s="88">
        <v>34.200000000000003</v>
      </c>
      <c r="F54" s="88">
        <v>46.2</v>
      </c>
      <c r="G54" s="88">
        <v>58.6</v>
      </c>
      <c r="H54" s="88">
        <v>71.3</v>
      </c>
      <c r="I54" s="88">
        <v>83.9</v>
      </c>
      <c r="J54" s="88">
        <v>96.6</v>
      </c>
      <c r="K54" s="244">
        <v>109.2</v>
      </c>
      <c r="L54" s="244">
        <v>121.8</v>
      </c>
      <c r="M54" s="250">
        <v>134.6</v>
      </c>
      <c r="N54" s="251">
        <v>160.1</v>
      </c>
    </row>
    <row r="55" spans="2:38" ht="15" thickBot="1" x14ac:dyDescent="0.35">
      <c r="B55" s="548"/>
      <c r="C55" s="552"/>
      <c r="D55" s="90" t="s">
        <v>3</v>
      </c>
      <c r="E55" s="92">
        <v>16.899999999999999</v>
      </c>
      <c r="F55" s="92">
        <v>24.9</v>
      </c>
      <c r="G55" s="92">
        <v>32.9</v>
      </c>
      <c r="H55" s="92">
        <v>40.9</v>
      </c>
      <c r="I55" s="92">
        <v>48.9</v>
      </c>
      <c r="J55" s="92">
        <v>56.9</v>
      </c>
      <c r="K55" s="252">
        <v>65</v>
      </c>
      <c r="L55" s="252">
        <v>73</v>
      </c>
      <c r="M55" s="252">
        <v>81</v>
      </c>
      <c r="N55" s="253">
        <v>97</v>
      </c>
    </row>
    <row r="56" spans="2:38" x14ac:dyDescent="0.3">
      <c r="B56" s="547">
        <v>12</v>
      </c>
      <c r="C56" s="551">
        <f t="shared" ref="C56" si="40">C54+80</f>
        <v>880</v>
      </c>
      <c r="D56" s="87" t="s">
        <v>6</v>
      </c>
      <c r="E56" s="95">
        <v>37.299999999999997</v>
      </c>
      <c r="F56" s="95">
        <v>50.1</v>
      </c>
      <c r="G56" s="95">
        <v>63.9</v>
      </c>
      <c r="H56" s="95">
        <v>77.7</v>
      </c>
      <c r="I56" s="95">
        <v>91.5</v>
      </c>
      <c r="J56" s="95">
        <v>105.4</v>
      </c>
      <c r="K56" s="240">
        <v>119.1</v>
      </c>
      <c r="L56" s="240">
        <v>132.9</v>
      </c>
      <c r="M56" s="246">
        <v>146.80000000000001</v>
      </c>
      <c r="N56" s="247">
        <v>174.6</v>
      </c>
      <c r="Z56" s="651"/>
      <c r="AA56" s="224"/>
      <c r="AB56" s="224"/>
    </row>
    <row r="57" spans="2:38" ht="15" thickBot="1" x14ac:dyDescent="0.35">
      <c r="B57" s="548"/>
      <c r="C57" s="552"/>
      <c r="D57" s="90" t="s">
        <v>3</v>
      </c>
      <c r="E57" s="92">
        <v>18.399999999999999</v>
      </c>
      <c r="F57" s="92">
        <v>27.1</v>
      </c>
      <c r="G57" s="92">
        <v>35.9</v>
      </c>
      <c r="H57" s="92">
        <v>44.6</v>
      </c>
      <c r="I57" s="92">
        <v>53.4</v>
      </c>
      <c r="J57" s="92">
        <v>62.1</v>
      </c>
      <c r="K57" s="245">
        <v>70.900000000000006</v>
      </c>
      <c r="L57" s="245">
        <v>79.599999999999994</v>
      </c>
      <c r="M57" s="245">
        <v>88.4</v>
      </c>
      <c r="N57" s="239">
        <v>105.9</v>
      </c>
      <c r="Z57" s="651"/>
      <c r="AA57" s="224"/>
      <c r="AB57" s="224"/>
    </row>
    <row r="58" spans="2:38" x14ac:dyDescent="0.3">
      <c r="Z58" s="651"/>
      <c r="AA58" s="224"/>
      <c r="AB58" s="224"/>
    </row>
    <row r="59" spans="2:38" x14ac:dyDescent="0.3">
      <c r="Z59" s="651"/>
      <c r="AA59" s="224"/>
      <c r="AB59" s="224"/>
    </row>
    <row r="60" spans="2:38" x14ac:dyDescent="0.3">
      <c r="Z60" s="651"/>
      <c r="AA60" s="224"/>
      <c r="AB60" s="224"/>
    </row>
    <row r="61" spans="2:38" x14ac:dyDescent="0.3">
      <c r="Z61" s="651"/>
      <c r="AA61" s="224"/>
      <c r="AB61" s="224"/>
    </row>
    <row r="62" spans="2:38" x14ac:dyDescent="0.3">
      <c r="Z62" s="651"/>
      <c r="AA62" s="224"/>
      <c r="AB62" s="224"/>
    </row>
    <row r="63" spans="2:38" x14ac:dyDescent="0.3">
      <c r="Z63" s="651"/>
      <c r="AA63" s="224"/>
      <c r="AB63" s="224"/>
    </row>
    <row r="64" spans="2:38" x14ac:dyDescent="0.3">
      <c r="Z64" s="651"/>
      <c r="AA64" s="224"/>
      <c r="AB64" s="224"/>
    </row>
    <row r="65" spans="26:28" x14ac:dyDescent="0.3">
      <c r="Z65" s="651"/>
      <c r="AA65" s="224"/>
      <c r="AB65" s="224"/>
    </row>
    <row r="66" spans="26:28" x14ac:dyDescent="0.3">
      <c r="Z66" s="651"/>
      <c r="AA66" s="224"/>
      <c r="AB66" s="224"/>
    </row>
    <row r="67" spans="26:28" x14ac:dyDescent="0.3">
      <c r="Z67" s="651"/>
      <c r="AA67" s="224"/>
      <c r="AB67" s="224"/>
    </row>
    <row r="68" spans="26:28" x14ac:dyDescent="0.3">
      <c r="Z68" s="651"/>
      <c r="AA68" s="224"/>
      <c r="AB68" s="224"/>
    </row>
    <row r="69" spans="26:28" x14ac:dyDescent="0.3">
      <c r="Z69" s="651"/>
      <c r="AA69" s="224"/>
      <c r="AB69" s="224"/>
    </row>
    <row r="70" spans="26:28" x14ac:dyDescent="0.3">
      <c r="Z70" s="651"/>
      <c r="AA70" s="224"/>
      <c r="AB70" s="224"/>
    </row>
    <row r="71" spans="26:28" x14ac:dyDescent="0.3">
      <c r="Z71" s="651"/>
      <c r="AA71" s="224"/>
      <c r="AB71" s="224"/>
    </row>
    <row r="72" spans="26:28" x14ac:dyDescent="0.3">
      <c r="Z72" s="651"/>
      <c r="AA72" s="224"/>
      <c r="AB72" s="224"/>
    </row>
    <row r="73" spans="26:28" x14ac:dyDescent="0.3">
      <c r="Z73" s="651"/>
      <c r="AA73" s="224"/>
      <c r="AB73" s="224"/>
    </row>
    <row r="74" spans="26:28" x14ac:dyDescent="0.3">
      <c r="Z74" s="651"/>
      <c r="AA74" s="224"/>
      <c r="AB74" s="224"/>
    </row>
    <row r="75" spans="26:28" x14ac:dyDescent="0.3">
      <c r="Z75" s="651"/>
      <c r="AA75" s="224"/>
      <c r="AB75" s="224"/>
    </row>
    <row r="76" spans="26:28" x14ac:dyDescent="0.3">
      <c r="Z76" s="651"/>
      <c r="AA76" s="224"/>
      <c r="AB76" s="224"/>
    </row>
    <row r="77" spans="26:28" x14ac:dyDescent="0.3">
      <c r="Z77" s="651"/>
      <c r="AA77" s="224"/>
      <c r="AB77" s="224"/>
    </row>
    <row r="140" spans="29:38" x14ac:dyDescent="0.3">
      <c r="AC140">
        <f t="shared" ref="AC140:AL140" si="41">AC93-AC118</f>
        <v>0</v>
      </c>
      <c r="AD140">
        <f t="shared" si="41"/>
        <v>0</v>
      </c>
      <c r="AE140">
        <f t="shared" si="41"/>
        <v>0</v>
      </c>
      <c r="AF140">
        <f t="shared" si="41"/>
        <v>0</v>
      </c>
      <c r="AG140">
        <f t="shared" si="41"/>
        <v>0</v>
      </c>
      <c r="AH140">
        <f t="shared" si="41"/>
        <v>0</v>
      </c>
      <c r="AI140">
        <f t="shared" si="41"/>
        <v>0</v>
      </c>
      <c r="AJ140">
        <f t="shared" si="41"/>
        <v>0</v>
      </c>
      <c r="AK140">
        <f t="shared" si="41"/>
        <v>0</v>
      </c>
      <c r="AL140">
        <f t="shared" si="41"/>
        <v>0</v>
      </c>
    </row>
    <row r="141" spans="29:38" x14ac:dyDescent="0.3">
      <c r="AC141">
        <f t="shared" ref="AC141:AL141" si="42">AC94-AC119</f>
        <v>0</v>
      </c>
      <c r="AD141">
        <f t="shared" si="42"/>
        <v>0</v>
      </c>
      <c r="AE141">
        <f t="shared" si="42"/>
        <v>0</v>
      </c>
      <c r="AF141">
        <f t="shared" si="42"/>
        <v>0</v>
      </c>
      <c r="AG141">
        <f t="shared" si="42"/>
        <v>0</v>
      </c>
      <c r="AH141">
        <f t="shared" si="42"/>
        <v>0</v>
      </c>
      <c r="AI141">
        <f t="shared" si="42"/>
        <v>0</v>
      </c>
      <c r="AJ141">
        <f t="shared" si="42"/>
        <v>0</v>
      </c>
      <c r="AK141">
        <f t="shared" si="42"/>
        <v>0</v>
      </c>
      <c r="AL141">
        <f t="shared" si="42"/>
        <v>0</v>
      </c>
    </row>
    <row r="142" spans="29:38" x14ac:dyDescent="0.3">
      <c r="AC142">
        <f t="shared" ref="AC142:AL142" si="43">AC95-AC120</f>
        <v>0</v>
      </c>
      <c r="AD142">
        <f t="shared" si="43"/>
        <v>0</v>
      </c>
      <c r="AE142">
        <f t="shared" si="43"/>
        <v>0</v>
      </c>
      <c r="AF142">
        <f t="shared" si="43"/>
        <v>0</v>
      </c>
      <c r="AG142">
        <f t="shared" si="43"/>
        <v>0</v>
      </c>
      <c r="AH142">
        <f t="shared" si="43"/>
        <v>0</v>
      </c>
      <c r="AI142">
        <f t="shared" si="43"/>
        <v>0</v>
      </c>
      <c r="AJ142">
        <f t="shared" si="43"/>
        <v>0</v>
      </c>
      <c r="AK142">
        <f t="shared" si="43"/>
        <v>0</v>
      </c>
      <c r="AL142">
        <f t="shared" si="43"/>
        <v>0</v>
      </c>
    </row>
    <row r="143" spans="29:38" x14ac:dyDescent="0.3">
      <c r="AC143">
        <f t="shared" ref="AC143:AL143" si="44">AC96-AC121</f>
        <v>0</v>
      </c>
      <c r="AD143">
        <f t="shared" si="44"/>
        <v>0</v>
      </c>
      <c r="AE143">
        <f t="shared" si="44"/>
        <v>0</v>
      </c>
      <c r="AF143">
        <f t="shared" si="44"/>
        <v>0</v>
      </c>
      <c r="AG143">
        <f t="shared" si="44"/>
        <v>0</v>
      </c>
      <c r="AH143">
        <f t="shared" si="44"/>
        <v>0</v>
      </c>
      <c r="AI143">
        <f t="shared" si="44"/>
        <v>0</v>
      </c>
      <c r="AJ143">
        <f t="shared" si="44"/>
        <v>0</v>
      </c>
      <c r="AK143">
        <f t="shared" si="44"/>
        <v>0</v>
      </c>
      <c r="AL143">
        <f t="shared" si="44"/>
        <v>0</v>
      </c>
    </row>
    <row r="144" spans="29:38" x14ac:dyDescent="0.3">
      <c r="AC144">
        <f t="shared" ref="AC144:AL144" si="45">AC97-AC122</f>
        <v>0</v>
      </c>
      <c r="AD144">
        <f t="shared" si="45"/>
        <v>0</v>
      </c>
      <c r="AE144">
        <f t="shared" si="45"/>
        <v>0</v>
      </c>
      <c r="AF144">
        <f t="shared" si="45"/>
        <v>0</v>
      </c>
      <c r="AG144">
        <f t="shared" si="45"/>
        <v>0</v>
      </c>
      <c r="AH144">
        <f t="shared" si="45"/>
        <v>0</v>
      </c>
      <c r="AI144">
        <f t="shared" si="45"/>
        <v>0</v>
      </c>
      <c r="AJ144">
        <f t="shared" si="45"/>
        <v>0</v>
      </c>
      <c r="AK144">
        <f t="shared" si="45"/>
        <v>0</v>
      </c>
      <c r="AL144">
        <f t="shared" si="45"/>
        <v>0</v>
      </c>
    </row>
    <row r="145" spans="29:38" x14ac:dyDescent="0.3">
      <c r="AC145">
        <f t="shared" ref="AC145:AL145" si="46">AC98-AC123</f>
        <v>0</v>
      </c>
      <c r="AD145">
        <f t="shared" si="46"/>
        <v>0</v>
      </c>
      <c r="AE145">
        <f t="shared" si="46"/>
        <v>0</v>
      </c>
      <c r="AF145">
        <f t="shared" si="46"/>
        <v>0</v>
      </c>
      <c r="AG145">
        <f t="shared" si="46"/>
        <v>0</v>
      </c>
      <c r="AH145">
        <f t="shared" si="46"/>
        <v>0</v>
      </c>
      <c r="AI145">
        <f t="shared" si="46"/>
        <v>0</v>
      </c>
      <c r="AJ145">
        <f t="shared" si="46"/>
        <v>0</v>
      </c>
      <c r="AK145">
        <f t="shared" si="46"/>
        <v>0</v>
      </c>
      <c r="AL145">
        <f t="shared" si="46"/>
        <v>0</v>
      </c>
    </row>
    <row r="146" spans="29:38" x14ac:dyDescent="0.3">
      <c r="AC146">
        <f t="shared" ref="AC146:AL146" si="47">AC99-AC124</f>
        <v>0</v>
      </c>
      <c r="AD146">
        <f t="shared" si="47"/>
        <v>0</v>
      </c>
      <c r="AE146">
        <f t="shared" si="47"/>
        <v>0</v>
      </c>
      <c r="AF146">
        <f t="shared" si="47"/>
        <v>0</v>
      </c>
      <c r="AG146">
        <f t="shared" si="47"/>
        <v>0</v>
      </c>
      <c r="AH146">
        <f t="shared" si="47"/>
        <v>0</v>
      </c>
      <c r="AI146">
        <f t="shared" si="47"/>
        <v>0</v>
      </c>
      <c r="AJ146">
        <f t="shared" si="47"/>
        <v>0</v>
      </c>
      <c r="AK146">
        <f t="shared" si="47"/>
        <v>0</v>
      </c>
      <c r="AL146">
        <f t="shared" si="47"/>
        <v>0</v>
      </c>
    </row>
    <row r="147" spans="29:38" x14ac:dyDescent="0.3">
      <c r="AC147">
        <f t="shared" ref="AC147:AL147" si="48">AC100-AC125</f>
        <v>0</v>
      </c>
      <c r="AD147">
        <f t="shared" si="48"/>
        <v>0</v>
      </c>
      <c r="AE147">
        <f t="shared" si="48"/>
        <v>0</v>
      </c>
      <c r="AF147">
        <f t="shared" si="48"/>
        <v>0</v>
      </c>
      <c r="AG147">
        <f t="shared" si="48"/>
        <v>0</v>
      </c>
      <c r="AH147">
        <f t="shared" si="48"/>
        <v>0</v>
      </c>
      <c r="AI147">
        <f t="shared" si="48"/>
        <v>0</v>
      </c>
      <c r="AJ147">
        <f t="shared" si="48"/>
        <v>0</v>
      </c>
      <c r="AK147">
        <f t="shared" si="48"/>
        <v>0</v>
      </c>
      <c r="AL147">
        <f t="shared" si="48"/>
        <v>0</v>
      </c>
    </row>
    <row r="148" spans="29:38" x14ac:dyDescent="0.3">
      <c r="AC148">
        <f t="shared" ref="AC148:AL148" si="49">AC101-AC126</f>
        <v>0</v>
      </c>
      <c r="AD148">
        <f t="shared" si="49"/>
        <v>0</v>
      </c>
      <c r="AE148">
        <f t="shared" si="49"/>
        <v>0</v>
      </c>
      <c r="AF148">
        <f t="shared" si="49"/>
        <v>0</v>
      </c>
      <c r="AG148">
        <f t="shared" si="49"/>
        <v>0</v>
      </c>
      <c r="AH148">
        <f t="shared" si="49"/>
        <v>0</v>
      </c>
      <c r="AI148">
        <f t="shared" si="49"/>
        <v>0</v>
      </c>
      <c r="AJ148">
        <f t="shared" si="49"/>
        <v>0</v>
      </c>
      <c r="AK148">
        <f t="shared" si="49"/>
        <v>0</v>
      </c>
      <c r="AL148">
        <f t="shared" si="49"/>
        <v>0</v>
      </c>
    </row>
    <row r="149" spans="29:38" x14ac:dyDescent="0.3">
      <c r="AC149">
        <f t="shared" ref="AC149:AL149" si="50">AC102-AC127</f>
        <v>0</v>
      </c>
      <c r="AD149">
        <f t="shared" si="50"/>
        <v>0</v>
      </c>
      <c r="AE149">
        <f t="shared" si="50"/>
        <v>0</v>
      </c>
      <c r="AF149">
        <f t="shared" si="50"/>
        <v>0</v>
      </c>
      <c r="AG149">
        <f t="shared" si="50"/>
        <v>0</v>
      </c>
      <c r="AH149">
        <f t="shared" si="50"/>
        <v>0</v>
      </c>
      <c r="AI149">
        <f t="shared" si="50"/>
        <v>0</v>
      </c>
      <c r="AJ149">
        <f t="shared" si="50"/>
        <v>0</v>
      </c>
      <c r="AK149">
        <f t="shared" si="50"/>
        <v>0</v>
      </c>
      <c r="AL149">
        <f t="shared" si="50"/>
        <v>0</v>
      </c>
    </row>
    <row r="150" spans="29:38" x14ac:dyDescent="0.3">
      <c r="AC150">
        <f t="shared" ref="AC150:AL150" si="51">AC103-AC128</f>
        <v>0</v>
      </c>
      <c r="AD150">
        <f t="shared" si="51"/>
        <v>0</v>
      </c>
      <c r="AE150">
        <f t="shared" si="51"/>
        <v>0</v>
      </c>
      <c r="AF150">
        <f t="shared" si="51"/>
        <v>0</v>
      </c>
      <c r="AG150">
        <f t="shared" si="51"/>
        <v>0</v>
      </c>
      <c r="AH150">
        <f t="shared" si="51"/>
        <v>0</v>
      </c>
      <c r="AI150">
        <f t="shared" si="51"/>
        <v>0</v>
      </c>
      <c r="AJ150">
        <f t="shared" si="51"/>
        <v>0</v>
      </c>
      <c r="AK150">
        <f t="shared" si="51"/>
        <v>0</v>
      </c>
      <c r="AL150">
        <f t="shared" si="51"/>
        <v>0</v>
      </c>
    </row>
    <row r="151" spans="29:38" x14ac:dyDescent="0.3">
      <c r="AC151">
        <f t="shared" ref="AC151:AL151" si="52">AC104-AC129</f>
        <v>0</v>
      </c>
      <c r="AD151">
        <f t="shared" si="52"/>
        <v>0</v>
      </c>
      <c r="AE151">
        <f t="shared" si="52"/>
        <v>0</v>
      </c>
      <c r="AF151">
        <f t="shared" si="52"/>
        <v>0</v>
      </c>
      <c r="AG151">
        <f t="shared" si="52"/>
        <v>0</v>
      </c>
      <c r="AH151">
        <f t="shared" si="52"/>
        <v>0</v>
      </c>
      <c r="AI151">
        <f t="shared" si="52"/>
        <v>0</v>
      </c>
      <c r="AJ151">
        <f t="shared" si="52"/>
        <v>0</v>
      </c>
      <c r="AK151">
        <f t="shared" si="52"/>
        <v>0</v>
      </c>
      <c r="AL151">
        <f t="shared" si="52"/>
        <v>0</v>
      </c>
    </row>
    <row r="152" spans="29:38" x14ac:dyDescent="0.3">
      <c r="AC152">
        <f t="shared" ref="AC152:AL152" si="53">AC105-AC130</f>
        <v>0</v>
      </c>
      <c r="AD152">
        <f t="shared" si="53"/>
        <v>0</v>
      </c>
      <c r="AE152">
        <f t="shared" si="53"/>
        <v>0</v>
      </c>
      <c r="AF152">
        <f t="shared" si="53"/>
        <v>0</v>
      </c>
      <c r="AG152">
        <f t="shared" si="53"/>
        <v>0</v>
      </c>
      <c r="AH152">
        <f t="shared" si="53"/>
        <v>0</v>
      </c>
      <c r="AI152">
        <f t="shared" si="53"/>
        <v>0</v>
      </c>
      <c r="AJ152">
        <f t="shared" si="53"/>
        <v>0</v>
      </c>
      <c r="AK152">
        <f t="shared" si="53"/>
        <v>0</v>
      </c>
      <c r="AL152">
        <f t="shared" si="53"/>
        <v>0</v>
      </c>
    </row>
    <row r="153" spans="29:38" x14ac:dyDescent="0.3">
      <c r="AC153">
        <f t="shared" ref="AC153:AL153" si="54">AC106-AC131</f>
        <v>0</v>
      </c>
      <c r="AD153">
        <f t="shared" si="54"/>
        <v>0</v>
      </c>
      <c r="AE153">
        <f t="shared" si="54"/>
        <v>0</v>
      </c>
      <c r="AF153">
        <f t="shared" si="54"/>
        <v>0</v>
      </c>
      <c r="AG153">
        <f t="shared" si="54"/>
        <v>0</v>
      </c>
      <c r="AH153">
        <f t="shared" si="54"/>
        <v>0</v>
      </c>
      <c r="AI153">
        <f t="shared" si="54"/>
        <v>0</v>
      </c>
      <c r="AJ153">
        <f t="shared" si="54"/>
        <v>0</v>
      </c>
      <c r="AK153">
        <f t="shared" si="54"/>
        <v>0</v>
      </c>
      <c r="AL153">
        <f t="shared" si="54"/>
        <v>0</v>
      </c>
    </row>
    <row r="154" spans="29:38" x14ac:dyDescent="0.3">
      <c r="AC154">
        <f t="shared" ref="AC154:AL154" si="55">AC107-AC132</f>
        <v>0</v>
      </c>
      <c r="AD154">
        <f t="shared" si="55"/>
        <v>0</v>
      </c>
      <c r="AE154">
        <f t="shared" si="55"/>
        <v>0</v>
      </c>
      <c r="AF154">
        <f t="shared" si="55"/>
        <v>0</v>
      </c>
      <c r="AG154">
        <f t="shared" si="55"/>
        <v>0</v>
      </c>
      <c r="AH154">
        <f t="shared" si="55"/>
        <v>0</v>
      </c>
      <c r="AI154">
        <f t="shared" si="55"/>
        <v>0</v>
      </c>
      <c r="AJ154">
        <f t="shared" si="55"/>
        <v>0</v>
      </c>
      <c r="AK154">
        <f t="shared" si="55"/>
        <v>0</v>
      </c>
      <c r="AL154">
        <f t="shared" si="55"/>
        <v>0</v>
      </c>
    </row>
    <row r="155" spans="29:38" x14ac:dyDescent="0.3">
      <c r="AC155">
        <f t="shared" ref="AC155:AL155" si="56">AC108-AC133</f>
        <v>0</v>
      </c>
      <c r="AD155">
        <f t="shared" si="56"/>
        <v>0</v>
      </c>
      <c r="AE155">
        <f t="shared" si="56"/>
        <v>0</v>
      </c>
      <c r="AF155">
        <f t="shared" si="56"/>
        <v>0</v>
      </c>
      <c r="AG155">
        <f t="shared" si="56"/>
        <v>0</v>
      </c>
      <c r="AH155">
        <f t="shared" si="56"/>
        <v>0</v>
      </c>
      <c r="AI155">
        <f t="shared" si="56"/>
        <v>0</v>
      </c>
      <c r="AJ155">
        <f t="shared" si="56"/>
        <v>0</v>
      </c>
      <c r="AK155">
        <f t="shared" si="56"/>
        <v>0</v>
      </c>
      <c r="AL155">
        <f t="shared" si="56"/>
        <v>0</v>
      </c>
    </row>
    <row r="156" spans="29:38" x14ac:dyDescent="0.3">
      <c r="AC156">
        <f t="shared" ref="AC156:AL156" si="57">AC109-AC134</f>
        <v>0</v>
      </c>
      <c r="AD156">
        <f t="shared" si="57"/>
        <v>0</v>
      </c>
      <c r="AE156">
        <f t="shared" si="57"/>
        <v>0</v>
      </c>
      <c r="AF156">
        <f t="shared" si="57"/>
        <v>0</v>
      </c>
      <c r="AG156">
        <f t="shared" si="57"/>
        <v>0</v>
      </c>
      <c r="AH156">
        <f t="shared" si="57"/>
        <v>0</v>
      </c>
      <c r="AI156">
        <f t="shared" si="57"/>
        <v>0</v>
      </c>
      <c r="AJ156">
        <f t="shared" si="57"/>
        <v>0</v>
      </c>
      <c r="AK156">
        <f t="shared" si="57"/>
        <v>0</v>
      </c>
      <c r="AL156">
        <f t="shared" si="57"/>
        <v>0</v>
      </c>
    </row>
    <row r="157" spans="29:38" x14ac:dyDescent="0.3">
      <c r="AC157">
        <f t="shared" ref="AC157:AL157" si="58">AC110-AC135</f>
        <v>0</v>
      </c>
      <c r="AD157">
        <f t="shared" si="58"/>
        <v>0</v>
      </c>
      <c r="AE157">
        <f t="shared" si="58"/>
        <v>0</v>
      </c>
      <c r="AF157">
        <f t="shared" si="58"/>
        <v>0</v>
      </c>
      <c r="AG157">
        <f t="shared" si="58"/>
        <v>0</v>
      </c>
      <c r="AH157">
        <f t="shared" si="58"/>
        <v>0</v>
      </c>
      <c r="AI157">
        <f t="shared" si="58"/>
        <v>0</v>
      </c>
      <c r="AJ157">
        <f t="shared" si="58"/>
        <v>0</v>
      </c>
      <c r="AK157">
        <f t="shared" si="58"/>
        <v>0</v>
      </c>
      <c r="AL157">
        <f t="shared" si="58"/>
        <v>0</v>
      </c>
    </row>
    <row r="158" spans="29:38" x14ac:dyDescent="0.3">
      <c r="AC158">
        <f t="shared" ref="AC158:AL158" si="59">AC111-AC136</f>
        <v>0</v>
      </c>
      <c r="AD158">
        <f t="shared" si="59"/>
        <v>0</v>
      </c>
      <c r="AE158">
        <f t="shared" si="59"/>
        <v>0</v>
      </c>
      <c r="AF158">
        <f t="shared" si="59"/>
        <v>0</v>
      </c>
      <c r="AG158">
        <f t="shared" si="59"/>
        <v>0</v>
      </c>
      <c r="AH158">
        <f t="shared" si="59"/>
        <v>0</v>
      </c>
      <c r="AI158">
        <f t="shared" si="59"/>
        <v>0</v>
      </c>
      <c r="AJ158">
        <f t="shared" si="59"/>
        <v>0</v>
      </c>
      <c r="AK158">
        <f t="shared" si="59"/>
        <v>0</v>
      </c>
      <c r="AL158">
        <f t="shared" si="59"/>
        <v>0</v>
      </c>
    </row>
    <row r="159" spans="29:38" x14ac:dyDescent="0.3">
      <c r="AC159">
        <f t="shared" ref="AC159:AL159" si="60">AC112-AC137</f>
        <v>0</v>
      </c>
      <c r="AD159">
        <f t="shared" si="60"/>
        <v>0</v>
      </c>
      <c r="AE159">
        <f t="shared" si="60"/>
        <v>0</v>
      </c>
      <c r="AF159">
        <f t="shared" si="60"/>
        <v>0</v>
      </c>
      <c r="AG159">
        <f t="shared" si="60"/>
        <v>0</v>
      </c>
      <c r="AH159">
        <f t="shared" si="60"/>
        <v>0</v>
      </c>
      <c r="AI159">
        <f t="shared" si="60"/>
        <v>0</v>
      </c>
      <c r="AJ159">
        <f t="shared" si="60"/>
        <v>0</v>
      </c>
      <c r="AK159">
        <f t="shared" si="60"/>
        <v>0</v>
      </c>
      <c r="AL159">
        <f t="shared" si="60"/>
        <v>0</v>
      </c>
    </row>
    <row r="160" spans="29:38" x14ac:dyDescent="0.3">
      <c r="AC160">
        <f t="shared" ref="AC160:AL160" si="61">AC113-AC138</f>
        <v>0</v>
      </c>
      <c r="AD160">
        <f t="shared" si="61"/>
        <v>0</v>
      </c>
      <c r="AE160">
        <f t="shared" si="61"/>
        <v>0</v>
      </c>
      <c r="AF160">
        <f t="shared" si="61"/>
        <v>0</v>
      </c>
      <c r="AG160">
        <f t="shared" si="61"/>
        <v>0</v>
      </c>
      <c r="AH160">
        <f t="shared" si="61"/>
        <v>0</v>
      </c>
      <c r="AI160">
        <f t="shared" si="61"/>
        <v>0</v>
      </c>
      <c r="AJ160">
        <f t="shared" si="61"/>
        <v>0</v>
      </c>
      <c r="AK160">
        <f t="shared" si="61"/>
        <v>0</v>
      </c>
      <c r="AL160">
        <f t="shared" si="61"/>
        <v>0</v>
      </c>
    </row>
    <row r="161" spans="29:38" x14ac:dyDescent="0.3">
      <c r="AC161">
        <f t="shared" ref="AC161:AL161" si="62">AC114-AC139</f>
        <v>0</v>
      </c>
      <c r="AD161">
        <f t="shared" si="62"/>
        <v>0</v>
      </c>
      <c r="AE161">
        <f t="shared" si="62"/>
        <v>0</v>
      </c>
      <c r="AF161">
        <f t="shared" si="62"/>
        <v>0</v>
      </c>
      <c r="AG161">
        <f t="shared" si="62"/>
        <v>0</v>
      </c>
      <c r="AH161">
        <f t="shared" si="62"/>
        <v>0</v>
      </c>
      <c r="AI161">
        <f t="shared" si="62"/>
        <v>0</v>
      </c>
      <c r="AJ161">
        <f t="shared" si="62"/>
        <v>0</v>
      </c>
      <c r="AK161">
        <f t="shared" si="62"/>
        <v>0</v>
      </c>
      <c r="AL161">
        <f t="shared" si="62"/>
        <v>0</v>
      </c>
    </row>
    <row r="162" spans="29:38" x14ac:dyDescent="0.3">
      <c r="AC162">
        <f t="shared" ref="AC162:AL162" si="63">AC115-AC140</f>
        <v>0</v>
      </c>
      <c r="AD162">
        <f t="shared" si="63"/>
        <v>0</v>
      </c>
      <c r="AE162">
        <f t="shared" si="63"/>
        <v>0</v>
      </c>
      <c r="AF162">
        <f t="shared" si="63"/>
        <v>0</v>
      </c>
      <c r="AG162">
        <f t="shared" si="63"/>
        <v>0</v>
      </c>
      <c r="AH162">
        <f t="shared" si="63"/>
        <v>0</v>
      </c>
      <c r="AI162">
        <f t="shared" si="63"/>
        <v>0</v>
      </c>
      <c r="AJ162">
        <f t="shared" si="63"/>
        <v>0</v>
      </c>
      <c r="AK162">
        <f t="shared" si="63"/>
        <v>0</v>
      </c>
      <c r="AL162">
        <f t="shared" si="63"/>
        <v>0</v>
      </c>
    </row>
    <row r="163" spans="29:38" x14ac:dyDescent="0.3">
      <c r="AC163">
        <f t="shared" ref="AC163:AL163" si="64">AC116-AC141</f>
        <v>0</v>
      </c>
      <c r="AD163">
        <f t="shared" si="64"/>
        <v>0</v>
      </c>
      <c r="AE163">
        <f t="shared" si="64"/>
        <v>0</v>
      </c>
      <c r="AF163">
        <f t="shared" si="64"/>
        <v>0</v>
      </c>
      <c r="AG163">
        <f t="shared" si="64"/>
        <v>0</v>
      </c>
      <c r="AH163">
        <f t="shared" si="64"/>
        <v>0</v>
      </c>
      <c r="AI163">
        <f t="shared" si="64"/>
        <v>0</v>
      </c>
      <c r="AJ163">
        <f t="shared" si="64"/>
        <v>0</v>
      </c>
      <c r="AK163">
        <f t="shared" si="64"/>
        <v>0</v>
      </c>
      <c r="AL163">
        <f t="shared" si="64"/>
        <v>0</v>
      </c>
    </row>
    <row r="164" spans="29:38" x14ac:dyDescent="0.3">
      <c r="AC164">
        <f t="shared" ref="AC164:AL164" si="65">AC117-AC142</f>
        <v>0</v>
      </c>
      <c r="AD164">
        <f t="shared" si="65"/>
        <v>0</v>
      </c>
      <c r="AE164">
        <f t="shared" si="65"/>
        <v>0</v>
      </c>
      <c r="AF164">
        <f t="shared" si="65"/>
        <v>0</v>
      </c>
      <c r="AG164">
        <f t="shared" si="65"/>
        <v>0</v>
      </c>
      <c r="AH164">
        <f t="shared" si="65"/>
        <v>0</v>
      </c>
      <c r="AI164">
        <f t="shared" si="65"/>
        <v>0</v>
      </c>
      <c r="AJ164">
        <f t="shared" si="65"/>
        <v>0</v>
      </c>
      <c r="AK164">
        <f t="shared" si="65"/>
        <v>0</v>
      </c>
      <c r="AL164">
        <f t="shared" si="65"/>
        <v>0</v>
      </c>
    </row>
    <row r="165" spans="29:38" x14ac:dyDescent="0.3">
      <c r="AC165">
        <f t="shared" ref="AC165:AL165" si="66">AC118-AC143</f>
        <v>0</v>
      </c>
      <c r="AD165">
        <f t="shared" si="66"/>
        <v>0</v>
      </c>
      <c r="AE165">
        <f t="shared" si="66"/>
        <v>0</v>
      </c>
      <c r="AF165">
        <f t="shared" si="66"/>
        <v>0</v>
      </c>
      <c r="AG165">
        <f t="shared" si="66"/>
        <v>0</v>
      </c>
      <c r="AH165">
        <f t="shared" si="66"/>
        <v>0</v>
      </c>
      <c r="AI165">
        <f t="shared" si="66"/>
        <v>0</v>
      </c>
      <c r="AJ165">
        <f t="shared" si="66"/>
        <v>0</v>
      </c>
      <c r="AK165">
        <f t="shared" si="66"/>
        <v>0</v>
      </c>
      <c r="AL165">
        <f t="shared" si="66"/>
        <v>0</v>
      </c>
    </row>
    <row r="166" spans="29:38" x14ac:dyDescent="0.3">
      <c r="AC166">
        <f t="shared" ref="AC166:AL166" si="67">AC119-AC144</f>
        <v>0</v>
      </c>
      <c r="AD166">
        <f t="shared" si="67"/>
        <v>0</v>
      </c>
      <c r="AE166">
        <f t="shared" si="67"/>
        <v>0</v>
      </c>
      <c r="AF166">
        <f t="shared" si="67"/>
        <v>0</v>
      </c>
      <c r="AG166">
        <f t="shared" si="67"/>
        <v>0</v>
      </c>
      <c r="AH166">
        <f t="shared" si="67"/>
        <v>0</v>
      </c>
      <c r="AI166">
        <f t="shared" si="67"/>
        <v>0</v>
      </c>
      <c r="AJ166">
        <f t="shared" si="67"/>
        <v>0</v>
      </c>
      <c r="AK166">
        <f t="shared" si="67"/>
        <v>0</v>
      </c>
      <c r="AL166">
        <f t="shared" si="67"/>
        <v>0</v>
      </c>
    </row>
    <row r="167" spans="29:38" x14ac:dyDescent="0.3">
      <c r="AC167">
        <f t="shared" ref="AC167:AL167" si="68">AC120-AC145</f>
        <v>0</v>
      </c>
      <c r="AD167">
        <f t="shared" si="68"/>
        <v>0</v>
      </c>
      <c r="AE167">
        <f t="shared" si="68"/>
        <v>0</v>
      </c>
      <c r="AF167">
        <f t="shared" si="68"/>
        <v>0</v>
      </c>
      <c r="AG167">
        <f t="shared" si="68"/>
        <v>0</v>
      </c>
      <c r="AH167">
        <f t="shared" si="68"/>
        <v>0</v>
      </c>
      <c r="AI167">
        <f t="shared" si="68"/>
        <v>0</v>
      </c>
      <c r="AJ167">
        <f t="shared" si="68"/>
        <v>0</v>
      </c>
      <c r="AK167">
        <f t="shared" si="68"/>
        <v>0</v>
      </c>
      <c r="AL167">
        <f t="shared" si="68"/>
        <v>0</v>
      </c>
    </row>
    <row r="168" spans="29:38" x14ac:dyDescent="0.3">
      <c r="AC168">
        <f t="shared" ref="AC168:AL168" si="69">AC121-AC146</f>
        <v>0</v>
      </c>
      <c r="AD168">
        <f t="shared" si="69"/>
        <v>0</v>
      </c>
      <c r="AE168">
        <f t="shared" si="69"/>
        <v>0</v>
      </c>
      <c r="AF168">
        <f t="shared" si="69"/>
        <v>0</v>
      </c>
      <c r="AG168">
        <f t="shared" si="69"/>
        <v>0</v>
      </c>
      <c r="AH168">
        <f t="shared" si="69"/>
        <v>0</v>
      </c>
      <c r="AI168">
        <f t="shared" si="69"/>
        <v>0</v>
      </c>
      <c r="AJ168">
        <f t="shared" si="69"/>
        <v>0</v>
      </c>
      <c r="AK168">
        <f t="shared" si="69"/>
        <v>0</v>
      </c>
      <c r="AL168">
        <f t="shared" si="69"/>
        <v>0</v>
      </c>
    </row>
    <row r="169" spans="29:38" x14ac:dyDescent="0.3">
      <c r="AC169">
        <f t="shared" ref="AC169:AL169" si="70">AC122-AC147</f>
        <v>0</v>
      </c>
      <c r="AD169">
        <f t="shared" si="70"/>
        <v>0</v>
      </c>
      <c r="AE169">
        <f t="shared" si="70"/>
        <v>0</v>
      </c>
      <c r="AF169">
        <f t="shared" si="70"/>
        <v>0</v>
      </c>
      <c r="AG169">
        <f t="shared" si="70"/>
        <v>0</v>
      </c>
      <c r="AH169">
        <f t="shared" si="70"/>
        <v>0</v>
      </c>
      <c r="AI169">
        <f t="shared" si="70"/>
        <v>0</v>
      </c>
      <c r="AJ169">
        <f t="shared" si="70"/>
        <v>0</v>
      </c>
      <c r="AK169">
        <f t="shared" si="70"/>
        <v>0</v>
      </c>
      <c r="AL169">
        <f t="shared" si="70"/>
        <v>0</v>
      </c>
    </row>
    <row r="170" spans="29:38" x14ac:dyDescent="0.3">
      <c r="AC170">
        <f t="shared" ref="AC170:AL170" si="71">AC123-AC148</f>
        <v>0</v>
      </c>
      <c r="AD170">
        <f t="shared" si="71"/>
        <v>0</v>
      </c>
      <c r="AE170">
        <f t="shared" si="71"/>
        <v>0</v>
      </c>
      <c r="AF170">
        <f t="shared" si="71"/>
        <v>0</v>
      </c>
      <c r="AG170">
        <f t="shared" si="71"/>
        <v>0</v>
      </c>
      <c r="AH170">
        <f t="shared" si="71"/>
        <v>0</v>
      </c>
      <c r="AI170">
        <f t="shared" si="71"/>
        <v>0</v>
      </c>
      <c r="AJ170">
        <f t="shared" si="71"/>
        <v>0</v>
      </c>
      <c r="AK170">
        <f t="shared" si="71"/>
        <v>0</v>
      </c>
      <c r="AL170">
        <f t="shared" si="71"/>
        <v>0</v>
      </c>
    </row>
    <row r="171" spans="29:38" x14ac:dyDescent="0.3">
      <c r="AC171">
        <f t="shared" ref="AC171:AL171" si="72">AC124-AC149</f>
        <v>0</v>
      </c>
      <c r="AD171">
        <f t="shared" si="72"/>
        <v>0</v>
      </c>
      <c r="AE171">
        <f t="shared" si="72"/>
        <v>0</v>
      </c>
      <c r="AF171">
        <f t="shared" si="72"/>
        <v>0</v>
      </c>
      <c r="AG171">
        <f t="shared" si="72"/>
        <v>0</v>
      </c>
      <c r="AH171">
        <f t="shared" si="72"/>
        <v>0</v>
      </c>
      <c r="AI171">
        <f t="shared" si="72"/>
        <v>0</v>
      </c>
      <c r="AJ171">
        <f t="shared" si="72"/>
        <v>0</v>
      </c>
      <c r="AK171">
        <f t="shared" si="72"/>
        <v>0</v>
      </c>
      <c r="AL171">
        <f t="shared" si="72"/>
        <v>0</v>
      </c>
    </row>
    <row r="172" spans="29:38" x14ac:dyDescent="0.3">
      <c r="AC172">
        <f t="shared" ref="AC172:AL172" si="73">AC125-AC150</f>
        <v>0</v>
      </c>
      <c r="AD172">
        <f t="shared" si="73"/>
        <v>0</v>
      </c>
      <c r="AE172">
        <f t="shared" si="73"/>
        <v>0</v>
      </c>
      <c r="AF172">
        <f t="shared" si="73"/>
        <v>0</v>
      </c>
      <c r="AG172">
        <f t="shared" si="73"/>
        <v>0</v>
      </c>
      <c r="AH172">
        <f t="shared" si="73"/>
        <v>0</v>
      </c>
      <c r="AI172">
        <f t="shared" si="73"/>
        <v>0</v>
      </c>
      <c r="AJ172">
        <f t="shared" si="73"/>
        <v>0</v>
      </c>
      <c r="AK172">
        <f t="shared" si="73"/>
        <v>0</v>
      </c>
      <c r="AL172">
        <f t="shared" si="73"/>
        <v>0</v>
      </c>
    </row>
    <row r="173" spans="29:38" x14ac:dyDescent="0.3">
      <c r="AC173">
        <f t="shared" ref="AC173:AL173" si="74">AC126-AC151</f>
        <v>0</v>
      </c>
      <c r="AD173">
        <f t="shared" si="74"/>
        <v>0</v>
      </c>
      <c r="AE173">
        <f t="shared" si="74"/>
        <v>0</v>
      </c>
      <c r="AF173">
        <f t="shared" si="74"/>
        <v>0</v>
      </c>
      <c r="AG173">
        <f t="shared" si="74"/>
        <v>0</v>
      </c>
      <c r="AH173">
        <f t="shared" si="74"/>
        <v>0</v>
      </c>
      <c r="AI173">
        <f t="shared" si="74"/>
        <v>0</v>
      </c>
      <c r="AJ173">
        <f t="shared" si="74"/>
        <v>0</v>
      </c>
      <c r="AK173">
        <f t="shared" si="74"/>
        <v>0</v>
      </c>
      <c r="AL173">
        <f t="shared" si="74"/>
        <v>0</v>
      </c>
    </row>
    <row r="174" spans="29:38" x14ac:dyDescent="0.3">
      <c r="AC174">
        <f t="shared" ref="AC174:AL174" si="75">AC127-AC152</f>
        <v>0</v>
      </c>
      <c r="AD174">
        <f t="shared" si="75"/>
        <v>0</v>
      </c>
      <c r="AE174">
        <f t="shared" si="75"/>
        <v>0</v>
      </c>
      <c r="AF174">
        <f t="shared" si="75"/>
        <v>0</v>
      </c>
      <c r="AG174">
        <f t="shared" si="75"/>
        <v>0</v>
      </c>
      <c r="AH174">
        <f t="shared" si="75"/>
        <v>0</v>
      </c>
      <c r="AI174">
        <f t="shared" si="75"/>
        <v>0</v>
      </c>
      <c r="AJ174">
        <f t="shared" si="75"/>
        <v>0</v>
      </c>
      <c r="AK174">
        <f t="shared" si="75"/>
        <v>0</v>
      </c>
      <c r="AL174">
        <f t="shared" si="75"/>
        <v>0</v>
      </c>
    </row>
    <row r="175" spans="29:38" x14ac:dyDescent="0.3">
      <c r="AC175">
        <f t="shared" ref="AC175:AL175" si="76">AC128-AC153</f>
        <v>0</v>
      </c>
      <c r="AD175">
        <f t="shared" si="76"/>
        <v>0</v>
      </c>
      <c r="AE175">
        <f t="shared" si="76"/>
        <v>0</v>
      </c>
      <c r="AF175">
        <f t="shared" si="76"/>
        <v>0</v>
      </c>
      <c r="AG175">
        <f t="shared" si="76"/>
        <v>0</v>
      </c>
      <c r="AH175">
        <f t="shared" si="76"/>
        <v>0</v>
      </c>
      <c r="AI175">
        <f t="shared" si="76"/>
        <v>0</v>
      </c>
      <c r="AJ175">
        <f t="shared" si="76"/>
        <v>0</v>
      </c>
      <c r="AK175">
        <f t="shared" si="76"/>
        <v>0</v>
      </c>
      <c r="AL175">
        <f t="shared" si="76"/>
        <v>0</v>
      </c>
    </row>
    <row r="176" spans="29:38" x14ac:dyDescent="0.3">
      <c r="AC176">
        <f t="shared" ref="AC176:AL176" si="77">AC129-AC154</f>
        <v>0</v>
      </c>
      <c r="AD176">
        <f t="shared" si="77"/>
        <v>0</v>
      </c>
      <c r="AE176">
        <f t="shared" si="77"/>
        <v>0</v>
      </c>
      <c r="AF176">
        <f t="shared" si="77"/>
        <v>0</v>
      </c>
      <c r="AG176">
        <f t="shared" si="77"/>
        <v>0</v>
      </c>
      <c r="AH176">
        <f t="shared" si="77"/>
        <v>0</v>
      </c>
      <c r="AI176">
        <f t="shared" si="77"/>
        <v>0</v>
      </c>
      <c r="AJ176">
        <f t="shared" si="77"/>
        <v>0</v>
      </c>
      <c r="AK176">
        <f t="shared" si="77"/>
        <v>0</v>
      </c>
      <c r="AL176">
        <f t="shared" si="77"/>
        <v>0</v>
      </c>
    </row>
    <row r="177" spans="29:38" x14ac:dyDescent="0.3">
      <c r="AC177">
        <f t="shared" ref="AC177:AL177" si="78">AC130-AC155</f>
        <v>0</v>
      </c>
      <c r="AD177">
        <f t="shared" si="78"/>
        <v>0</v>
      </c>
      <c r="AE177">
        <f t="shared" si="78"/>
        <v>0</v>
      </c>
      <c r="AF177">
        <f t="shared" si="78"/>
        <v>0</v>
      </c>
      <c r="AG177">
        <f t="shared" si="78"/>
        <v>0</v>
      </c>
      <c r="AH177">
        <f t="shared" si="78"/>
        <v>0</v>
      </c>
      <c r="AI177">
        <f t="shared" si="78"/>
        <v>0</v>
      </c>
      <c r="AJ177">
        <f t="shared" si="78"/>
        <v>0</v>
      </c>
      <c r="AK177">
        <f t="shared" si="78"/>
        <v>0</v>
      </c>
      <c r="AL177">
        <f t="shared" si="78"/>
        <v>0</v>
      </c>
    </row>
    <row r="178" spans="29:38" x14ac:dyDescent="0.3">
      <c r="AC178">
        <f t="shared" ref="AC178:AL178" si="79">AC131-AC156</f>
        <v>0</v>
      </c>
      <c r="AD178">
        <f t="shared" si="79"/>
        <v>0</v>
      </c>
      <c r="AE178">
        <f t="shared" si="79"/>
        <v>0</v>
      </c>
      <c r="AF178">
        <f t="shared" si="79"/>
        <v>0</v>
      </c>
      <c r="AG178">
        <f t="shared" si="79"/>
        <v>0</v>
      </c>
      <c r="AH178">
        <f t="shared" si="79"/>
        <v>0</v>
      </c>
      <c r="AI178">
        <f t="shared" si="79"/>
        <v>0</v>
      </c>
      <c r="AJ178">
        <f t="shared" si="79"/>
        <v>0</v>
      </c>
      <c r="AK178">
        <f t="shared" si="79"/>
        <v>0</v>
      </c>
      <c r="AL178">
        <f t="shared" si="79"/>
        <v>0</v>
      </c>
    </row>
    <row r="179" spans="29:38" x14ac:dyDescent="0.3">
      <c r="AC179">
        <f t="shared" ref="AC179:AL179" si="80">AC132-AC157</f>
        <v>0</v>
      </c>
      <c r="AD179">
        <f t="shared" si="80"/>
        <v>0</v>
      </c>
      <c r="AE179">
        <f t="shared" si="80"/>
        <v>0</v>
      </c>
      <c r="AF179">
        <f t="shared" si="80"/>
        <v>0</v>
      </c>
      <c r="AG179">
        <f t="shared" si="80"/>
        <v>0</v>
      </c>
      <c r="AH179">
        <f t="shared" si="80"/>
        <v>0</v>
      </c>
      <c r="AI179">
        <f t="shared" si="80"/>
        <v>0</v>
      </c>
      <c r="AJ179">
        <f t="shared" si="80"/>
        <v>0</v>
      </c>
      <c r="AK179">
        <f t="shared" si="80"/>
        <v>0</v>
      </c>
      <c r="AL179">
        <f t="shared" si="80"/>
        <v>0</v>
      </c>
    </row>
    <row r="180" spans="29:38" x14ac:dyDescent="0.3">
      <c r="AC180">
        <f t="shared" ref="AC180:AL180" si="81">AC133-AC158</f>
        <v>0</v>
      </c>
      <c r="AD180">
        <f t="shared" si="81"/>
        <v>0</v>
      </c>
      <c r="AE180">
        <f t="shared" si="81"/>
        <v>0</v>
      </c>
      <c r="AF180">
        <f t="shared" si="81"/>
        <v>0</v>
      </c>
      <c r="AG180">
        <f t="shared" si="81"/>
        <v>0</v>
      </c>
      <c r="AH180">
        <f t="shared" si="81"/>
        <v>0</v>
      </c>
      <c r="AI180">
        <f t="shared" si="81"/>
        <v>0</v>
      </c>
      <c r="AJ180">
        <f t="shared" si="81"/>
        <v>0</v>
      </c>
      <c r="AK180">
        <f t="shared" si="81"/>
        <v>0</v>
      </c>
      <c r="AL180">
        <f t="shared" si="81"/>
        <v>0</v>
      </c>
    </row>
    <row r="181" spans="29:38" x14ac:dyDescent="0.3">
      <c r="AC181">
        <f t="shared" ref="AC181:AL181" si="82">AC134-AC159</f>
        <v>0</v>
      </c>
      <c r="AD181">
        <f t="shared" si="82"/>
        <v>0</v>
      </c>
      <c r="AE181">
        <f t="shared" si="82"/>
        <v>0</v>
      </c>
      <c r="AF181">
        <f t="shared" si="82"/>
        <v>0</v>
      </c>
      <c r="AG181">
        <f t="shared" si="82"/>
        <v>0</v>
      </c>
      <c r="AH181">
        <f t="shared" si="82"/>
        <v>0</v>
      </c>
      <c r="AI181">
        <f t="shared" si="82"/>
        <v>0</v>
      </c>
      <c r="AJ181">
        <f t="shared" si="82"/>
        <v>0</v>
      </c>
      <c r="AK181">
        <f t="shared" si="82"/>
        <v>0</v>
      </c>
      <c r="AL181">
        <f t="shared" si="82"/>
        <v>0</v>
      </c>
    </row>
    <row r="182" spans="29:38" x14ac:dyDescent="0.3">
      <c r="AC182">
        <f t="shared" ref="AC182:AL182" si="83">AC135-AC160</f>
        <v>0</v>
      </c>
      <c r="AD182">
        <f t="shared" si="83"/>
        <v>0</v>
      </c>
      <c r="AE182">
        <f t="shared" si="83"/>
        <v>0</v>
      </c>
      <c r="AF182">
        <f t="shared" si="83"/>
        <v>0</v>
      </c>
      <c r="AG182">
        <f t="shared" si="83"/>
        <v>0</v>
      </c>
      <c r="AH182">
        <f t="shared" si="83"/>
        <v>0</v>
      </c>
      <c r="AI182">
        <f t="shared" si="83"/>
        <v>0</v>
      </c>
      <c r="AJ182">
        <f t="shared" si="83"/>
        <v>0</v>
      </c>
      <c r="AK182">
        <f t="shared" si="83"/>
        <v>0</v>
      </c>
      <c r="AL182">
        <f t="shared" si="83"/>
        <v>0</v>
      </c>
    </row>
    <row r="183" spans="29:38" x14ac:dyDescent="0.3">
      <c r="AC183">
        <f t="shared" ref="AC183:AL183" si="84">AC136-AC161</f>
        <v>0</v>
      </c>
      <c r="AD183">
        <f t="shared" si="84"/>
        <v>0</v>
      </c>
      <c r="AE183">
        <f t="shared" si="84"/>
        <v>0</v>
      </c>
      <c r="AF183">
        <f t="shared" si="84"/>
        <v>0</v>
      </c>
      <c r="AG183">
        <f t="shared" si="84"/>
        <v>0</v>
      </c>
      <c r="AH183">
        <f t="shared" si="84"/>
        <v>0</v>
      </c>
      <c r="AI183">
        <f t="shared" si="84"/>
        <v>0</v>
      </c>
      <c r="AJ183">
        <f t="shared" si="84"/>
        <v>0</v>
      </c>
      <c r="AK183">
        <f t="shared" si="84"/>
        <v>0</v>
      </c>
      <c r="AL183">
        <f t="shared" si="84"/>
        <v>0</v>
      </c>
    </row>
  </sheetData>
  <sheetProtection algorithmName="SHA-512" hashValue="WlLHPTz4rBQag2AphirBM8QgYPJyqTAvgY7+rWWcROQpqigkqtIKgq7NMADG7jcFJdx3efeuELRIuOotl/9djg==" saltValue="3+jcWNVLC9hkVeApeW9dYA==" spinCount="100000" sheet="1" scenarios="1" selectLockedCells="1" selectUnlockedCells="1"/>
  <mergeCells count="67">
    <mergeCell ref="B1:E1"/>
    <mergeCell ref="H3:I3"/>
    <mergeCell ref="J3:N3"/>
    <mergeCell ref="B6:D6"/>
    <mergeCell ref="B7:D7"/>
    <mergeCell ref="E7:N7"/>
    <mergeCell ref="I8:M8"/>
    <mergeCell ref="B13:B14"/>
    <mergeCell ref="C13:C14"/>
    <mergeCell ref="B15:B16"/>
    <mergeCell ref="C15:C16"/>
    <mergeCell ref="D8:G8"/>
    <mergeCell ref="B9:B10"/>
    <mergeCell ref="C9:C10"/>
    <mergeCell ref="B11:B12"/>
    <mergeCell ref="C11:C12"/>
    <mergeCell ref="B17:B18"/>
    <mergeCell ref="C17:C18"/>
    <mergeCell ref="B19:B20"/>
    <mergeCell ref="C19:C20"/>
    <mergeCell ref="B21:B22"/>
    <mergeCell ref="C21:C22"/>
    <mergeCell ref="B23:B24"/>
    <mergeCell ref="C23:C24"/>
    <mergeCell ref="B32:D32"/>
    <mergeCell ref="B33:D33"/>
    <mergeCell ref="B25:B26"/>
    <mergeCell ref="C25:C26"/>
    <mergeCell ref="B27:B28"/>
    <mergeCell ref="C27:C28"/>
    <mergeCell ref="B29:B30"/>
    <mergeCell ref="C29:C30"/>
    <mergeCell ref="B34:D34"/>
    <mergeCell ref="D35:N35"/>
    <mergeCell ref="B36:B37"/>
    <mergeCell ref="C36:C37"/>
    <mergeCell ref="B38:B39"/>
    <mergeCell ref="C38:C39"/>
    <mergeCell ref="B40:B41"/>
    <mergeCell ref="C40:C41"/>
    <mergeCell ref="B42:B43"/>
    <mergeCell ref="C42:C43"/>
    <mergeCell ref="B44:B45"/>
    <mergeCell ref="C44:C45"/>
    <mergeCell ref="B46:B47"/>
    <mergeCell ref="C46:C47"/>
    <mergeCell ref="B48:B49"/>
    <mergeCell ref="C48:C49"/>
    <mergeCell ref="B50:B51"/>
    <mergeCell ref="C50:C51"/>
    <mergeCell ref="B52:B53"/>
    <mergeCell ref="C52:C53"/>
    <mergeCell ref="B54:B55"/>
    <mergeCell ref="C54:C55"/>
    <mergeCell ref="B56:B57"/>
    <mergeCell ref="C56:C57"/>
    <mergeCell ref="Z56:Z57"/>
    <mergeCell ref="Z58:Z59"/>
    <mergeCell ref="Z60:Z61"/>
    <mergeCell ref="Z62:Z63"/>
    <mergeCell ref="Z64:Z65"/>
    <mergeCell ref="Z76:Z77"/>
    <mergeCell ref="Z66:Z67"/>
    <mergeCell ref="Z68:Z69"/>
    <mergeCell ref="Z70:Z71"/>
    <mergeCell ref="Z72:Z73"/>
    <mergeCell ref="Z74:Z75"/>
  </mergeCells>
  <dataValidations count="2">
    <dataValidation showInputMessage="1" showErrorMessage="1" sqref="H8" xr:uid="{00000000-0002-0000-0E00-000000000000}"/>
    <dataValidation type="list" allowBlank="1" showInputMessage="1" showErrorMessage="1" sqref="I8" xr:uid="{00000000-0002-0000-0E00-000001000000}">
      <formula1>$AA$6:$AA$8</formula1>
    </dataValidation>
  </dataValidations>
  <pageMargins left="0.7" right="0.7" top="0.75" bottom="0.75" header="0.3" footer="0.3"/>
  <pageSetup paperSize="9" orientation="portrait" verticalDpi="0" r:id="rId1"/>
  <drawing r:id="rId2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F00-000000000000}">
  <dimension ref="B1:AM50"/>
  <sheetViews>
    <sheetView showGridLines="0" showRowColHeaders="0" zoomScale="90" zoomScaleNormal="90" workbookViewId="0">
      <pane ySplit="6" topLeftCell="A7" activePane="bottomLeft" state="frozen"/>
      <selection pane="bottomLeft" activeCell="L5" sqref="L5"/>
    </sheetView>
  </sheetViews>
  <sheetFormatPr defaultRowHeight="14.4" x14ac:dyDescent="0.3"/>
  <cols>
    <col min="1" max="1" width="4.88671875" customWidth="1"/>
    <col min="2" max="2" width="7.109375" customWidth="1"/>
    <col min="3" max="3" width="13.88671875" customWidth="1"/>
    <col min="4" max="4" width="11.6640625" customWidth="1"/>
    <col min="5" max="5" width="13.44140625" customWidth="1"/>
    <col min="6" max="17" width="8.33203125" customWidth="1"/>
    <col min="27" max="39" width="0" hidden="1" customWidth="1"/>
  </cols>
  <sheetData>
    <row r="1" spans="2:39" ht="49.5" customHeight="1" x14ac:dyDescent="0.3">
      <c r="B1" s="578"/>
      <c r="C1" s="578"/>
      <c r="D1" s="578"/>
      <c r="E1" s="578"/>
      <c r="I1" s="281" t="s">
        <v>167</v>
      </c>
    </row>
    <row r="2" spans="2:39" ht="17.25" customHeight="1" x14ac:dyDescent="0.3">
      <c r="B2" s="110" t="s">
        <v>6473</v>
      </c>
      <c r="C2" s="80"/>
      <c r="D2" s="80"/>
      <c r="E2" s="80"/>
      <c r="F2" s="80"/>
      <c r="G2" s="80"/>
      <c r="H2" s="80"/>
      <c r="I2" s="80"/>
      <c r="J2" s="80"/>
      <c r="K2" s="80"/>
      <c r="L2" s="80"/>
      <c r="M2" s="111"/>
      <c r="N2" s="111"/>
      <c r="O2" s="111"/>
      <c r="P2" s="111"/>
      <c r="Q2" s="111"/>
      <c r="R2" s="111"/>
      <c r="S2" s="111"/>
      <c r="T2" s="111"/>
    </row>
    <row r="3" spans="2:39" ht="27" customHeight="1" x14ac:dyDescent="0.3">
      <c r="B3" s="149" t="s">
        <v>119</v>
      </c>
      <c r="C3" s="112"/>
      <c r="D3" s="113"/>
      <c r="E3" s="113"/>
      <c r="F3" s="80"/>
      <c r="G3" s="80"/>
      <c r="H3" s="584" t="s">
        <v>50</v>
      </c>
      <c r="I3" s="593"/>
      <c r="J3" s="584" t="s">
        <v>6417</v>
      </c>
      <c r="K3" s="593"/>
      <c r="L3" s="593"/>
      <c r="M3" s="593"/>
      <c r="N3" s="585"/>
      <c r="O3" s="111"/>
      <c r="P3" s="111"/>
      <c r="Q3" s="111"/>
      <c r="R3" s="111"/>
      <c r="S3" s="111"/>
    </row>
    <row r="4" spans="2:39" ht="15" customHeight="1" thickBot="1" x14ac:dyDescent="0.35">
      <c r="B4" s="112"/>
      <c r="C4" s="112"/>
      <c r="D4" s="113"/>
      <c r="E4" s="113"/>
      <c r="F4" s="80"/>
      <c r="G4" s="80"/>
      <c r="H4" s="80"/>
      <c r="I4" s="80"/>
      <c r="J4" s="80"/>
      <c r="K4" s="125"/>
      <c r="L4" s="125"/>
      <c r="M4" s="125"/>
      <c r="N4" s="125"/>
      <c r="O4" s="125"/>
      <c r="P4" s="125"/>
      <c r="Q4" s="125"/>
      <c r="R4" s="109"/>
      <c r="S4" s="109"/>
      <c r="T4" s="109"/>
      <c r="AA4" s="126" t="s">
        <v>115</v>
      </c>
      <c r="AB4" s="126"/>
      <c r="AC4" s="126"/>
      <c r="AD4" s="126"/>
      <c r="AE4" s="126"/>
      <c r="AF4" s="126"/>
      <c r="AG4" s="126"/>
      <c r="AH4" s="126"/>
      <c r="AI4" s="126"/>
      <c r="AJ4" s="126"/>
      <c r="AK4" s="126"/>
      <c r="AL4" s="126"/>
      <c r="AM4" s="67"/>
    </row>
    <row r="5" spans="2:39" ht="30.75" customHeight="1" thickBot="1" x14ac:dyDescent="0.35">
      <c r="B5" s="579" t="s">
        <v>6474</v>
      </c>
      <c r="C5" s="580"/>
      <c r="D5" s="580"/>
      <c r="E5" s="581"/>
      <c r="F5" s="258"/>
      <c r="G5" s="261"/>
      <c r="H5" s="261"/>
      <c r="I5" s="261"/>
      <c r="J5" s="261"/>
      <c r="K5" s="272" t="s">
        <v>114</v>
      </c>
      <c r="L5" s="486">
        <v>0</v>
      </c>
      <c r="M5" s="589" t="s">
        <v>115</v>
      </c>
      <c r="N5" s="589"/>
      <c r="O5" s="589"/>
      <c r="P5" s="589"/>
      <c r="Q5" s="607"/>
      <c r="R5" s="164"/>
      <c r="S5" s="164"/>
      <c r="T5" s="164"/>
      <c r="AA5" s="102" t="s">
        <v>116</v>
      </c>
      <c r="AB5" s="102"/>
      <c r="AC5" s="126"/>
      <c r="AD5" s="126"/>
      <c r="AE5" s="126"/>
      <c r="AF5" s="126"/>
      <c r="AG5" s="126"/>
      <c r="AH5" s="126"/>
      <c r="AI5" s="126"/>
      <c r="AJ5" s="126"/>
      <c r="AK5" s="126"/>
      <c r="AL5" s="126"/>
      <c r="AM5" s="67"/>
    </row>
    <row r="6" spans="2:39" ht="26.25" customHeight="1" thickBot="1" x14ac:dyDescent="0.35">
      <c r="B6" s="256" t="s">
        <v>1</v>
      </c>
      <c r="C6" s="255" t="s">
        <v>8</v>
      </c>
      <c r="D6" s="587" t="s">
        <v>0</v>
      </c>
      <c r="E6" s="588"/>
      <c r="F6" s="455">
        <v>500</v>
      </c>
      <c r="G6" s="455">
        <v>550</v>
      </c>
      <c r="H6" s="455">
        <v>750</v>
      </c>
      <c r="I6" s="455">
        <v>1000</v>
      </c>
      <c r="J6" s="455">
        <v>1250</v>
      </c>
      <c r="K6" s="455">
        <v>1500</v>
      </c>
      <c r="L6" s="455">
        <v>1750</v>
      </c>
      <c r="M6" s="455">
        <v>2000</v>
      </c>
      <c r="N6" s="455">
        <v>2200</v>
      </c>
      <c r="O6" s="455">
        <v>2250</v>
      </c>
      <c r="P6" s="455">
        <v>2500</v>
      </c>
      <c r="Q6" s="484">
        <v>3000</v>
      </c>
      <c r="R6" s="164"/>
      <c r="S6" s="164"/>
      <c r="T6" s="164"/>
      <c r="AA6" s="102" t="s">
        <v>117</v>
      </c>
      <c r="AB6" s="102"/>
      <c r="AC6" s="126"/>
      <c r="AD6" s="126"/>
      <c r="AE6" s="126"/>
      <c r="AF6" s="126"/>
      <c r="AG6" s="126"/>
      <c r="AH6" s="126"/>
      <c r="AI6" s="126"/>
      <c r="AJ6" s="126"/>
      <c r="AK6" s="126"/>
      <c r="AL6" s="126"/>
      <c r="AM6" s="67"/>
    </row>
    <row r="7" spans="2:39" ht="15" customHeight="1" x14ac:dyDescent="0.3">
      <c r="B7" s="553">
        <v>2</v>
      </c>
      <c r="C7" s="555">
        <v>180</v>
      </c>
      <c r="D7" s="557" t="s">
        <v>36</v>
      </c>
      <c r="E7" s="558"/>
      <c r="F7" s="447">
        <f>ROUND(AA7-(AA7*$L$5),0)</f>
        <v>22617</v>
      </c>
      <c r="G7" s="447">
        <f t="shared" ref="G7" si="0">ROUND(AB7-(AB7*$L$5),0)</f>
        <v>24330</v>
      </c>
      <c r="H7" s="447">
        <f t="shared" ref="H7" si="1">ROUND(AC7-(AC7*$L$5),0)</f>
        <v>26709</v>
      </c>
      <c r="I7" s="447">
        <f t="shared" ref="I7" si="2">ROUND(AD7-(AD7*$L$5),0)</f>
        <v>28270</v>
      </c>
      <c r="J7" s="447">
        <f t="shared" ref="J7" si="3">ROUND(AE7-(AE7*$L$5),0)</f>
        <v>30948</v>
      </c>
      <c r="K7" s="447">
        <f t="shared" ref="K7" si="4">ROUND(AF7-(AF7*$L$5),0)</f>
        <v>31758</v>
      </c>
      <c r="L7" s="447">
        <f t="shared" ref="L7" si="5">ROUND(AG7-(AG7*$L$5),0)</f>
        <v>33686</v>
      </c>
      <c r="M7" s="447">
        <f t="shared" ref="M7" si="6">ROUND(AH7-(AH7*$L$5),0)</f>
        <v>36456</v>
      </c>
      <c r="N7" s="447">
        <f t="shared" ref="N7" si="7">ROUND(AI7-(AI7*$L$5),0)</f>
        <v>43333</v>
      </c>
      <c r="O7" s="447">
        <f t="shared" ref="O7" si="8">ROUND(AJ7-(AJ7*$L$5),0)</f>
        <v>44192</v>
      </c>
      <c r="P7" s="447">
        <f t="shared" ref="P7" si="9">ROUND(AK7-(AK7*$L$5),0)</f>
        <v>53863</v>
      </c>
      <c r="Q7" s="448">
        <f t="shared" ref="Q7" si="10">ROUND(AL7-(AL7*$L$5),0)</f>
        <v>63533</v>
      </c>
      <c r="R7" s="131"/>
      <c r="S7" s="131"/>
      <c r="T7" s="131"/>
      <c r="AA7" s="126">
        <f>ROUND(VLOOKUP(CONCATENATE("Q80 ",F$6," V",$B7),Основа!$A$1:$P3623,15,FALSE),0)</f>
        <v>22617</v>
      </c>
      <c r="AB7" s="126">
        <f>ROUND(VLOOKUP(CONCATENATE("Q80 ",G$6," V",$B7),Основа!$A$1:$P3623,15,FALSE),0)</f>
        <v>24330</v>
      </c>
      <c r="AC7" s="126">
        <f>ROUND(VLOOKUP(CONCATENATE("Q80 ",H$6," V",$B7),Основа!$A$1:$P3623,15,FALSE),0)</f>
        <v>26709</v>
      </c>
      <c r="AD7" s="126">
        <f>ROUND(VLOOKUP(CONCATENATE("Q80 ",I$6," V",$B7),Основа!$A$1:$P3623,15,FALSE),0)</f>
        <v>28270</v>
      </c>
      <c r="AE7" s="126">
        <f>ROUND(VLOOKUP(CONCATENATE("Q80 ",J$6," V",$B7),Основа!$A$1:$P3623,15,FALSE),0)</f>
        <v>30948</v>
      </c>
      <c r="AF7" s="126">
        <f>ROUND(VLOOKUP(CONCATENATE("Q80 ",K$6," V",$B7),Основа!$A$1:$P3623,15,FALSE),0)</f>
        <v>31758</v>
      </c>
      <c r="AG7" s="126">
        <f>ROUND(VLOOKUP(CONCATENATE("Q80 ",L$6," V",$B7),Основа!$A$1:$P3623,15,FALSE),0)</f>
        <v>33686</v>
      </c>
      <c r="AH7" s="126">
        <f>ROUND(VLOOKUP(CONCATENATE("Q80 ",M$6," V",$B7),Основа!$A$1:$P3623,15,FALSE),0)</f>
        <v>36456</v>
      </c>
      <c r="AI7" s="126">
        <f>ROUND(VLOOKUP(CONCATENATE("Q80 ",N$6," V",$B7),Основа!$A$1:$P3623,15,FALSE),0)</f>
        <v>43333</v>
      </c>
      <c r="AJ7" s="126">
        <f>ROUND(VLOOKUP(CONCATENATE("Q80 ",O$6," V",$B7),Основа!$A$1:$P3623,15,FALSE),0)</f>
        <v>44192</v>
      </c>
      <c r="AK7" s="126">
        <f>ROUND(VLOOKUP(CONCATENATE("Q80 ",P$6," V",$B7),Основа!$A$1:$P3623,15,FALSE),0)</f>
        <v>53863</v>
      </c>
      <c r="AL7" s="126">
        <f>ROUND(VLOOKUP(CONCATENATE("Q80 ",Q$6," V",$B7),Основа!$A$1:$P3623,15,FALSE),0)</f>
        <v>63533</v>
      </c>
    </row>
    <row r="8" spans="2:39" ht="15" customHeight="1" thickBot="1" x14ac:dyDescent="0.35">
      <c r="B8" s="576"/>
      <c r="C8" s="577"/>
      <c r="D8" s="559" t="str">
        <f>RIGHT($M$5,21)</f>
        <v>ΔТ=70⁰С (95/85/20) Вт</v>
      </c>
      <c r="E8" s="560"/>
      <c r="F8" s="461">
        <f t="shared" ref="F8:Q8" si="11">ROUND(IF($D8="ΔТ=70⁰С (95/85/20) Вт",AA8,(IF($D8="ΔТ=60⁰С (90/70/20) Вт",AA8*0.818,AA8*0.646))),0)</f>
        <v>212</v>
      </c>
      <c r="G8" s="461">
        <f t="shared" si="11"/>
        <v>232</v>
      </c>
      <c r="H8" s="461">
        <f t="shared" si="11"/>
        <v>316</v>
      </c>
      <c r="I8" s="461">
        <f t="shared" si="11"/>
        <v>422</v>
      </c>
      <c r="J8" s="461">
        <f t="shared" si="11"/>
        <v>528</v>
      </c>
      <c r="K8" s="461">
        <f t="shared" si="11"/>
        <v>634</v>
      </c>
      <c r="L8" s="461">
        <f t="shared" si="11"/>
        <v>738</v>
      </c>
      <c r="M8" s="461">
        <f t="shared" si="11"/>
        <v>844</v>
      </c>
      <c r="N8" s="461">
        <f t="shared" si="11"/>
        <v>928</v>
      </c>
      <c r="O8" s="461">
        <f t="shared" si="11"/>
        <v>950</v>
      </c>
      <c r="P8" s="461">
        <f t="shared" si="11"/>
        <v>1056</v>
      </c>
      <c r="Q8" s="462">
        <f t="shared" si="11"/>
        <v>1266</v>
      </c>
      <c r="R8" s="133"/>
      <c r="S8" s="133"/>
      <c r="T8" s="133"/>
      <c r="AA8" s="126">
        <f>VLOOKUP(CONCATENATE("Q80 ",F$6," V",$B7),Основа!$A$1:$P3623,8,FALSE)</f>
        <v>212</v>
      </c>
      <c r="AB8" s="126">
        <f>VLOOKUP(CONCATENATE("Q80 ",G$6," V",$B7),Основа!$A$1:$P3623,8,FALSE)</f>
        <v>232</v>
      </c>
      <c r="AC8" s="126">
        <f>VLOOKUP(CONCATENATE("Q80 ",H$6," V",$B7),Основа!$A$1:$P3623,8,FALSE)</f>
        <v>316</v>
      </c>
      <c r="AD8" s="126">
        <f>VLOOKUP(CONCATENATE("Q80 ",I$6," V",$B7),Основа!$A$1:$P3623,8,FALSE)</f>
        <v>422</v>
      </c>
      <c r="AE8" s="126">
        <f>VLOOKUP(CONCATENATE("Q80 ",J$6," V",$B7),Основа!$A$1:$P3623,8,FALSE)</f>
        <v>528</v>
      </c>
      <c r="AF8" s="126">
        <f>VLOOKUP(CONCATENATE("Q80 ",K$6," V",$B7),Основа!$A$1:$P3623,8,FALSE)</f>
        <v>634</v>
      </c>
      <c r="AG8" s="126">
        <f>VLOOKUP(CONCATENATE("Q80 ",L$6," V",$B7),Основа!$A$1:$P3623,8,FALSE)</f>
        <v>738</v>
      </c>
      <c r="AH8" s="126">
        <f>VLOOKUP(CONCATENATE("Q80 ",M$6," V",$B7),Основа!$A$1:$P3623,8,FALSE)</f>
        <v>844</v>
      </c>
      <c r="AI8" s="126">
        <f>VLOOKUP(CONCATENATE("Q80 ",N$6," V",$B7),Основа!$A$1:$P3623,8,FALSE)</f>
        <v>928</v>
      </c>
      <c r="AJ8" s="126">
        <f>VLOOKUP(CONCATENATE("Q80 ",O$6," V",$B7),Основа!$A$1:$P3623,8,FALSE)</f>
        <v>950</v>
      </c>
      <c r="AK8" s="126">
        <f>VLOOKUP(CONCATENATE("Q80 ",P$6," V",$B7),Основа!$A$1:$P3623,8,FALSE)</f>
        <v>1056</v>
      </c>
      <c r="AL8" s="126">
        <f>VLOOKUP(CONCATENATE("Q80 ",Q$6," V",$B7),Основа!$A$1:$P3623,8,FALSE)</f>
        <v>1266</v>
      </c>
    </row>
    <row r="9" spans="2:39" ht="15" customHeight="1" x14ac:dyDescent="0.3">
      <c r="B9" s="553">
        <v>3</v>
      </c>
      <c r="C9" s="555">
        <f>C7+100</f>
        <v>280</v>
      </c>
      <c r="D9" s="557" t="s">
        <v>36</v>
      </c>
      <c r="E9" s="558"/>
      <c r="F9" s="447">
        <f>ROUND(AA9-(AA9*$L$5),0)</f>
        <v>26623</v>
      </c>
      <c r="G9" s="447">
        <f t="shared" ref="G9" si="12">ROUND(AB9-(AB9*$L$5),0)</f>
        <v>28731</v>
      </c>
      <c r="H9" s="447">
        <f t="shared" ref="H9" si="13">ROUND(AC9-(AC9*$L$5),0)</f>
        <v>32171</v>
      </c>
      <c r="I9" s="447">
        <f t="shared" ref="I9" si="14">ROUND(AD9-(AD9*$L$5),0)</f>
        <v>34517</v>
      </c>
      <c r="J9" s="447">
        <f t="shared" ref="J9" si="15">ROUND(AE9-(AE9*$L$5),0)</f>
        <v>38535</v>
      </c>
      <c r="K9" s="447">
        <f t="shared" ref="K9" si="16">ROUND(AF9-(AF9*$L$5),0)</f>
        <v>39761</v>
      </c>
      <c r="L9" s="447">
        <f t="shared" ref="L9" si="17">ROUND(AG9-(AG9*$L$5),0)</f>
        <v>42655</v>
      </c>
      <c r="M9" s="447">
        <f t="shared" ref="M9" si="18">ROUND(AH9-(AH9*$L$5),0)</f>
        <v>46804</v>
      </c>
      <c r="N9" s="447">
        <f t="shared" ref="N9" si="19">ROUND(AI9-(AI9*$L$5),0)</f>
        <v>55980</v>
      </c>
      <c r="O9" s="447">
        <f t="shared" ref="O9" si="20">ROUND(AJ9-(AJ9*$L$5),0)</f>
        <v>57127</v>
      </c>
      <c r="P9" s="447">
        <f t="shared" ref="P9" si="21">ROUND(AK9-(AK9*$L$5),0)</f>
        <v>70031</v>
      </c>
      <c r="Q9" s="448">
        <f t="shared" ref="Q9" si="22">ROUND(AL9-(AL9*$L$5),0)</f>
        <v>82935</v>
      </c>
      <c r="AA9" s="126">
        <f>ROUND(VLOOKUP(CONCATENATE("Q80 ",F$6," V",$B9),Основа!$A$1:$P3625,15,FALSE),0)</f>
        <v>26623</v>
      </c>
      <c r="AB9" s="126">
        <f>ROUND(VLOOKUP(CONCATENATE("Q80 ",G$6," V",$B9),Основа!$A$1:$P3625,15,FALSE),0)</f>
        <v>28731</v>
      </c>
      <c r="AC9" s="126">
        <f>ROUND(VLOOKUP(CONCATENATE("Q80 ",H$6," V",$B9),Основа!$A$1:$P3625,15,FALSE),0)</f>
        <v>32171</v>
      </c>
      <c r="AD9" s="126">
        <f>ROUND(VLOOKUP(CONCATENATE("Q80 ",I$6," V",$B9),Основа!$A$1:$P3625,15,FALSE),0)</f>
        <v>34517</v>
      </c>
      <c r="AE9" s="126">
        <f>ROUND(VLOOKUP(CONCATENATE("Q80 ",J$6," V",$B9),Основа!$A$1:$P3625,15,FALSE),0)</f>
        <v>38535</v>
      </c>
      <c r="AF9" s="126">
        <f>ROUND(VLOOKUP(CONCATENATE("Q80 ",K$6," V",$B9),Основа!$A$1:$P3625,15,FALSE),0)</f>
        <v>39761</v>
      </c>
      <c r="AG9" s="126">
        <f>ROUND(VLOOKUP(CONCATENATE("Q80 ",L$6," V",$B9),Основа!$A$1:$P3625,15,FALSE),0)</f>
        <v>42655</v>
      </c>
      <c r="AH9" s="126">
        <f>ROUND(VLOOKUP(CONCATENATE("Q80 ",M$6," V",$B9),Основа!$A$1:$P3625,15,FALSE),0)</f>
        <v>46804</v>
      </c>
      <c r="AI9" s="126">
        <f>ROUND(VLOOKUP(CONCATENATE("Q80 ",N$6," V",$B9),Основа!$A$1:$P3625,15,FALSE),0)</f>
        <v>55980</v>
      </c>
      <c r="AJ9" s="126">
        <f>ROUND(VLOOKUP(CONCATENATE("Q80 ",O$6," V",$B9),Основа!$A$1:$P3625,15,FALSE),0)</f>
        <v>57127</v>
      </c>
      <c r="AK9" s="126">
        <f>ROUND(VLOOKUP(CONCATENATE("Q80 ",P$6," V",$B9),Основа!$A$1:$P3625,15,FALSE),0)</f>
        <v>70031</v>
      </c>
      <c r="AL9" s="126">
        <f>ROUND(VLOOKUP(CONCATENATE("Q80 ",Q$6," V",$B9),Основа!$A$1:$P3625,15,FALSE),0)</f>
        <v>82935</v>
      </c>
    </row>
    <row r="10" spans="2:39" ht="15" customHeight="1" thickBot="1" x14ac:dyDescent="0.35">
      <c r="B10" s="576"/>
      <c r="C10" s="577"/>
      <c r="D10" s="559" t="str">
        <f>RIGHT($M$5,21)</f>
        <v>ΔТ=70⁰С (95/85/20) Вт</v>
      </c>
      <c r="E10" s="560"/>
      <c r="F10" s="461">
        <f t="shared" ref="F10:Q10" si="23">ROUND(IF($D10="ΔТ=70⁰С (95/85/20) Вт",AA10,(IF($D10="ΔТ=60⁰С (90/70/20) Вт",AA10*0.818,AA10*0.646))),0)</f>
        <v>318</v>
      </c>
      <c r="G10" s="461">
        <f t="shared" si="23"/>
        <v>348</v>
      </c>
      <c r="H10" s="461">
        <f t="shared" si="23"/>
        <v>474</v>
      </c>
      <c r="I10" s="461">
        <f t="shared" si="23"/>
        <v>633</v>
      </c>
      <c r="J10" s="461">
        <f t="shared" si="23"/>
        <v>792</v>
      </c>
      <c r="K10" s="461">
        <f t="shared" si="23"/>
        <v>951</v>
      </c>
      <c r="L10" s="461">
        <f t="shared" si="23"/>
        <v>1107</v>
      </c>
      <c r="M10" s="461">
        <f t="shared" si="23"/>
        <v>1266</v>
      </c>
      <c r="N10" s="461">
        <f t="shared" si="23"/>
        <v>1392</v>
      </c>
      <c r="O10" s="461">
        <f t="shared" si="23"/>
        <v>1425</v>
      </c>
      <c r="P10" s="461">
        <f t="shared" si="23"/>
        <v>1584</v>
      </c>
      <c r="Q10" s="462">
        <f t="shared" si="23"/>
        <v>1899</v>
      </c>
      <c r="AA10" s="126">
        <f>VLOOKUP(CONCATENATE("Q80 ",F$6," V",$B9),Основа!$A$1:$P3625,8,FALSE)</f>
        <v>318</v>
      </c>
      <c r="AB10" s="126">
        <f>VLOOKUP(CONCATENATE("Q80 ",G$6," V",$B9),Основа!$A$1:$P3625,8,FALSE)</f>
        <v>348</v>
      </c>
      <c r="AC10" s="126">
        <f>VLOOKUP(CONCATENATE("Q80 ",H$6," V",$B9),Основа!$A$1:$P3625,8,FALSE)</f>
        <v>474</v>
      </c>
      <c r="AD10" s="126">
        <f>VLOOKUP(CONCATENATE("Q80 ",I$6," V",$B9),Основа!$A$1:$P3625,8,FALSE)</f>
        <v>633</v>
      </c>
      <c r="AE10" s="126">
        <f>VLOOKUP(CONCATENATE("Q80 ",J$6," V",$B9),Основа!$A$1:$P3625,8,FALSE)</f>
        <v>792</v>
      </c>
      <c r="AF10" s="126">
        <f>VLOOKUP(CONCATENATE("Q80 ",K$6," V",$B9),Основа!$A$1:$P3625,8,FALSE)</f>
        <v>951</v>
      </c>
      <c r="AG10" s="126">
        <f>VLOOKUP(CONCATENATE("Q80 ",L$6," V",$B9),Основа!$A$1:$P3625,8,FALSE)</f>
        <v>1107</v>
      </c>
      <c r="AH10" s="126">
        <f>VLOOKUP(CONCATENATE("Q80 ",M$6," V",$B9),Основа!$A$1:$P3625,8,FALSE)</f>
        <v>1266</v>
      </c>
      <c r="AI10" s="126">
        <f>VLOOKUP(CONCATENATE("Q80 ",N$6," V",$B9),Основа!$A$1:$P3625,8,FALSE)</f>
        <v>1392</v>
      </c>
      <c r="AJ10" s="126">
        <f>VLOOKUP(CONCATENATE("Q80 ",O$6," V",$B9),Основа!$A$1:$P3625,8,FALSE)</f>
        <v>1425</v>
      </c>
      <c r="AK10" s="126">
        <f>VLOOKUP(CONCATENATE("Q80 ",P$6," V",$B9),Основа!$A$1:$P3625,8,FALSE)</f>
        <v>1584</v>
      </c>
      <c r="AL10" s="126">
        <f>VLOOKUP(CONCATENATE("Q80 ",Q$6," V",$B9),Основа!$A$1:$P3625,8,FALSE)</f>
        <v>1899</v>
      </c>
    </row>
    <row r="11" spans="2:39" ht="15" customHeight="1" x14ac:dyDescent="0.3">
      <c r="B11" s="553">
        <v>4</v>
      </c>
      <c r="C11" s="555">
        <f>C9+100</f>
        <v>380</v>
      </c>
      <c r="D11" s="557" t="s">
        <v>36</v>
      </c>
      <c r="E11" s="558"/>
      <c r="F11" s="447">
        <f>ROUND(AA11-(AA11*$L$5),0)</f>
        <v>30637</v>
      </c>
      <c r="G11" s="447">
        <f t="shared" ref="G11" si="24">ROUND(AB11-(AB11*$L$5),0)</f>
        <v>33147</v>
      </c>
      <c r="H11" s="447">
        <f t="shared" ref="H11" si="25">ROUND(AC11-(AC11*$L$5),0)</f>
        <v>37645</v>
      </c>
      <c r="I11" s="447">
        <f t="shared" ref="I11" si="26">ROUND(AD11-(AD11*$L$5),0)</f>
        <v>40777</v>
      </c>
      <c r="J11" s="447">
        <f t="shared" ref="J11" si="27">ROUND(AE11-(AE11*$L$5),0)</f>
        <v>46138</v>
      </c>
      <c r="K11" s="447">
        <f t="shared" ref="K11" si="28">ROUND(AF11-(AF11*$L$5),0)</f>
        <v>47780</v>
      </c>
      <c r="L11" s="447">
        <f t="shared" ref="L11" si="29">ROUND(AG11-(AG11*$L$5),0)</f>
        <v>51643</v>
      </c>
      <c r="M11" s="447">
        <f t="shared" ref="M11" si="30">ROUND(AH11-(AH11*$L$5),0)</f>
        <v>57173</v>
      </c>
      <c r="N11" s="447">
        <f t="shared" ref="N11" si="31">ROUND(AI11-(AI11*$L$5),0)</f>
        <v>68654</v>
      </c>
      <c r="O11" s="447">
        <f t="shared" ref="O11" si="32">ROUND(AJ11-(AJ11*$L$5),0)</f>
        <v>70089</v>
      </c>
      <c r="P11" s="447">
        <f t="shared" ref="P11" si="33">ROUND(AK11-(AK11*$L$5),0)</f>
        <v>86233</v>
      </c>
      <c r="Q11" s="134"/>
      <c r="AA11" s="126">
        <f>ROUND(VLOOKUP(CONCATENATE("Q80 ",F$6," V",$B11),Основа!$A$1:$P3627,15,FALSE),0)</f>
        <v>30637</v>
      </c>
      <c r="AB11" s="126">
        <f>ROUND(VLOOKUP(CONCATENATE("Q80 ",G$6," V",$B11),Основа!$A$1:$P3627,15,FALSE),0)</f>
        <v>33147</v>
      </c>
      <c r="AC11" s="126">
        <f>ROUND(VLOOKUP(CONCATENATE("Q80 ",H$6," V",$B11),Основа!$A$1:$P3627,15,FALSE),0)</f>
        <v>37645</v>
      </c>
      <c r="AD11" s="126">
        <f>ROUND(VLOOKUP(CONCATENATE("Q80 ",I$6," V",$B11),Основа!$A$1:$P3627,15,FALSE),0)</f>
        <v>40777</v>
      </c>
      <c r="AE11" s="126">
        <f>ROUND(VLOOKUP(CONCATENATE("Q80 ",J$6," V",$B11),Основа!$A$1:$P3627,15,FALSE),0)</f>
        <v>46138</v>
      </c>
      <c r="AF11" s="126">
        <f>ROUND(VLOOKUP(CONCATENATE("Q80 ",K$6," V",$B11),Основа!$A$1:$P3627,15,FALSE),0)</f>
        <v>47780</v>
      </c>
      <c r="AG11" s="126">
        <f>ROUND(VLOOKUP(CONCATENATE("Q80 ",L$6," V",$B11),Основа!$A$1:$P3627,15,FALSE),0)</f>
        <v>51643</v>
      </c>
      <c r="AH11" s="126">
        <f>ROUND(VLOOKUP(CONCATENATE("Q80 ",M$6," V",$B11),Основа!$A$1:$P3627,15,FALSE),0)</f>
        <v>57173</v>
      </c>
      <c r="AI11" s="126">
        <f>ROUND(VLOOKUP(CONCATENATE("Q80 ",N$6," V",$B11),Основа!$A$1:$P3627,15,FALSE),0)</f>
        <v>68654</v>
      </c>
      <c r="AJ11" s="126">
        <f>ROUND(VLOOKUP(CONCATENATE("Q80 ",O$6," V",$B11),Основа!$A$1:$P3627,15,FALSE),0)</f>
        <v>70089</v>
      </c>
      <c r="AK11" s="126">
        <f>ROUND(VLOOKUP(CONCATENATE("Q80 ",P$6," V",$B11),Основа!$A$1:$P3627,15,FALSE),0)</f>
        <v>86233</v>
      </c>
      <c r="AL11" s="126"/>
    </row>
    <row r="12" spans="2:39" ht="15" customHeight="1" thickBot="1" x14ac:dyDescent="0.35">
      <c r="B12" s="554"/>
      <c r="C12" s="577"/>
      <c r="D12" s="559" t="str">
        <f>RIGHT($M$5,21)</f>
        <v>ΔТ=70⁰С (95/85/20) Вт</v>
      </c>
      <c r="E12" s="560"/>
      <c r="F12" s="461">
        <f t="shared" ref="F12:P12" si="34">ROUND(IF($D12="ΔТ=70⁰С (95/85/20) Вт",AA12,(IF($D12="ΔТ=60⁰С (90/70/20) Вт",AA12*0.818,AA12*0.646))),0)</f>
        <v>424</v>
      </c>
      <c r="G12" s="461">
        <f t="shared" si="34"/>
        <v>464</v>
      </c>
      <c r="H12" s="461">
        <f t="shared" si="34"/>
        <v>632</v>
      </c>
      <c r="I12" s="461">
        <f t="shared" si="34"/>
        <v>844</v>
      </c>
      <c r="J12" s="461">
        <f t="shared" si="34"/>
        <v>1056</v>
      </c>
      <c r="K12" s="461">
        <f t="shared" si="34"/>
        <v>1268</v>
      </c>
      <c r="L12" s="461">
        <f t="shared" si="34"/>
        <v>1476</v>
      </c>
      <c r="M12" s="461">
        <f t="shared" si="34"/>
        <v>1688</v>
      </c>
      <c r="N12" s="461">
        <f t="shared" si="34"/>
        <v>1856</v>
      </c>
      <c r="O12" s="461">
        <f t="shared" si="34"/>
        <v>1900</v>
      </c>
      <c r="P12" s="461">
        <f t="shared" si="34"/>
        <v>2112</v>
      </c>
      <c r="Q12" s="135"/>
      <c r="AA12" s="126">
        <f>VLOOKUP(CONCATENATE("Q80 ",F$6," V",$B11),Основа!$A$1:$P3627,8,FALSE)</f>
        <v>424</v>
      </c>
      <c r="AB12" s="126">
        <f>VLOOKUP(CONCATENATE("Q80 ",G$6," V",$B11),Основа!$A$1:$P3627,8,FALSE)</f>
        <v>464</v>
      </c>
      <c r="AC12" s="126">
        <f>VLOOKUP(CONCATENATE("Q80 ",H$6," V",$B11),Основа!$A$1:$P3627,8,FALSE)</f>
        <v>632</v>
      </c>
      <c r="AD12" s="126">
        <f>VLOOKUP(CONCATENATE("Q80 ",I$6," V",$B11),Основа!$A$1:$P3627,8,FALSE)</f>
        <v>844</v>
      </c>
      <c r="AE12" s="126">
        <f>VLOOKUP(CONCATENATE("Q80 ",J$6," V",$B11),Основа!$A$1:$P3627,8,FALSE)</f>
        <v>1056</v>
      </c>
      <c r="AF12" s="126">
        <f>VLOOKUP(CONCATENATE("Q80 ",K$6," V",$B11),Основа!$A$1:$P3627,8,FALSE)</f>
        <v>1268</v>
      </c>
      <c r="AG12" s="126">
        <f>VLOOKUP(CONCATENATE("Q80 ",L$6," V",$B11),Основа!$A$1:$P3627,8,FALSE)</f>
        <v>1476</v>
      </c>
      <c r="AH12" s="126">
        <f>VLOOKUP(CONCATENATE("Q80 ",M$6," V",$B11),Основа!$A$1:$P3627,8,FALSE)</f>
        <v>1688</v>
      </c>
      <c r="AI12" s="126">
        <f>VLOOKUP(CONCATENATE("Q80 ",N$6," V",$B11),Основа!$A$1:$P3627,8,FALSE)</f>
        <v>1856</v>
      </c>
      <c r="AJ12" s="126">
        <f>VLOOKUP(CONCATENATE("Q80 ",O$6," V",$B11),Основа!$A$1:$P3627,8,FALSE)</f>
        <v>1900</v>
      </c>
      <c r="AK12" s="126">
        <f>VLOOKUP(CONCATENATE("Q80 ",P$6," V",$B11),Основа!$A$1:$P3627,8,FALSE)</f>
        <v>2112</v>
      </c>
      <c r="AL12" s="126"/>
    </row>
    <row r="13" spans="2:39" ht="15" customHeight="1" x14ac:dyDescent="0.3">
      <c r="B13" s="576">
        <v>5</v>
      </c>
      <c r="C13" s="555">
        <f>C11+100</f>
        <v>480</v>
      </c>
      <c r="D13" s="557" t="s">
        <v>36</v>
      </c>
      <c r="E13" s="558"/>
      <c r="F13" s="447">
        <f>ROUND(AA13-(AA13*$L$5),0)</f>
        <v>34657</v>
      </c>
      <c r="G13" s="447">
        <f t="shared" ref="G13" si="35">ROUND(AB13-(AB13*$L$5),0)</f>
        <v>37572</v>
      </c>
      <c r="H13" s="447">
        <f t="shared" ref="H13" si="36">ROUND(AC13-(AC13*$L$5),0)</f>
        <v>43130</v>
      </c>
      <c r="I13" s="447">
        <f t="shared" ref="I13" si="37">ROUND(AD13-(AD13*$L$5),0)</f>
        <v>47050</v>
      </c>
      <c r="J13" s="447">
        <f t="shared" ref="J13" si="38">ROUND(AE13-(AE13*$L$5),0)</f>
        <v>53757</v>
      </c>
      <c r="K13" s="447">
        <f t="shared" ref="K13" si="39">ROUND(AF13-(AF13*$L$5),0)</f>
        <v>55816</v>
      </c>
      <c r="L13" s="447">
        <f t="shared" ref="L13" si="40">ROUND(AG13-(AG13*$L$5),0)</f>
        <v>60650</v>
      </c>
      <c r="M13" s="447">
        <f t="shared" ref="M13" si="41">ROUND(AH13-(AH13*$L$5),0)</f>
        <v>67564</v>
      </c>
      <c r="N13" s="447">
        <f t="shared" ref="N13" si="42">ROUND(AI13-(AI13*$L$5),0)</f>
        <v>81354</v>
      </c>
      <c r="O13" s="447">
        <f t="shared" ref="O13" si="43">ROUND(AJ13-(AJ13*$L$5),0)</f>
        <v>83077</v>
      </c>
      <c r="P13" s="136"/>
      <c r="Q13" s="137"/>
      <c r="AA13" s="126">
        <f>ROUND(VLOOKUP(CONCATENATE("Q80 ",F$6," V",$B13),Основа!$A$1:$P3629,15,FALSE),0)</f>
        <v>34657</v>
      </c>
      <c r="AB13" s="126">
        <f>ROUND(VLOOKUP(CONCATENATE("Q80 ",G$6," V",$B13),Основа!$A$1:$P3629,15,FALSE),0)</f>
        <v>37572</v>
      </c>
      <c r="AC13" s="126">
        <f>ROUND(VLOOKUP(CONCATENATE("Q80 ",H$6," V",$B13),Основа!$A$1:$P3629,15,FALSE),0)</f>
        <v>43130</v>
      </c>
      <c r="AD13" s="126">
        <f>ROUND(VLOOKUP(CONCATENATE("Q80 ",I$6," V",$B13),Основа!$A$1:$P3629,15,FALSE),0)</f>
        <v>47050</v>
      </c>
      <c r="AE13" s="126">
        <f>ROUND(VLOOKUP(CONCATENATE("Q80 ",J$6," V",$B13),Основа!$A$1:$P3629,15,FALSE),0)</f>
        <v>53757</v>
      </c>
      <c r="AF13" s="126">
        <f>ROUND(VLOOKUP(CONCATENATE("Q80 ",K$6," V",$B13),Основа!$A$1:$P3629,15,FALSE),0)</f>
        <v>55816</v>
      </c>
      <c r="AG13" s="126">
        <f>ROUND(VLOOKUP(CONCATENATE("Q80 ",L$6," V",$B13),Основа!$A$1:$P3629,15,FALSE),0)</f>
        <v>60650</v>
      </c>
      <c r="AH13" s="126">
        <f>ROUND(VLOOKUP(CONCATENATE("Q80 ",M$6," V",$B13),Основа!$A$1:$P3629,15,FALSE),0)</f>
        <v>67564</v>
      </c>
      <c r="AI13" s="126">
        <f>ROUND(VLOOKUP(CONCATENATE("Q80 ",N$6," V",$B13),Основа!$A$1:$P3629,15,FALSE),0)</f>
        <v>81354</v>
      </c>
      <c r="AJ13" s="126">
        <f>ROUND(VLOOKUP(CONCATENATE("Q80 ",O$6," V",$B13),Основа!$A$1:$P3629,15,FALSE),0)</f>
        <v>83077</v>
      </c>
      <c r="AK13" s="126"/>
      <c r="AL13" s="126"/>
    </row>
    <row r="14" spans="2:39" ht="15" customHeight="1" thickBot="1" x14ac:dyDescent="0.35">
      <c r="B14" s="576"/>
      <c r="C14" s="577"/>
      <c r="D14" s="559" t="str">
        <f>RIGHT($M$5,21)</f>
        <v>ΔТ=70⁰С (95/85/20) Вт</v>
      </c>
      <c r="E14" s="560"/>
      <c r="F14" s="461">
        <f t="shared" ref="F14:O14" si="44">ROUND(IF($D14="ΔТ=70⁰С (95/85/20) Вт",AA14,(IF($D14="ΔТ=60⁰С (90/70/20) Вт",AA14*0.818,AA14*0.646))),0)</f>
        <v>530</v>
      </c>
      <c r="G14" s="461">
        <f t="shared" si="44"/>
        <v>580</v>
      </c>
      <c r="H14" s="461">
        <f t="shared" si="44"/>
        <v>790</v>
      </c>
      <c r="I14" s="461">
        <f t="shared" si="44"/>
        <v>1055</v>
      </c>
      <c r="J14" s="461">
        <f t="shared" si="44"/>
        <v>1320</v>
      </c>
      <c r="K14" s="461">
        <f t="shared" si="44"/>
        <v>1585</v>
      </c>
      <c r="L14" s="461">
        <f t="shared" si="44"/>
        <v>1845</v>
      </c>
      <c r="M14" s="461">
        <f t="shared" si="44"/>
        <v>2110</v>
      </c>
      <c r="N14" s="461">
        <f t="shared" si="44"/>
        <v>2320</v>
      </c>
      <c r="O14" s="461">
        <f t="shared" si="44"/>
        <v>2375</v>
      </c>
      <c r="P14" s="132"/>
      <c r="Q14" s="135"/>
      <c r="AA14" s="126">
        <f>VLOOKUP(CONCATENATE("Q80 ",F$6," V",$B13),Основа!$A$1:$P3629,8,FALSE)</f>
        <v>530</v>
      </c>
      <c r="AB14" s="126">
        <f>VLOOKUP(CONCATENATE("Q80 ",G$6," V",$B13),Основа!$A$1:$P3629,8,FALSE)</f>
        <v>580</v>
      </c>
      <c r="AC14" s="126">
        <f>VLOOKUP(CONCATENATE("Q80 ",H$6," V",$B13),Основа!$A$1:$P3629,8,FALSE)</f>
        <v>790</v>
      </c>
      <c r="AD14" s="126">
        <f>VLOOKUP(CONCATENATE("Q80 ",I$6," V",$B13),Основа!$A$1:$P3629,8,FALSE)</f>
        <v>1055</v>
      </c>
      <c r="AE14" s="126">
        <f>VLOOKUP(CONCATENATE("Q80 ",J$6," V",$B13),Основа!$A$1:$P3629,8,FALSE)</f>
        <v>1320</v>
      </c>
      <c r="AF14" s="126">
        <f>VLOOKUP(CONCATENATE("Q80 ",K$6," V",$B13),Основа!$A$1:$P3629,8,FALSE)</f>
        <v>1585</v>
      </c>
      <c r="AG14" s="126">
        <f>VLOOKUP(CONCATENATE("Q80 ",L$6," V",$B13),Основа!$A$1:$P3629,8,FALSE)</f>
        <v>1845</v>
      </c>
      <c r="AH14" s="126">
        <f>VLOOKUP(CONCATENATE("Q80 ",M$6," V",$B13),Основа!$A$1:$P3629,8,FALSE)</f>
        <v>2110</v>
      </c>
      <c r="AI14" s="126">
        <f>VLOOKUP(CONCATENATE("Q80 ",N$6," V",$B13),Основа!$A$1:$P3629,8,FALSE)</f>
        <v>2320</v>
      </c>
      <c r="AJ14" s="126">
        <f>VLOOKUP(CONCATENATE("Q80 ",O$6," V",$B13),Основа!$A$1:$P3629,8,FALSE)</f>
        <v>2375</v>
      </c>
      <c r="AK14" s="126"/>
      <c r="AL14" s="126"/>
    </row>
    <row r="15" spans="2:39" ht="15" customHeight="1" x14ac:dyDescent="0.3">
      <c r="B15" s="553">
        <v>6</v>
      </c>
      <c r="C15" s="555">
        <f>C13+100</f>
        <v>580</v>
      </c>
      <c r="D15" s="557" t="s">
        <v>36</v>
      </c>
      <c r="E15" s="558"/>
      <c r="F15" s="447">
        <f>ROUND(AA15-(AA15*$L$5),0)</f>
        <v>38687</v>
      </c>
      <c r="G15" s="447">
        <f t="shared" ref="G15" si="45">ROUND(AB15-(AB15*$L$5),0)</f>
        <v>42004</v>
      </c>
      <c r="H15" s="447">
        <f t="shared" ref="H15" si="46">ROUND(AC15-(AC15*$L$5),0)</f>
        <v>48627</v>
      </c>
      <c r="I15" s="447">
        <f t="shared" ref="I15" si="47">ROUND(AD15-(AD15*$L$5),0)</f>
        <v>53337</v>
      </c>
      <c r="J15" s="447">
        <f t="shared" ref="J15" si="48">ROUND(AE15-(AE15*$L$5),0)</f>
        <v>61392</v>
      </c>
      <c r="K15" s="447">
        <f t="shared" ref="K15" si="49">ROUND(AF15-(AF15*$L$5),0)</f>
        <v>63865</v>
      </c>
      <c r="L15" s="447">
        <f t="shared" ref="L15" si="50">ROUND(AG15-(AG15*$L$5),0)</f>
        <v>69679</v>
      </c>
      <c r="M15" s="447">
        <f t="shared" ref="M15" si="51">ROUND(AH15-(AH15*$L$5),0)</f>
        <v>77977</v>
      </c>
      <c r="N15" s="138"/>
      <c r="O15" s="138"/>
      <c r="P15" s="138"/>
      <c r="Q15" s="134"/>
      <c r="AA15" s="126">
        <f>ROUND(VLOOKUP(CONCATENATE("Q80 ",F$6," V",$B15),Основа!$A$1:$P3631,15,FALSE),0)</f>
        <v>38687</v>
      </c>
      <c r="AB15" s="126">
        <f>ROUND(VLOOKUP(CONCATENATE("Q80 ",G$6," V",$B15),Основа!$A$1:$P3631,15,FALSE),0)</f>
        <v>42004</v>
      </c>
      <c r="AC15" s="126">
        <f>ROUND(VLOOKUP(CONCATENATE("Q80 ",H$6," V",$B15),Основа!$A$1:$P3631,15,FALSE),0)</f>
        <v>48627</v>
      </c>
      <c r="AD15" s="126">
        <f>ROUND(VLOOKUP(CONCATENATE("Q80 ",I$6," V",$B15),Основа!$A$1:$P3631,15,FALSE),0)</f>
        <v>53337</v>
      </c>
      <c r="AE15" s="126">
        <f>ROUND(VLOOKUP(CONCATENATE("Q80 ",J$6," V",$B15),Основа!$A$1:$P3631,15,FALSE),0)</f>
        <v>61392</v>
      </c>
      <c r="AF15" s="126">
        <f>ROUND(VLOOKUP(CONCATENATE("Q80 ",K$6," V",$B15),Основа!$A$1:$P3631,15,FALSE),0)</f>
        <v>63865</v>
      </c>
      <c r="AG15" s="126">
        <f>ROUND(VLOOKUP(CONCATENATE("Q80 ",L$6," V",$B15),Основа!$A$1:$P3631,15,FALSE),0)</f>
        <v>69679</v>
      </c>
      <c r="AH15" s="126">
        <f>ROUND(VLOOKUP(CONCATENATE("Q80 ",M$6," V",$B15),Основа!$A$1:$P3631,15,FALSE),0)</f>
        <v>77977</v>
      </c>
      <c r="AI15" s="126"/>
      <c r="AJ15" s="126"/>
      <c r="AK15" s="126"/>
      <c r="AL15" s="126"/>
    </row>
    <row r="16" spans="2:39" ht="15" customHeight="1" thickBot="1" x14ac:dyDescent="0.35">
      <c r="B16" s="554"/>
      <c r="C16" s="577"/>
      <c r="D16" s="559" t="str">
        <f>RIGHT($M$5,21)</f>
        <v>ΔТ=70⁰С (95/85/20) Вт</v>
      </c>
      <c r="E16" s="560"/>
      <c r="F16" s="461">
        <f t="shared" ref="F16:M16" si="52">ROUND(IF($D16="ΔТ=70⁰С (95/85/20) Вт",AA16,(IF($D16="ΔТ=60⁰С (90/70/20) Вт",AA16*0.818,AA16*0.646))),0)</f>
        <v>636</v>
      </c>
      <c r="G16" s="461">
        <f t="shared" si="52"/>
        <v>696</v>
      </c>
      <c r="H16" s="461">
        <f t="shared" si="52"/>
        <v>948</v>
      </c>
      <c r="I16" s="461">
        <f t="shared" si="52"/>
        <v>1266</v>
      </c>
      <c r="J16" s="461">
        <f t="shared" si="52"/>
        <v>1584</v>
      </c>
      <c r="K16" s="461">
        <f t="shared" si="52"/>
        <v>1902</v>
      </c>
      <c r="L16" s="461">
        <f t="shared" si="52"/>
        <v>2214</v>
      </c>
      <c r="M16" s="461">
        <f t="shared" si="52"/>
        <v>2532</v>
      </c>
      <c r="N16" s="132"/>
      <c r="O16" s="132"/>
      <c r="P16" s="132"/>
      <c r="Q16" s="135"/>
      <c r="AA16" s="126">
        <f>VLOOKUP(CONCATENATE("Q80 ",F$6," V",$B15),Основа!$A$1:$P3631,8,FALSE)</f>
        <v>636</v>
      </c>
      <c r="AB16" s="126">
        <f>VLOOKUP(CONCATENATE("Q80 ",G$6," V",$B15),Основа!$A$1:$P3631,8,FALSE)</f>
        <v>696</v>
      </c>
      <c r="AC16" s="126">
        <f>VLOOKUP(CONCATENATE("Q80 ",H$6," V",$B15),Основа!$A$1:$P3631,8,FALSE)</f>
        <v>948</v>
      </c>
      <c r="AD16" s="126">
        <f>VLOOKUP(CONCATENATE("Q80 ",I$6," V",$B15),Основа!$A$1:$P3631,8,FALSE)</f>
        <v>1266</v>
      </c>
      <c r="AE16" s="126">
        <f>VLOOKUP(CONCATENATE("Q80 ",J$6," V",$B15),Основа!$A$1:$P3631,8,FALSE)</f>
        <v>1584</v>
      </c>
      <c r="AF16" s="126">
        <f>VLOOKUP(CONCATENATE("Q80 ",K$6," V",$B15),Основа!$A$1:$P3631,8,FALSE)</f>
        <v>1902</v>
      </c>
      <c r="AG16" s="126">
        <f>VLOOKUP(CONCATENATE("Q80 ",L$6," V",$B15),Основа!$A$1:$P3631,8,FALSE)</f>
        <v>2214</v>
      </c>
      <c r="AH16" s="126">
        <f>VLOOKUP(CONCATENATE("Q80 ",M$6," V",$B15),Основа!$A$1:$P3631,8,FALSE)</f>
        <v>2532</v>
      </c>
      <c r="AI16" s="126"/>
      <c r="AJ16" s="126"/>
      <c r="AK16" s="126"/>
      <c r="AL16" s="126"/>
    </row>
    <row r="17" spans="2:39" ht="15" customHeight="1" x14ac:dyDescent="0.3">
      <c r="B17" s="576">
        <v>7</v>
      </c>
      <c r="C17" s="555">
        <f>C15+100</f>
        <v>680</v>
      </c>
      <c r="D17" s="557" t="s">
        <v>36</v>
      </c>
      <c r="E17" s="558"/>
      <c r="F17" s="447">
        <f>ROUND(AA17-(AA17*$L$5),0)</f>
        <v>42725</v>
      </c>
      <c r="G17" s="447">
        <f t="shared" ref="G17" si="53">ROUND(AB17-(AB17*$L$5),0)</f>
        <v>46447</v>
      </c>
      <c r="H17" s="447">
        <f t="shared" ref="H17" si="54">ROUND(AC17-(AC17*$L$5),0)</f>
        <v>54135</v>
      </c>
      <c r="I17" s="447">
        <f t="shared" ref="I17" si="55">ROUND(AD17-(AD17*$L$5),0)</f>
        <v>59636</v>
      </c>
      <c r="J17" s="447">
        <f t="shared" ref="J17" si="56">ROUND(AE17-(AE17*$L$5),0)</f>
        <v>69042</v>
      </c>
      <c r="K17" s="447">
        <f t="shared" ref="K17" si="57">ROUND(AF17-(AF17*$L$5),0)</f>
        <v>71934</v>
      </c>
      <c r="L17" s="136"/>
      <c r="M17" s="136"/>
      <c r="N17" s="136"/>
      <c r="O17" s="136"/>
      <c r="P17" s="136"/>
      <c r="Q17" s="137"/>
      <c r="AA17" s="126">
        <f>ROUND(VLOOKUP(CONCATENATE("Q80 ",F$6," V",$B17),Основа!$A$1:$P3633,15,FALSE),0)</f>
        <v>42725</v>
      </c>
      <c r="AB17" s="126">
        <f>ROUND(VLOOKUP(CONCATENATE("Q80 ",G$6," V",$B17),Основа!$A$1:$P3633,15,FALSE),0)</f>
        <v>46447</v>
      </c>
      <c r="AC17" s="126">
        <f>ROUND(VLOOKUP(CONCATENATE("Q80 ",H$6," V",$B17),Основа!$A$1:$P3633,15,FALSE),0)</f>
        <v>54135</v>
      </c>
      <c r="AD17" s="126">
        <f>ROUND(VLOOKUP(CONCATENATE("Q80 ",I$6," V",$B17),Основа!$A$1:$P3633,15,FALSE),0)</f>
        <v>59636</v>
      </c>
      <c r="AE17" s="126">
        <f>ROUND(VLOOKUP(CONCATENATE("Q80 ",J$6," V",$B17),Основа!$A$1:$P3633,15,FALSE),0)</f>
        <v>69042</v>
      </c>
      <c r="AF17" s="126">
        <f>ROUND(VLOOKUP(CONCATENATE("Q80 ",K$6," V",$B17),Основа!$A$1:$P3633,15,FALSE),0)</f>
        <v>71934</v>
      </c>
      <c r="AG17" s="126"/>
      <c r="AH17" s="126"/>
      <c r="AI17" s="126"/>
      <c r="AJ17" s="126"/>
      <c r="AK17" s="126"/>
      <c r="AL17" s="126"/>
      <c r="AM17" s="67"/>
    </row>
    <row r="18" spans="2:39" ht="15" customHeight="1" thickBot="1" x14ac:dyDescent="0.35">
      <c r="B18" s="576"/>
      <c r="C18" s="577"/>
      <c r="D18" s="559" t="str">
        <f>RIGHT($M$5,21)</f>
        <v>ΔТ=70⁰С (95/85/20) Вт</v>
      </c>
      <c r="E18" s="560"/>
      <c r="F18" s="461">
        <f t="shared" ref="F18:K18" si="58">ROUND(IF($D18="ΔТ=70⁰С (95/85/20) Вт",AA18,(IF($D18="ΔТ=60⁰С (90/70/20) Вт",AA18*0.818,AA18*0.646))),0)</f>
        <v>742</v>
      </c>
      <c r="G18" s="461">
        <f t="shared" si="58"/>
        <v>812</v>
      </c>
      <c r="H18" s="461">
        <f t="shared" si="58"/>
        <v>1106</v>
      </c>
      <c r="I18" s="461">
        <f t="shared" si="58"/>
        <v>1477</v>
      </c>
      <c r="J18" s="461">
        <f t="shared" si="58"/>
        <v>1848</v>
      </c>
      <c r="K18" s="461">
        <f t="shared" si="58"/>
        <v>2219</v>
      </c>
      <c r="L18" s="132"/>
      <c r="M18" s="132"/>
      <c r="N18" s="132"/>
      <c r="O18" s="132"/>
      <c r="P18" s="132"/>
      <c r="Q18" s="135"/>
      <c r="AA18" s="126">
        <f>VLOOKUP(CONCATENATE("Q80 ",F$6," V",$B17),Основа!$A$1:$P3633,8,FALSE)</f>
        <v>742</v>
      </c>
      <c r="AB18" s="126">
        <f>VLOOKUP(CONCATENATE("Q80 ",G$6," V",$B17),Основа!$A$1:$P3633,8,FALSE)</f>
        <v>812</v>
      </c>
      <c r="AC18" s="126">
        <f>VLOOKUP(CONCATENATE("Q80 ",H$6," V",$B17),Основа!$A$1:$P3633,8,FALSE)</f>
        <v>1106</v>
      </c>
      <c r="AD18" s="126">
        <f>VLOOKUP(CONCATENATE("Q80 ",I$6," V",$B17),Основа!$A$1:$P3633,8,FALSE)</f>
        <v>1477</v>
      </c>
      <c r="AE18" s="126">
        <f>VLOOKUP(CONCATENATE("Q80 ",J$6," V",$B17),Основа!$A$1:$P3633,8,FALSE)</f>
        <v>1848</v>
      </c>
      <c r="AF18" s="126">
        <f>VLOOKUP(CONCATENATE("Q80 ",K$6," V",$B17),Основа!$A$1:$P3633,8,FALSE)</f>
        <v>2219</v>
      </c>
      <c r="AG18" s="126"/>
      <c r="AH18" s="126"/>
      <c r="AI18" s="126"/>
      <c r="AJ18" s="126"/>
      <c r="AK18" s="126"/>
      <c r="AL18" s="126"/>
      <c r="AM18" s="67"/>
    </row>
    <row r="19" spans="2:39" ht="15" customHeight="1" x14ac:dyDescent="0.3">
      <c r="B19" s="553">
        <v>8</v>
      </c>
      <c r="C19" s="555">
        <f>C17+100</f>
        <v>780</v>
      </c>
      <c r="D19" s="557" t="s">
        <v>36</v>
      </c>
      <c r="E19" s="558"/>
      <c r="F19" s="447">
        <f>ROUND(AA19-(AA19*$L$5),0)</f>
        <v>46772</v>
      </c>
      <c r="G19" s="447">
        <f t="shared" ref="G19" si="59">ROUND(AB19-(AB19*$L$5),0)</f>
        <v>50898</v>
      </c>
      <c r="H19" s="447">
        <f t="shared" ref="H19" si="60">ROUND(AC19-(AC19*$L$5),0)</f>
        <v>59654</v>
      </c>
      <c r="I19" s="447">
        <f t="shared" ref="I19" si="61">ROUND(AD19-(AD19*$L$5),0)</f>
        <v>65949</v>
      </c>
      <c r="J19" s="447">
        <f t="shared" ref="J19" si="62">ROUND(AE19-(AE19*$L$5),0)</f>
        <v>76713</v>
      </c>
      <c r="K19" s="138"/>
      <c r="L19" s="138"/>
      <c r="M19" s="138"/>
      <c r="N19" s="138"/>
      <c r="O19" s="138"/>
      <c r="P19" s="138"/>
      <c r="Q19" s="134"/>
      <c r="AA19" s="126">
        <f>ROUND(VLOOKUP(CONCATENATE("Q80 ",F$6," V",$B19),Основа!$A$1:$P3635,15,FALSE),0)</f>
        <v>46772</v>
      </c>
      <c r="AB19" s="126">
        <f>ROUND(VLOOKUP(CONCATENATE("Q80 ",G$6," V",$B19),Основа!$A$1:$P3635,15,FALSE),0)</f>
        <v>50898</v>
      </c>
      <c r="AC19" s="126">
        <f>ROUND(VLOOKUP(CONCATENATE("Q80 ",H$6," V",$B19),Основа!$A$1:$P3635,15,FALSE),0)</f>
        <v>59654</v>
      </c>
      <c r="AD19" s="126">
        <f>ROUND(VLOOKUP(CONCATENATE("Q80 ",I$6," V",$B19),Основа!$A$1:$P3635,15,FALSE),0)</f>
        <v>65949</v>
      </c>
      <c r="AE19" s="126">
        <f>ROUND(VLOOKUP(CONCATENATE("Q80 ",J$6," V",$B19),Основа!$A$1:$P3635,15,FALSE),0)</f>
        <v>76713</v>
      </c>
      <c r="AF19" s="126"/>
      <c r="AG19" s="126"/>
      <c r="AH19" s="126"/>
      <c r="AI19" s="126"/>
      <c r="AJ19" s="126"/>
      <c r="AK19" s="126"/>
      <c r="AL19" s="126"/>
      <c r="AM19" s="67"/>
    </row>
    <row r="20" spans="2:39" ht="15" customHeight="1" thickBot="1" x14ac:dyDescent="0.35">
      <c r="B20" s="554"/>
      <c r="C20" s="556"/>
      <c r="D20" s="559" t="str">
        <f>RIGHT($M$5,21)</f>
        <v>ΔТ=70⁰С (95/85/20) Вт</v>
      </c>
      <c r="E20" s="560"/>
      <c r="F20" s="461">
        <f>ROUND(IF($D20="ΔТ=70⁰С (95/85/20) Вт",AA20,(IF($D20="ΔТ=60⁰С (90/70/20) Вт",AA20*0.818,AA20*0.646))),0)</f>
        <v>848</v>
      </c>
      <c r="G20" s="461">
        <f>ROUND(IF($D20="ΔТ=70⁰С (95/85/20) Вт",AB20,(IF($D20="ΔТ=60⁰С (90/70/20) Вт",AB20*0.818,AB20*0.646))),0)</f>
        <v>928</v>
      </c>
      <c r="H20" s="461">
        <f>ROUND(IF($D20="ΔТ=70⁰С (95/85/20) Вт",AC20,(IF($D20="ΔТ=60⁰С (90/70/20) Вт",AC20*0.818,AC20*0.646))),0)</f>
        <v>1264</v>
      </c>
      <c r="I20" s="461">
        <f>ROUND(IF($D20="ΔТ=70⁰С (95/85/20) Вт",AD20,(IF($D20="ΔТ=60⁰С (90/70/20) Вт",AD20*0.818,AD20*0.646))),0)</f>
        <v>1688</v>
      </c>
      <c r="J20" s="461">
        <f>ROUND(IF($D20="ΔТ=70⁰С (95/85/20) Вт",AE20,(IF($D20="ΔТ=60⁰С (90/70/20) Вт",AE20*0.818,AE20*0.646))),0)</f>
        <v>2112</v>
      </c>
      <c r="K20" s="147"/>
      <c r="L20" s="147"/>
      <c r="M20" s="147"/>
      <c r="N20" s="147"/>
      <c r="O20" s="147"/>
      <c r="P20" s="147"/>
      <c r="Q20" s="148"/>
      <c r="AA20" s="126">
        <f>VLOOKUP(CONCATENATE("Q80 ",F$6," V",$B19),Основа!$A$1:$P3635,8,FALSE)</f>
        <v>848</v>
      </c>
      <c r="AB20" s="126">
        <f>VLOOKUP(CONCATENATE("Q80 ",G$6," V",$B19),Основа!$A$1:$P3635,8,FALSE)</f>
        <v>928</v>
      </c>
      <c r="AC20" s="126">
        <f>VLOOKUP(CONCATENATE("Q80 ",H$6," V",$B19),Основа!$A$1:$P3635,8,FALSE)</f>
        <v>1264</v>
      </c>
      <c r="AD20" s="126">
        <f>VLOOKUP(CONCATENATE("Q80 ",I$6," V",$B19),Основа!$A$1:$P3635,8,FALSE)</f>
        <v>1688</v>
      </c>
      <c r="AE20" s="126">
        <f>VLOOKUP(CONCATENATE("Q80 ",J$6," V",$B19),Основа!$A$1:$P3635,8,FALSE)</f>
        <v>2112</v>
      </c>
      <c r="AF20" s="126"/>
      <c r="AG20" s="126"/>
      <c r="AH20" s="126"/>
      <c r="AI20" s="126"/>
      <c r="AJ20" s="126"/>
      <c r="AK20" s="126"/>
      <c r="AL20" s="126"/>
      <c r="AM20" s="67"/>
    </row>
    <row r="21" spans="2:39" ht="25.2" thickBot="1" x14ac:dyDescent="0.45">
      <c r="B21" s="80"/>
      <c r="C21" s="80"/>
      <c r="D21" s="80"/>
      <c r="E21" s="80"/>
      <c r="F21" s="80"/>
      <c r="G21" s="85" t="s">
        <v>51</v>
      </c>
      <c r="H21" s="80"/>
      <c r="I21" s="85"/>
      <c r="J21" s="80"/>
      <c r="K21" s="80"/>
      <c r="L21" s="80"/>
      <c r="M21" s="80"/>
      <c r="N21" s="80"/>
      <c r="O21" s="80"/>
      <c r="P21" s="80"/>
      <c r="Q21" s="80"/>
      <c r="AJ21" s="67"/>
      <c r="AK21" s="67"/>
      <c r="AL21" s="67"/>
      <c r="AM21" s="67"/>
    </row>
    <row r="22" spans="2:39" ht="15" customHeight="1" x14ac:dyDescent="0.3">
      <c r="B22" s="564" t="s">
        <v>0</v>
      </c>
      <c r="C22" s="565"/>
      <c r="D22" s="565"/>
      <c r="E22" s="566"/>
      <c r="F22" s="465">
        <v>500</v>
      </c>
      <c r="G22" s="465">
        <v>550</v>
      </c>
      <c r="H22" s="465">
        <v>750</v>
      </c>
      <c r="I22" s="465">
        <v>1000</v>
      </c>
      <c r="J22" s="465">
        <v>1250</v>
      </c>
      <c r="K22" s="465">
        <v>1500</v>
      </c>
      <c r="L22" s="465">
        <v>1750</v>
      </c>
      <c r="M22" s="465">
        <v>2000</v>
      </c>
      <c r="N22" s="465">
        <v>2200</v>
      </c>
      <c r="O22" s="465">
        <v>2250</v>
      </c>
      <c r="P22" s="465">
        <v>2500</v>
      </c>
      <c r="Q22" s="485">
        <v>3000</v>
      </c>
      <c r="AA22" s="80"/>
      <c r="AB22" s="80"/>
      <c r="AC22" s="80"/>
      <c r="AD22" s="80"/>
      <c r="AE22" s="80"/>
      <c r="AF22" s="80"/>
      <c r="AG22" s="80"/>
      <c r="AH22" s="80"/>
      <c r="AI22" s="80"/>
      <c r="AJ22" s="80"/>
      <c r="AK22" s="80"/>
      <c r="AL22" s="80"/>
      <c r="AM22" s="67"/>
    </row>
    <row r="23" spans="2:39" ht="15" customHeight="1" x14ac:dyDescent="0.3">
      <c r="B23" s="567" t="s">
        <v>7</v>
      </c>
      <c r="C23" s="568"/>
      <c r="D23" s="568"/>
      <c r="E23" s="569"/>
      <c r="F23" s="468">
        <v>430</v>
      </c>
      <c r="G23" s="468">
        <v>480</v>
      </c>
      <c r="H23" s="468">
        <v>680</v>
      </c>
      <c r="I23" s="468">
        <v>930</v>
      </c>
      <c r="J23" s="468">
        <v>1180</v>
      </c>
      <c r="K23" s="468">
        <v>1430</v>
      </c>
      <c r="L23" s="468">
        <v>1680</v>
      </c>
      <c r="M23" s="468">
        <v>1930</v>
      </c>
      <c r="N23" s="468">
        <v>2130</v>
      </c>
      <c r="O23" s="468">
        <v>2180</v>
      </c>
      <c r="P23" s="468">
        <v>2430</v>
      </c>
      <c r="Q23" s="469">
        <v>2930</v>
      </c>
      <c r="AA23" s="80"/>
      <c r="AB23" s="80"/>
      <c r="AC23" s="80"/>
      <c r="AD23" s="80"/>
      <c r="AE23" s="80"/>
      <c r="AF23" s="80"/>
      <c r="AG23" s="80"/>
      <c r="AH23" s="80"/>
      <c r="AI23" s="80"/>
      <c r="AJ23" s="80"/>
      <c r="AK23" s="80"/>
      <c r="AL23" s="80"/>
      <c r="AM23" s="67"/>
    </row>
    <row r="24" spans="2:39" ht="15" customHeight="1" x14ac:dyDescent="0.3">
      <c r="B24" s="567" t="s">
        <v>78</v>
      </c>
      <c r="C24" s="568"/>
      <c r="D24" s="568"/>
      <c r="E24" s="569"/>
      <c r="F24" s="573">
        <v>110</v>
      </c>
      <c r="G24" s="574"/>
      <c r="H24" s="574"/>
      <c r="I24" s="574"/>
      <c r="J24" s="574"/>
      <c r="K24" s="574"/>
      <c r="L24" s="574"/>
      <c r="M24" s="574"/>
      <c r="N24" s="574"/>
      <c r="O24" s="574"/>
      <c r="P24" s="574"/>
      <c r="Q24" s="575"/>
      <c r="AA24" s="80"/>
      <c r="AB24" s="80"/>
      <c r="AC24" s="80"/>
      <c r="AD24" s="80"/>
      <c r="AE24" s="80"/>
      <c r="AF24" s="80"/>
      <c r="AG24" s="80"/>
      <c r="AH24" s="80"/>
      <c r="AI24" s="80"/>
      <c r="AJ24" s="80"/>
      <c r="AK24" s="80"/>
      <c r="AL24" s="80"/>
      <c r="AM24" s="67"/>
    </row>
    <row r="25" spans="2:39" ht="50.25" customHeight="1" thickBot="1" x14ac:dyDescent="0.35">
      <c r="B25" s="82" t="s">
        <v>1</v>
      </c>
      <c r="C25" s="86" t="s">
        <v>2</v>
      </c>
      <c r="D25" s="86" t="s">
        <v>35</v>
      </c>
      <c r="E25" s="570" t="s">
        <v>5</v>
      </c>
      <c r="F25" s="571"/>
      <c r="G25" s="571"/>
      <c r="H25" s="571"/>
      <c r="I25" s="571"/>
      <c r="J25" s="571"/>
      <c r="K25" s="571"/>
      <c r="L25" s="571"/>
      <c r="M25" s="571"/>
      <c r="N25" s="571"/>
      <c r="O25" s="571"/>
      <c r="P25" s="571"/>
      <c r="Q25" s="572"/>
      <c r="AA25" s="80"/>
      <c r="AB25" s="80"/>
      <c r="AC25" s="80"/>
      <c r="AD25" s="80"/>
      <c r="AE25" s="80"/>
      <c r="AF25" s="80"/>
      <c r="AG25" s="80"/>
      <c r="AH25" s="80"/>
      <c r="AI25" s="80"/>
      <c r="AJ25" s="80"/>
      <c r="AK25" s="80"/>
      <c r="AL25" s="80"/>
      <c r="AM25" s="67"/>
    </row>
    <row r="26" spans="2:39" x14ac:dyDescent="0.3">
      <c r="B26" s="547">
        <v>2</v>
      </c>
      <c r="C26" s="551">
        <v>100</v>
      </c>
      <c r="D26" s="551">
        <v>40</v>
      </c>
      <c r="E26" s="87" t="s">
        <v>6</v>
      </c>
      <c r="F26" s="88">
        <v>9.01</v>
      </c>
      <c r="G26" s="88">
        <v>9.35</v>
      </c>
      <c r="H26" s="88">
        <v>11.9</v>
      </c>
      <c r="I26" s="88">
        <v>15.13</v>
      </c>
      <c r="J26" s="88">
        <v>18.36</v>
      </c>
      <c r="K26" s="88">
        <v>21.59</v>
      </c>
      <c r="L26" s="88">
        <v>24.82</v>
      </c>
      <c r="M26" s="88">
        <v>27.879999999999995</v>
      </c>
      <c r="N26" s="88">
        <v>30.667999999999996</v>
      </c>
      <c r="O26" s="88">
        <v>31.11</v>
      </c>
      <c r="P26" s="88">
        <v>34.339999999999996</v>
      </c>
      <c r="Q26" s="89">
        <v>41.207999999999991</v>
      </c>
      <c r="AA26" s="80"/>
      <c r="AB26" s="80"/>
      <c r="AC26" s="80"/>
      <c r="AD26" s="80"/>
      <c r="AE26" s="80"/>
      <c r="AF26" s="80"/>
      <c r="AG26" s="80"/>
      <c r="AH26" s="80"/>
      <c r="AI26" s="80"/>
      <c r="AJ26" s="80"/>
      <c r="AK26" s="80"/>
      <c r="AL26" s="80"/>
    </row>
    <row r="27" spans="2:39" ht="15" thickBot="1" x14ac:dyDescent="0.35">
      <c r="B27" s="561"/>
      <c r="C27" s="563"/>
      <c r="D27" s="563"/>
      <c r="E27" s="97" t="s">
        <v>3</v>
      </c>
      <c r="F27" s="98">
        <v>5.6</v>
      </c>
      <c r="G27" s="98">
        <v>6.1</v>
      </c>
      <c r="H27" s="98">
        <v>8.3000000000000007</v>
      </c>
      <c r="I27" s="98">
        <v>11</v>
      </c>
      <c r="J27" s="98">
        <v>13.8</v>
      </c>
      <c r="K27" s="98">
        <v>16.5</v>
      </c>
      <c r="L27" s="98">
        <v>19.3</v>
      </c>
      <c r="M27" s="98">
        <v>22</v>
      </c>
      <c r="N27" s="98">
        <v>24.2</v>
      </c>
      <c r="O27" s="98">
        <v>24.7</v>
      </c>
      <c r="P27" s="98">
        <v>27.5</v>
      </c>
      <c r="Q27" s="99">
        <v>32.9</v>
      </c>
      <c r="AA27" s="80"/>
      <c r="AB27" s="80"/>
      <c r="AC27" s="80"/>
      <c r="AD27" s="80"/>
      <c r="AE27" s="80"/>
      <c r="AF27" s="80"/>
      <c r="AG27" s="80"/>
      <c r="AH27" s="80"/>
      <c r="AI27" s="80"/>
      <c r="AJ27" s="80"/>
      <c r="AK27" s="80"/>
      <c r="AL27" s="80"/>
    </row>
    <row r="28" spans="2:39" x14ac:dyDescent="0.3">
      <c r="B28" s="547">
        <v>3</v>
      </c>
      <c r="C28" s="551">
        <f>C26+100</f>
        <v>200</v>
      </c>
      <c r="D28" s="551" t="s">
        <v>25</v>
      </c>
      <c r="E28" s="87" t="s">
        <v>6</v>
      </c>
      <c r="F28" s="88">
        <v>12.92</v>
      </c>
      <c r="G28" s="88">
        <v>13.77</v>
      </c>
      <c r="H28" s="88">
        <v>17.68</v>
      </c>
      <c r="I28" s="88">
        <v>22.61</v>
      </c>
      <c r="J28" s="88">
        <v>27.37</v>
      </c>
      <c r="K28" s="88">
        <v>32.129999999999995</v>
      </c>
      <c r="L28" s="88">
        <v>36.89</v>
      </c>
      <c r="M28" s="88">
        <v>41.65</v>
      </c>
      <c r="N28" s="88">
        <v>45.815000000000005</v>
      </c>
      <c r="O28" s="88">
        <v>46.58</v>
      </c>
      <c r="P28" s="88">
        <v>51.339999999999996</v>
      </c>
      <c r="Q28" s="89">
        <v>61.60799999999999</v>
      </c>
      <c r="AA28" s="80"/>
      <c r="AB28" s="80"/>
      <c r="AC28" s="80"/>
      <c r="AD28" s="80"/>
      <c r="AE28" s="80"/>
      <c r="AF28" s="80"/>
      <c r="AG28" s="80"/>
      <c r="AH28" s="80"/>
      <c r="AI28" s="80"/>
      <c r="AJ28" s="80"/>
      <c r="AK28" s="80"/>
      <c r="AL28" s="80"/>
    </row>
    <row r="29" spans="2:39" ht="15" thickBot="1" x14ac:dyDescent="0.35">
      <c r="B29" s="561"/>
      <c r="C29" s="563"/>
      <c r="D29" s="563"/>
      <c r="E29" s="97" t="s">
        <v>3</v>
      </c>
      <c r="F29" s="100">
        <v>8.4</v>
      </c>
      <c r="G29" s="100">
        <v>9.1999999999999993</v>
      </c>
      <c r="H29" s="100">
        <v>12.5</v>
      </c>
      <c r="I29" s="100">
        <v>16.600000000000001</v>
      </c>
      <c r="J29" s="100">
        <v>20.7</v>
      </c>
      <c r="K29" s="100">
        <v>24.8</v>
      </c>
      <c r="L29" s="100">
        <v>28.9</v>
      </c>
      <c r="M29" s="100">
        <v>33</v>
      </c>
      <c r="N29" s="100">
        <v>36.299999999999997</v>
      </c>
      <c r="O29" s="100">
        <v>37.1</v>
      </c>
      <c r="P29" s="100">
        <v>41.2</v>
      </c>
      <c r="Q29" s="101">
        <v>49.4</v>
      </c>
      <c r="AA29" s="80"/>
      <c r="AB29" s="80"/>
      <c r="AC29" s="80"/>
      <c r="AD29" s="80"/>
      <c r="AE29" s="80"/>
      <c r="AF29" s="80"/>
      <c r="AG29" s="80"/>
      <c r="AH29" s="80"/>
      <c r="AI29" s="80"/>
      <c r="AJ29" s="80"/>
      <c r="AK29" s="80"/>
      <c r="AL29" s="80"/>
    </row>
    <row r="30" spans="2:39" x14ac:dyDescent="0.3">
      <c r="B30" s="547">
        <v>4</v>
      </c>
      <c r="C30" s="551">
        <f t="shared" ref="C30" si="63">C28+100</f>
        <v>300</v>
      </c>
      <c r="D30" s="551">
        <f>D26+100</f>
        <v>140</v>
      </c>
      <c r="E30" s="87" t="s">
        <v>6</v>
      </c>
      <c r="F30" s="88">
        <v>17.169999999999998</v>
      </c>
      <c r="G30" s="88">
        <v>18.36</v>
      </c>
      <c r="H30" s="88">
        <v>23.46</v>
      </c>
      <c r="I30" s="88">
        <v>29.92</v>
      </c>
      <c r="J30" s="88">
        <v>36.21</v>
      </c>
      <c r="K30" s="88">
        <v>42.839999999999996</v>
      </c>
      <c r="L30" s="88">
        <v>49.129999999999995</v>
      </c>
      <c r="M30" s="88">
        <v>55.59</v>
      </c>
      <c r="N30" s="88">
        <v>61.149000000000008</v>
      </c>
      <c r="O30" s="88">
        <v>61.879999999999995</v>
      </c>
      <c r="P30" s="88">
        <v>68.34</v>
      </c>
      <c r="Q30" s="139"/>
      <c r="AA30" s="80"/>
      <c r="AB30" s="80"/>
      <c r="AC30" s="80"/>
      <c r="AD30" s="80"/>
      <c r="AE30" s="80"/>
      <c r="AF30" s="80"/>
      <c r="AG30" s="80"/>
      <c r="AH30" s="80"/>
      <c r="AI30" s="80"/>
      <c r="AJ30" s="80"/>
      <c r="AK30" s="80"/>
      <c r="AL30" s="80"/>
    </row>
    <row r="31" spans="2:39" ht="15" thickBot="1" x14ac:dyDescent="0.35">
      <c r="B31" s="548"/>
      <c r="C31" s="552"/>
      <c r="D31" s="552"/>
      <c r="E31" s="90" t="s">
        <v>3</v>
      </c>
      <c r="F31" s="92">
        <v>11.2</v>
      </c>
      <c r="G31" s="92">
        <v>12.3</v>
      </c>
      <c r="H31" s="92">
        <v>16.600000000000001</v>
      </c>
      <c r="I31" s="92">
        <v>22.1</v>
      </c>
      <c r="J31" s="92">
        <v>27.6</v>
      </c>
      <c r="K31" s="92">
        <v>33.1</v>
      </c>
      <c r="L31" s="92">
        <v>38.5</v>
      </c>
      <c r="M31" s="92">
        <v>44</v>
      </c>
      <c r="N31" s="92">
        <v>48.4</v>
      </c>
      <c r="O31" s="92">
        <v>49.5</v>
      </c>
      <c r="P31" s="92">
        <v>55</v>
      </c>
      <c r="Q31" s="140"/>
      <c r="AA31" s="80"/>
      <c r="AB31" s="80"/>
      <c r="AC31" s="80"/>
      <c r="AD31" s="80"/>
      <c r="AE31" s="80"/>
      <c r="AF31" s="80"/>
      <c r="AG31" s="80"/>
      <c r="AH31" s="80"/>
      <c r="AI31" s="80"/>
      <c r="AJ31" s="80"/>
      <c r="AK31" s="80"/>
      <c r="AL31" s="80"/>
    </row>
    <row r="32" spans="2:39" x14ac:dyDescent="0.3">
      <c r="B32" s="547">
        <v>5</v>
      </c>
      <c r="C32" s="551">
        <f t="shared" ref="C32" si="64">C30+100</f>
        <v>400</v>
      </c>
      <c r="D32" s="551" t="s">
        <v>26</v>
      </c>
      <c r="E32" s="87" t="s">
        <v>6</v>
      </c>
      <c r="F32" s="88">
        <v>21.25</v>
      </c>
      <c r="G32" s="88">
        <v>22.78</v>
      </c>
      <c r="H32" s="88">
        <v>29.24</v>
      </c>
      <c r="I32" s="88">
        <v>37.229999999999997</v>
      </c>
      <c r="J32" s="88">
        <v>45.39</v>
      </c>
      <c r="K32" s="88">
        <v>53.379999999999995</v>
      </c>
      <c r="L32" s="88">
        <v>61.37</v>
      </c>
      <c r="M32" s="88">
        <v>69.36</v>
      </c>
      <c r="N32" s="88">
        <v>76.296000000000006</v>
      </c>
      <c r="O32" s="88">
        <v>77.349999999999994</v>
      </c>
      <c r="P32" s="141"/>
      <c r="Q32" s="139"/>
      <c r="AA32" s="80"/>
      <c r="AB32" s="80"/>
      <c r="AC32" s="80"/>
      <c r="AD32" s="80"/>
      <c r="AE32" s="80"/>
      <c r="AF32" s="80"/>
      <c r="AG32" s="80"/>
      <c r="AH32" s="80"/>
      <c r="AI32" s="80"/>
      <c r="AJ32" s="126"/>
      <c r="AK32" s="126"/>
      <c r="AL32" s="126"/>
    </row>
    <row r="33" spans="2:38" ht="15" thickBot="1" x14ac:dyDescent="0.35">
      <c r="B33" s="548"/>
      <c r="C33" s="552"/>
      <c r="D33" s="552"/>
      <c r="E33" s="90" t="s">
        <v>3</v>
      </c>
      <c r="F33" s="92">
        <v>14</v>
      </c>
      <c r="G33" s="92">
        <v>15.3</v>
      </c>
      <c r="H33" s="92">
        <v>20.8</v>
      </c>
      <c r="I33" s="92">
        <v>27.7</v>
      </c>
      <c r="J33" s="92">
        <v>34.5</v>
      </c>
      <c r="K33" s="92">
        <v>41.3</v>
      </c>
      <c r="L33" s="92">
        <v>48.2</v>
      </c>
      <c r="M33" s="92">
        <v>55</v>
      </c>
      <c r="N33" s="92">
        <v>60.5</v>
      </c>
      <c r="O33" s="92">
        <v>61.9</v>
      </c>
      <c r="P33" s="142"/>
      <c r="Q33" s="143"/>
      <c r="AA33" s="80"/>
      <c r="AB33" s="80"/>
      <c r="AC33" s="80"/>
      <c r="AD33" s="80"/>
      <c r="AE33" s="80"/>
      <c r="AF33" s="80"/>
      <c r="AG33" s="80"/>
      <c r="AH33" s="80"/>
      <c r="AI33" s="80"/>
      <c r="AJ33" s="126"/>
      <c r="AK33" s="126"/>
      <c r="AL33" s="126"/>
    </row>
    <row r="34" spans="2:38" x14ac:dyDescent="0.3">
      <c r="B34" s="561">
        <v>6</v>
      </c>
      <c r="C34" s="563">
        <f t="shared" ref="C34" si="65">C32+100</f>
        <v>500</v>
      </c>
      <c r="D34" s="563">
        <f t="shared" ref="D34" si="66">D30+100</f>
        <v>240</v>
      </c>
      <c r="E34" s="94" t="s">
        <v>6</v>
      </c>
      <c r="F34" s="95">
        <v>25.5</v>
      </c>
      <c r="G34" s="95">
        <v>27.37</v>
      </c>
      <c r="H34" s="95">
        <v>35.19</v>
      </c>
      <c r="I34" s="95">
        <v>44.71</v>
      </c>
      <c r="J34" s="95">
        <v>54.23</v>
      </c>
      <c r="K34" s="95">
        <v>63.92</v>
      </c>
      <c r="L34" s="95">
        <v>73.61</v>
      </c>
      <c r="M34" s="95">
        <v>83.13</v>
      </c>
      <c r="N34" s="144"/>
      <c r="O34" s="144"/>
      <c r="P34" s="144"/>
      <c r="Q34" s="145"/>
      <c r="AA34" s="80"/>
      <c r="AB34" s="80"/>
      <c r="AC34" s="80"/>
      <c r="AD34" s="80"/>
      <c r="AE34" s="80"/>
      <c r="AF34" s="80"/>
      <c r="AG34" s="80"/>
      <c r="AH34" s="80"/>
      <c r="AI34" s="80"/>
      <c r="AJ34" s="126"/>
      <c r="AK34" s="126"/>
      <c r="AL34" s="126"/>
    </row>
    <row r="35" spans="2:38" ht="15" thickBot="1" x14ac:dyDescent="0.35">
      <c r="B35" s="561"/>
      <c r="C35" s="552"/>
      <c r="D35" s="563"/>
      <c r="E35" s="97" t="s">
        <v>3</v>
      </c>
      <c r="F35" s="98">
        <v>16.8</v>
      </c>
      <c r="G35" s="98">
        <v>18.399999999999999</v>
      </c>
      <c r="H35" s="98">
        <v>25</v>
      </c>
      <c r="I35" s="98">
        <v>33.200000000000003</v>
      </c>
      <c r="J35" s="98">
        <v>41.4</v>
      </c>
      <c r="K35" s="98">
        <v>49.6</v>
      </c>
      <c r="L35" s="98">
        <v>57.8</v>
      </c>
      <c r="M35" s="95">
        <v>66</v>
      </c>
      <c r="N35" s="144"/>
      <c r="O35" s="144"/>
      <c r="P35" s="144"/>
      <c r="Q35" s="145"/>
      <c r="AA35" s="80"/>
      <c r="AB35" s="80"/>
      <c r="AC35" s="80"/>
      <c r="AD35" s="80"/>
      <c r="AE35" s="80"/>
      <c r="AF35" s="80"/>
      <c r="AG35" s="80"/>
      <c r="AH35" s="80"/>
      <c r="AI35" s="80"/>
      <c r="AJ35" s="126"/>
      <c r="AK35" s="126"/>
      <c r="AL35" s="126"/>
    </row>
    <row r="36" spans="2:38" x14ac:dyDescent="0.3">
      <c r="B36" s="547">
        <v>7</v>
      </c>
      <c r="C36" s="551">
        <f t="shared" ref="C36" si="67">C34+100</f>
        <v>600</v>
      </c>
      <c r="D36" s="551" t="s">
        <v>27</v>
      </c>
      <c r="E36" s="87" t="s">
        <v>6</v>
      </c>
      <c r="F36" s="88">
        <v>29.75</v>
      </c>
      <c r="G36" s="88">
        <v>31.79</v>
      </c>
      <c r="H36" s="88">
        <v>40.97</v>
      </c>
      <c r="I36" s="88">
        <v>52.02</v>
      </c>
      <c r="J36" s="88">
        <v>63.24</v>
      </c>
      <c r="K36" s="88">
        <v>74.63</v>
      </c>
      <c r="L36" s="141"/>
      <c r="M36" s="141"/>
      <c r="N36" s="141"/>
      <c r="O36" s="141"/>
      <c r="P36" s="141"/>
      <c r="Q36" s="139"/>
    </row>
    <row r="37" spans="2:38" ht="15" thickBot="1" x14ac:dyDescent="0.35">
      <c r="B37" s="548"/>
      <c r="C37" s="552"/>
      <c r="D37" s="552"/>
      <c r="E37" s="90" t="s">
        <v>3</v>
      </c>
      <c r="F37" s="92">
        <v>19.600000000000001</v>
      </c>
      <c r="G37" s="92">
        <v>21.5</v>
      </c>
      <c r="H37" s="92">
        <v>29.1</v>
      </c>
      <c r="I37" s="92">
        <v>38.700000000000003</v>
      </c>
      <c r="J37" s="92">
        <v>48.3</v>
      </c>
      <c r="K37" s="92">
        <v>57.9</v>
      </c>
      <c r="L37" s="146"/>
      <c r="M37" s="146"/>
      <c r="N37" s="146"/>
      <c r="O37" s="146"/>
      <c r="P37" s="146"/>
      <c r="Q37" s="140"/>
      <c r="AA37" s="30"/>
      <c r="AB37" s="30"/>
      <c r="AC37" s="30"/>
      <c r="AD37" s="30"/>
      <c r="AE37" s="30"/>
      <c r="AF37" s="30"/>
      <c r="AG37" s="30"/>
      <c r="AH37" s="30"/>
      <c r="AI37" s="30"/>
      <c r="AJ37" s="30"/>
      <c r="AK37" s="30"/>
      <c r="AL37" s="30"/>
    </row>
    <row r="38" spans="2:38" x14ac:dyDescent="0.3">
      <c r="B38" s="547">
        <v>8</v>
      </c>
      <c r="C38" s="551">
        <f t="shared" ref="C38" si="68">C36+100</f>
        <v>700</v>
      </c>
      <c r="D38" s="551">
        <f t="shared" ref="D38" si="69">D34+100</f>
        <v>340</v>
      </c>
      <c r="E38" s="87" t="s">
        <v>6</v>
      </c>
      <c r="F38" s="88">
        <v>33.83</v>
      </c>
      <c r="G38" s="88">
        <v>36.379999999999995</v>
      </c>
      <c r="H38" s="88">
        <v>46.75</v>
      </c>
      <c r="I38" s="88">
        <v>59.5</v>
      </c>
      <c r="J38" s="88">
        <v>72.25</v>
      </c>
      <c r="K38" s="141"/>
      <c r="L38" s="141"/>
      <c r="M38" s="141"/>
      <c r="N38" s="141"/>
      <c r="O38" s="141"/>
      <c r="P38" s="141"/>
      <c r="Q38" s="139"/>
      <c r="AA38" s="30"/>
      <c r="AB38" s="30"/>
      <c r="AC38" s="30"/>
      <c r="AD38" s="30"/>
      <c r="AE38" s="30"/>
      <c r="AF38" s="30"/>
      <c r="AG38" s="30"/>
      <c r="AH38" s="30"/>
      <c r="AI38" s="30"/>
      <c r="AJ38" s="30"/>
      <c r="AK38" s="30"/>
      <c r="AL38" s="30"/>
    </row>
    <row r="39" spans="2:38" ht="15" thickBot="1" x14ac:dyDescent="0.35">
      <c r="B39" s="548"/>
      <c r="C39" s="552"/>
      <c r="D39" s="552"/>
      <c r="E39" s="90" t="s">
        <v>3</v>
      </c>
      <c r="F39" s="92">
        <v>22.4</v>
      </c>
      <c r="G39" s="92">
        <v>24.6</v>
      </c>
      <c r="H39" s="92">
        <v>33.299999999999997</v>
      </c>
      <c r="I39" s="92">
        <v>44.3</v>
      </c>
      <c r="J39" s="92">
        <v>55.2</v>
      </c>
      <c r="K39" s="146"/>
      <c r="L39" s="146"/>
      <c r="M39" s="146"/>
      <c r="N39" s="146"/>
      <c r="O39" s="146"/>
      <c r="P39" s="146"/>
      <c r="Q39" s="140"/>
      <c r="AA39" s="30"/>
      <c r="AB39" s="30"/>
      <c r="AC39" s="30"/>
      <c r="AD39" s="30"/>
      <c r="AE39" s="30"/>
      <c r="AF39" s="30"/>
      <c r="AG39" s="30"/>
      <c r="AH39" s="30"/>
      <c r="AI39" s="30"/>
      <c r="AJ39" s="30"/>
      <c r="AK39" s="30"/>
      <c r="AL39" s="30"/>
    </row>
    <row r="40" spans="2:38" x14ac:dyDescent="0.3">
      <c r="AA40" s="30"/>
      <c r="AB40" s="30"/>
      <c r="AC40" s="30"/>
      <c r="AD40" s="30"/>
      <c r="AE40" s="30"/>
      <c r="AF40" s="30"/>
      <c r="AG40" s="30"/>
      <c r="AH40" s="30"/>
      <c r="AI40" s="30"/>
      <c r="AJ40" s="30"/>
      <c r="AK40" s="30"/>
      <c r="AL40" s="30"/>
    </row>
    <row r="41" spans="2:38" x14ac:dyDescent="0.3">
      <c r="AA41" s="30"/>
      <c r="AB41" s="30"/>
      <c r="AC41" s="30"/>
      <c r="AD41" s="30"/>
      <c r="AE41" s="30"/>
      <c r="AF41" s="30"/>
      <c r="AG41" s="30"/>
      <c r="AH41" s="30"/>
      <c r="AI41" s="30"/>
      <c r="AJ41" s="30"/>
      <c r="AK41" s="30"/>
      <c r="AL41" s="30"/>
    </row>
    <row r="42" spans="2:38" x14ac:dyDescent="0.3">
      <c r="AA42" s="30"/>
      <c r="AB42" s="30"/>
      <c r="AC42" s="30"/>
      <c r="AD42" s="30"/>
      <c r="AE42" s="30"/>
      <c r="AF42" s="30"/>
      <c r="AG42" s="30"/>
      <c r="AH42" s="30"/>
      <c r="AI42" s="30"/>
      <c r="AJ42" s="30"/>
      <c r="AK42" s="30"/>
      <c r="AL42" s="30"/>
    </row>
    <row r="43" spans="2:38" x14ac:dyDescent="0.3">
      <c r="AA43" s="30"/>
      <c r="AB43" s="30"/>
      <c r="AC43" s="30"/>
      <c r="AD43" s="30"/>
      <c r="AE43" s="30"/>
      <c r="AF43" s="30"/>
      <c r="AG43" s="30"/>
      <c r="AH43" s="30"/>
      <c r="AI43" s="30"/>
      <c r="AJ43" s="30"/>
      <c r="AK43" s="30"/>
      <c r="AL43" s="30"/>
    </row>
    <row r="44" spans="2:38" x14ac:dyDescent="0.3">
      <c r="AA44" s="30"/>
      <c r="AB44" s="30"/>
      <c r="AC44" s="30"/>
      <c r="AD44" s="30"/>
      <c r="AE44" s="30"/>
      <c r="AF44" s="30"/>
      <c r="AG44" s="30"/>
      <c r="AH44" s="30"/>
      <c r="AI44" s="30"/>
      <c r="AJ44" s="30"/>
      <c r="AK44" s="30"/>
      <c r="AL44" s="30"/>
    </row>
    <row r="45" spans="2:38" x14ac:dyDescent="0.3">
      <c r="AA45" s="30"/>
      <c r="AB45" s="30"/>
      <c r="AC45" s="30"/>
      <c r="AD45" s="30"/>
      <c r="AE45" s="30"/>
      <c r="AF45" s="30"/>
      <c r="AG45" s="30"/>
      <c r="AH45" s="30"/>
      <c r="AI45" s="30"/>
      <c r="AJ45" s="30"/>
      <c r="AK45" s="30"/>
      <c r="AL45" s="30"/>
    </row>
    <row r="46" spans="2:38" x14ac:dyDescent="0.3">
      <c r="AA46" s="30"/>
      <c r="AB46" s="30"/>
      <c r="AC46" s="30"/>
      <c r="AD46" s="30"/>
      <c r="AE46" s="30"/>
      <c r="AF46" s="30"/>
      <c r="AG46" s="30"/>
      <c r="AH46" s="30"/>
      <c r="AI46" s="30"/>
      <c r="AJ46" s="30"/>
      <c r="AK46" s="30"/>
      <c r="AL46" s="30"/>
    </row>
    <row r="47" spans="2:38" x14ac:dyDescent="0.3">
      <c r="AA47" s="30"/>
      <c r="AB47" s="30"/>
      <c r="AC47" s="30"/>
      <c r="AD47" s="30"/>
      <c r="AE47" s="30"/>
      <c r="AF47" s="30"/>
      <c r="AG47" s="30"/>
      <c r="AH47" s="30"/>
      <c r="AI47" s="30"/>
      <c r="AJ47" s="30"/>
      <c r="AK47" s="30"/>
      <c r="AL47" s="30"/>
    </row>
    <row r="48" spans="2:38" x14ac:dyDescent="0.3">
      <c r="AA48" s="30"/>
      <c r="AB48" s="30"/>
      <c r="AC48" s="30"/>
      <c r="AD48" s="30"/>
      <c r="AE48" s="30"/>
      <c r="AF48" s="30"/>
      <c r="AG48" s="30"/>
      <c r="AH48" s="30"/>
      <c r="AI48" s="30"/>
      <c r="AJ48" s="30"/>
      <c r="AK48" s="30"/>
      <c r="AL48" s="30"/>
    </row>
    <row r="49" spans="27:38" x14ac:dyDescent="0.3">
      <c r="AA49" s="30"/>
      <c r="AB49" s="30"/>
      <c r="AC49" s="30"/>
      <c r="AD49" s="30"/>
      <c r="AE49" s="30"/>
      <c r="AF49" s="30"/>
      <c r="AG49" s="30"/>
      <c r="AH49" s="30"/>
      <c r="AI49" s="30"/>
      <c r="AJ49" s="30"/>
      <c r="AK49" s="30"/>
      <c r="AL49" s="30"/>
    </row>
    <row r="50" spans="27:38" x14ac:dyDescent="0.3">
      <c r="AA50" s="30"/>
      <c r="AB50" s="30"/>
      <c r="AC50" s="30"/>
      <c r="AD50" s="30"/>
      <c r="AE50" s="30"/>
      <c r="AF50" s="30"/>
      <c r="AG50" s="30"/>
      <c r="AH50" s="30"/>
      <c r="AI50" s="30"/>
      <c r="AJ50" s="30"/>
      <c r="AK50" s="30"/>
      <c r="AL50" s="30"/>
    </row>
  </sheetData>
  <mergeCells count="60">
    <mergeCell ref="J3:N3"/>
    <mergeCell ref="F24:Q24"/>
    <mergeCell ref="B1:E1"/>
    <mergeCell ref="B5:E5"/>
    <mergeCell ref="M5:Q5"/>
    <mergeCell ref="D6:E6"/>
    <mergeCell ref="B22:E22"/>
    <mergeCell ref="B23:E23"/>
    <mergeCell ref="B17:B18"/>
    <mergeCell ref="C17:C18"/>
    <mergeCell ref="D17:E17"/>
    <mergeCell ref="D18:E18"/>
    <mergeCell ref="B15:B16"/>
    <mergeCell ref="C15:C16"/>
    <mergeCell ref="H3:I3"/>
    <mergeCell ref="D15:E15"/>
    <mergeCell ref="B38:B39"/>
    <mergeCell ref="C38:C39"/>
    <mergeCell ref="D38:D39"/>
    <mergeCell ref="B32:B33"/>
    <mergeCell ref="C32:C33"/>
    <mergeCell ref="D32:D33"/>
    <mergeCell ref="B34:B35"/>
    <mergeCell ref="C34:C35"/>
    <mergeCell ref="D34:D35"/>
    <mergeCell ref="C36:C37"/>
    <mergeCell ref="D36:D37"/>
    <mergeCell ref="E25:Q25"/>
    <mergeCell ref="B36:B37"/>
    <mergeCell ref="B19:B20"/>
    <mergeCell ref="C19:C20"/>
    <mergeCell ref="D19:E19"/>
    <mergeCell ref="D20:E20"/>
    <mergeCell ref="B26:B27"/>
    <mergeCell ref="C26:C27"/>
    <mergeCell ref="D26:D27"/>
    <mergeCell ref="B28:B29"/>
    <mergeCell ref="C28:C29"/>
    <mergeCell ref="D28:D29"/>
    <mergeCell ref="B30:B31"/>
    <mergeCell ref="C30:C31"/>
    <mergeCell ref="D30:D31"/>
    <mergeCell ref="B24:E24"/>
    <mergeCell ref="D16:E16"/>
    <mergeCell ref="B13:B14"/>
    <mergeCell ref="C13:C14"/>
    <mergeCell ref="D13:E13"/>
    <mergeCell ref="D14:E14"/>
    <mergeCell ref="B7:B8"/>
    <mergeCell ref="C7:C8"/>
    <mergeCell ref="D7:E7"/>
    <mergeCell ref="D8:E8"/>
    <mergeCell ref="B11:B12"/>
    <mergeCell ref="C11:C12"/>
    <mergeCell ref="D11:E11"/>
    <mergeCell ref="D12:E12"/>
    <mergeCell ref="B9:B10"/>
    <mergeCell ref="C9:C10"/>
    <mergeCell ref="D9:E9"/>
    <mergeCell ref="D10:E10"/>
  </mergeCells>
  <dataValidations count="2">
    <dataValidation type="list" allowBlank="1" showInputMessage="1" showErrorMessage="1" sqref="M5" xr:uid="{00000000-0002-0000-0F00-000000000000}">
      <formula1>$AA$4:$AA$6</formula1>
    </dataValidation>
    <dataValidation showInputMessage="1" showErrorMessage="1" sqref="L5" xr:uid="{00000000-0002-0000-0F00-000001000000}"/>
  </dataValidations>
  <pageMargins left="0.7" right="0.7" top="0.75" bottom="0.75" header="0.3" footer="0.3"/>
  <pageSetup paperSize="9" orientation="portrait" verticalDpi="0" r:id="rId1"/>
  <drawing r:id="rId2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000-000000000000}">
  <dimension ref="B1:AM51"/>
  <sheetViews>
    <sheetView showGridLines="0" showRowColHeaders="0" zoomScaleNormal="100" workbookViewId="0">
      <pane ySplit="6" topLeftCell="A7" activePane="bottomLeft" state="frozen"/>
      <selection pane="bottomLeft" activeCell="I13" sqref="I13"/>
    </sheetView>
  </sheetViews>
  <sheetFormatPr defaultRowHeight="14.4" x14ac:dyDescent="0.3"/>
  <cols>
    <col min="1" max="1" width="2.33203125" customWidth="1"/>
    <col min="2" max="2" width="7.109375" customWidth="1"/>
    <col min="3" max="3" width="11.5546875" customWidth="1"/>
    <col min="4" max="4" width="20.5546875" customWidth="1"/>
    <col min="5" max="5" width="10.6640625" customWidth="1"/>
    <col min="6" max="16" width="8.33203125" customWidth="1"/>
    <col min="27" max="39" width="0" hidden="1" customWidth="1"/>
  </cols>
  <sheetData>
    <row r="1" spans="2:39" ht="49.5" customHeight="1" x14ac:dyDescent="0.3">
      <c r="B1" s="578"/>
      <c r="C1" s="578"/>
      <c r="D1" s="578"/>
      <c r="E1" s="578"/>
      <c r="I1" s="281" t="s">
        <v>167</v>
      </c>
    </row>
    <row r="2" spans="2:39" ht="18" customHeight="1" x14ac:dyDescent="0.3">
      <c r="B2" s="110" t="s">
        <v>6475</v>
      </c>
      <c r="C2" s="80"/>
      <c r="D2" s="80"/>
      <c r="E2" s="80"/>
      <c r="F2" s="80"/>
      <c r="G2" s="80"/>
      <c r="H2" s="80"/>
      <c r="I2" s="80"/>
      <c r="J2" s="80"/>
      <c r="K2" s="80"/>
      <c r="L2" s="80"/>
      <c r="M2" s="597"/>
      <c r="N2" s="597"/>
      <c r="O2" s="111"/>
      <c r="P2" s="111"/>
    </row>
    <row r="3" spans="2:39" ht="32.25" customHeight="1" x14ac:dyDescent="0.3">
      <c r="B3" s="149" t="s">
        <v>119</v>
      </c>
      <c r="C3" s="112"/>
      <c r="D3" s="113"/>
      <c r="E3" s="113"/>
      <c r="F3" s="80"/>
      <c r="G3" s="80"/>
      <c r="H3" s="80"/>
      <c r="I3" s="584" t="s">
        <v>118</v>
      </c>
      <c r="J3" s="585"/>
      <c r="K3" s="584" t="s">
        <v>6419</v>
      </c>
      <c r="L3" s="593"/>
      <c r="M3" s="593"/>
      <c r="N3" s="593"/>
      <c r="O3" s="593"/>
      <c r="P3" s="585"/>
    </row>
    <row r="4" spans="2:39" ht="15" customHeight="1" thickBot="1" x14ac:dyDescent="0.35">
      <c r="B4" s="103"/>
      <c r="C4" s="112"/>
      <c r="D4" s="113"/>
      <c r="E4" s="113"/>
      <c r="F4" s="80"/>
      <c r="G4" s="80"/>
      <c r="H4" s="80"/>
      <c r="I4" s="111"/>
      <c r="J4" s="125"/>
      <c r="K4" s="125"/>
      <c r="L4" s="125"/>
      <c r="M4" s="125"/>
      <c r="N4" s="266"/>
      <c r="O4" s="111"/>
      <c r="P4" s="111"/>
      <c r="AA4" s="126" t="s">
        <v>115</v>
      </c>
      <c r="AB4" s="126"/>
      <c r="AC4" s="126"/>
      <c r="AD4" s="126"/>
      <c r="AE4" s="126"/>
      <c r="AF4" s="126"/>
      <c r="AG4" s="126"/>
      <c r="AH4" s="126"/>
      <c r="AI4" s="126"/>
      <c r="AJ4" s="126"/>
      <c r="AK4" s="126"/>
      <c r="AL4" s="126"/>
    </row>
    <row r="5" spans="2:39" ht="33" customHeight="1" thickBot="1" x14ac:dyDescent="0.55000000000000004">
      <c r="B5" s="594" t="s">
        <v>6476</v>
      </c>
      <c r="C5" s="595"/>
      <c r="D5" s="596"/>
      <c r="E5" s="267"/>
      <c r="F5" s="268"/>
      <c r="G5" s="261"/>
      <c r="H5" s="272"/>
      <c r="I5" s="272" t="s">
        <v>114</v>
      </c>
      <c r="J5" s="487">
        <v>0</v>
      </c>
      <c r="K5" s="589" t="s">
        <v>115</v>
      </c>
      <c r="L5" s="589"/>
      <c r="M5" s="589"/>
      <c r="N5" s="589"/>
      <c r="O5" s="589"/>
      <c r="P5" s="84"/>
      <c r="AA5" s="102" t="s">
        <v>116</v>
      </c>
      <c r="AB5" s="126"/>
      <c r="AC5" s="126"/>
      <c r="AD5" s="126"/>
      <c r="AE5" s="126"/>
      <c r="AF5" s="126"/>
      <c r="AG5" s="126"/>
      <c r="AH5" s="126"/>
      <c r="AI5" s="126"/>
      <c r="AJ5" s="126"/>
      <c r="AK5" s="126"/>
      <c r="AL5" s="126"/>
    </row>
    <row r="6" spans="2:39" ht="26.25" customHeight="1" thickBot="1" x14ac:dyDescent="0.35">
      <c r="B6" s="256" t="s">
        <v>1</v>
      </c>
      <c r="C6" s="255" t="s">
        <v>0</v>
      </c>
      <c r="D6" s="270" t="s">
        <v>8</v>
      </c>
      <c r="E6" s="451">
        <v>500</v>
      </c>
      <c r="F6" s="451">
        <v>550</v>
      </c>
      <c r="G6" s="451">
        <v>750</v>
      </c>
      <c r="H6" s="451">
        <v>1000</v>
      </c>
      <c r="I6" s="451">
        <v>1250</v>
      </c>
      <c r="J6" s="451">
        <v>1500</v>
      </c>
      <c r="K6" s="451">
        <v>1750</v>
      </c>
      <c r="L6" s="451">
        <v>2000</v>
      </c>
      <c r="M6" s="451">
        <v>2200</v>
      </c>
      <c r="N6" s="451">
        <v>2250</v>
      </c>
      <c r="O6" s="451">
        <v>2500</v>
      </c>
      <c r="P6" s="452">
        <v>3000</v>
      </c>
      <c r="Q6" s="105"/>
      <c r="R6" s="105"/>
      <c r="AA6" s="126" t="s">
        <v>117</v>
      </c>
      <c r="AB6" s="126"/>
      <c r="AC6" s="126"/>
      <c r="AD6" s="126"/>
      <c r="AE6" s="126"/>
      <c r="AF6" s="126"/>
      <c r="AG6" s="126"/>
      <c r="AH6" s="126"/>
      <c r="AI6" s="126"/>
      <c r="AJ6" s="126"/>
      <c r="AK6" s="126"/>
      <c r="AL6" s="126"/>
    </row>
    <row r="7" spans="2:39" ht="15" customHeight="1" x14ac:dyDescent="0.3">
      <c r="B7" s="553">
        <v>2</v>
      </c>
      <c r="C7" s="555">
        <v>180</v>
      </c>
      <c r="D7" s="81" t="s">
        <v>36</v>
      </c>
      <c r="E7" s="447">
        <f>ROUND(AA7-(AA7*$J$5),0)</f>
        <v>22617</v>
      </c>
      <c r="F7" s="447">
        <f t="shared" ref="F7:L7" si="0">ROUND(AB7-(AB7*$J$5),0)</f>
        <v>24329</v>
      </c>
      <c r="G7" s="447">
        <f t="shared" si="0"/>
        <v>26709</v>
      </c>
      <c r="H7" s="447">
        <f t="shared" si="0"/>
        <v>28269</v>
      </c>
      <c r="I7" s="447">
        <f t="shared" si="0"/>
        <v>30949</v>
      </c>
      <c r="J7" s="447">
        <f t="shared" si="0"/>
        <v>31758</v>
      </c>
      <c r="K7" s="447">
        <f t="shared" si="0"/>
        <v>33686</v>
      </c>
      <c r="L7" s="447">
        <f t="shared" si="0"/>
        <v>36456</v>
      </c>
      <c r="M7" s="447">
        <f t="shared" ref="M7" si="1">ROUND(AI7-(AI7*$J$5),0)</f>
        <v>43333</v>
      </c>
      <c r="N7" s="447">
        <f t="shared" ref="N7" si="2">ROUND(AJ7-(AJ7*$J$5),0)</f>
        <v>44192</v>
      </c>
      <c r="O7" s="447">
        <f t="shared" ref="O7" si="3">ROUND(AK7-(AK7*$J$5),0)</f>
        <v>46837</v>
      </c>
      <c r="P7" s="448">
        <f t="shared" ref="P7" si="4">ROUND(AL7-(AL7*$J$5),0)</f>
        <v>55246</v>
      </c>
      <c r="AA7" s="126">
        <f>ROUND(VLOOKUP(CONCATENATE("Q80 ",E$6," H",$B7),Основа!$A$1:$O3623,15,FALSE),0)</f>
        <v>22617</v>
      </c>
      <c r="AB7" s="126">
        <f>ROUND(VLOOKUP(CONCATENATE("Q80 ",F$6," H",$B7),Основа!$A$1:$O3623,15,FALSE),0)</f>
        <v>24329</v>
      </c>
      <c r="AC7" s="126">
        <f>ROUND(VLOOKUP(CONCATENATE("Q80 ",G$6," H",$B7),Основа!$A$1:$O3623,15,FALSE),0)</f>
        <v>26709</v>
      </c>
      <c r="AD7" s="126">
        <f>ROUND(VLOOKUP(CONCATENATE("Q80 ",H$6," H",$B7),Основа!$A$1:$O3623,15,FALSE),0)</f>
        <v>28269</v>
      </c>
      <c r="AE7" s="126">
        <f>ROUND(VLOOKUP(CONCATENATE("Q80 ",I$6," H",$B7),Основа!$A$1:$O3623,15,FALSE),0)</f>
        <v>30949</v>
      </c>
      <c r="AF7" s="126">
        <f>ROUND(VLOOKUP(CONCATENATE("Q80 ",J$6," H",$B7),Основа!$A$1:$O3623,15,FALSE),0)</f>
        <v>31758</v>
      </c>
      <c r="AG7" s="126">
        <f>ROUND(VLOOKUP(CONCATENATE("Q80 ",K$6," H",$B7),Основа!$A$1:$O3623,15,FALSE),0)</f>
        <v>33686</v>
      </c>
      <c r="AH7" s="126">
        <f>ROUND(VLOOKUP(CONCATENATE("Q80 ",L$6," H",$B7),Основа!$A$1:$O3623,15,FALSE),0)</f>
        <v>36456</v>
      </c>
      <c r="AI7" s="126">
        <f>ROUND(VLOOKUP(CONCATENATE("Q80 ",M$6," H",$B7),Основа!$A$1:$O3623,15,FALSE),0)</f>
        <v>43333</v>
      </c>
      <c r="AJ7" s="126">
        <f>ROUND(VLOOKUP(CONCATENATE("Q80 ",N$6," H",$B7),Основа!$A$1:$O3623,15,FALSE),0)</f>
        <v>44192</v>
      </c>
      <c r="AK7" s="126">
        <v>46837.328484375015</v>
      </c>
      <c r="AL7" s="126">
        <v>55246.47418125</v>
      </c>
      <c r="AM7" s="236"/>
    </row>
    <row r="8" spans="2:39" ht="15" customHeight="1" thickBot="1" x14ac:dyDescent="0.35">
      <c r="B8" s="576"/>
      <c r="C8" s="577"/>
      <c r="D8" s="106" t="str">
        <f>RIGHT($K$5,21)</f>
        <v>ΔТ=70⁰С (95/85/20) Вт</v>
      </c>
      <c r="E8" s="449">
        <f t="shared" ref="E8:P8" si="5">ROUND(IF($D8="ΔТ=70⁰С (95/85/20) Вт",AA8,(IF($D8="ΔТ=60⁰С (90/70/20) Вт",AA8*0.818,AA8*0.646))),0)</f>
        <v>212</v>
      </c>
      <c r="F8" s="449">
        <f t="shared" si="5"/>
        <v>232</v>
      </c>
      <c r="G8" s="449">
        <f t="shared" si="5"/>
        <v>316</v>
      </c>
      <c r="H8" s="449">
        <f t="shared" si="5"/>
        <v>422</v>
      </c>
      <c r="I8" s="449">
        <f t="shared" si="5"/>
        <v>528</v>
      </c>
      <c r="J8" s="449">
        <f t="shared" si="5"/>
        <v>634</v>
      </c>
      <c r="K8" s="449">
        <f t="shared" si="5"/>
        <v>738</v>
      </c>
      <c r="L8" s="449">
        <f t="shared" si="5"/>
        <v>844</v>
      </c>
      <c r="M8" s="449">
        <f t="shared" si="5"/>
        <v>928</v>
      </c>
      <c r="N8" s="449">
        <f t="shared" si="5"/>
        <v>950</v>
      </c>
      <c r="O8" s="449">
        <f t="shared" si="5"/>
        <v>1056</v>
      </c>
      <c r="P8" s="450">
        <f t="shared" si="5"/>
        <v>1266</v>
      </c>
      <c r="AA8" s="126">
        <f>VLOOKUP(CONCATENATE("Q80 ",E$6," H",$B7),Основа!$A$1:$O3623,8,FALSE)</f>
        <v>212</v>
      </c>
      <c r="AB8" s="126">
        <f>VLOOKUP(CONCATENATE("Q80 ",F$6," H",$B7),Основа!$A$1:$O3623,8,FALSE)</f>
        <v>232</v>
      </c>
      <c r="AC8" s="126">
        <f>VLOOKUP(CONCATENATE("Q80 ",G$6," H",$B7),Основа!$A$1:$O3623,8,FALSE)</f>
        <v>316</v>
      </c>
      <c r="AD8" s="126">
        <f>VLOOKUP(CONCATENATE("Q80 ",H$6," H",$B7),Основа!$A$1:$O3623,8,FALSE)</f>
        <v>422</v>
      </c>
      <c r="AE8" s="126">
        <f>VLOOKUP(CONCATENATE("Q80 ",I$6," H",$B7),Основа!$A$1:$O3623,8,FALSE)</f>
        <v>528</v>
      </c>
      <c r="AF8" s="126">
        <f>VLOOKUP(CONCATENATE("Q80 ",J$6," H",$B7),Основа!$A$1:$O3623,8,FALSE)</f>
        <v>634</v>
      </c>
      <c r="AG8" s="126">
        <f>VLOOKUP(CONCATENATE("Q80 ",K$6," H",$B7),Основа!$A$1:$O3623,8,FALSE)</f>
        <v>738</v>
      </c>
      <c r="AH8" s="126">
        <f>VLOOKUP(CONCATENATE("Q80 ",L$6," H",$B7),Основа!$A$1:$O3623,8,FALSE)</f>
        <v>844</v>
      </c>
      <c r="AI8" s="126">
        <f>VLOOKUP(CONCATENATE("Q80 ",M$6," H",$B7),Основа!$A$1:$O3623,8,FALSE)</f>
        <v>928</v>
      </c>
      <c r="AJ8" s="126">
        <f>VLOOKUP(CONCATENATE("Q80 ",N$6," H",$B7),Основа!$A$1:$O3623,8,FALSE)</f>
        <v>950</v>
      </c>
      <c r="AK8" s="126">
        <v>1056</v>
      </c>
      <c r="AL8" s="126">
        <v>1266</v>
      </c>
      <c r="AM8" s="236"/>
    </row>
    <row r="9" spans="2:39" ht="15" customHeight="1" x14ac:dyDescent="0.3">
      <c r="B9" s="553">
        <v>3</v>
      </c>
      <c r="C9" s="555">
        <f>C7+100</f>
        <v>280</v>
      </c>
      <c r="D9" s="81" t="s">
        <v>36</v>
      </c>
      <c r="E9" s="447">
        <f>ROUND(AA9-(AA9*$J$5),0)</f>
        <v>26623</v>
      </c>
      <c r="F9" s="447">
        <f t="shared" ref="F9" si="6">ROUND(AB9-(AB9*$J$5),0)</f>
        <v>28730</v>
      </c>
      <c r="G9" s="447">
        <f t="shared" ref="G9" si="7">ROUND(AC9-(AC9*$J$5),0)</f>
        <v>32171</v>
      </c>
      <c r="H9" s="447">
        <f t="shared" ref="H9" si="8">ROUND(AD9-(AD9*$J$5),0)</f>
        <v>34517</v>
      </c>
      <c r="I9" s="447">
        <f t="shared" ref="I9" si="9">ROUND(AE9-(AE9*$J$5),0)</f>
        <v>38535</v>
      </c>
      <c r="J9" s="447">
        <f t="shared" ref="J9" si="10">ROUND(AF9-(AF9*$J$5),0)</f>
        <v>39760</v>
      </c>
      <c r="K9" s="447">
        <f t="shared" ref="K9" si="11">ROUND(AG9-(AG9*$J$5),0)</f>
        <v>42655</v>
      </c>
      <c r="L9" s="447">
        <f t="shared" ref="L9" si="12">ROUND(AH9-(AH9*$J$5),0)</f>
        <v>46804</v>
      </c>
      <c r="M9" s="447">
        <f t="shared" ref="M9" si="13">ROUND(AI9-(AI9*$J$5),0)</f>
        <v>55980</v>
      </c>
      <c r="N9" s="447">
        <f t="shared" ref="N9" si="14">ROUND(AJ9-(AJ9*$J$5),0)</f>
        <v>57127</v>
      </c>
      <c r="O9" s="447">
        <f t="shared" ref="O9" si="15">ROUND(AK9-(AK9*$J$5),0)</f>
        <v>60897</v>
      </c>
      <c r="P9" s="448">
        <f t="shared" ref="P9" si="16">ROUND(AL9-(AL9*$J$5),0)</f>
        <v>72118</v>
      </c>
      <c r="AA9" s="126">
        <f>ROUND(VLOOKUP(CONCATENATE("Q80 ",E$6," H",$B9),Основа!$A$1:$O3625,15,FALSE),0)</f>
        <v>26623</v>
      </c>
      <c r="AB9" s="126">
        <f>ROUND(VLOOKUP(CONCATENATE("Q80 ",F$6," H",$B9),Основа!$A$1:$O3625,15,FALSE),0)</f>
        <v>28730</v>
      </c>
      <c r="AC9" s="126">
        <f>ROUND(VLOOKUP(CONCATENATE("Q80 ",G$6," H",$B9),Основа!$A$1:$O3625,15,FALSE),0)</f>
        <v>32171</v>
      </c>
      <c r="AD9" s="126">
        <f>ROUND(VLOOKUP(CONCATENATE("Q80 ",H$6," H",$B9),Основа!$A$1:$O3625,15,FALSE),0)</f>
        <v>34517</v>
      </c>
      <c r="AE9" s="126">
        <f>ROUND(VLOOKUP(CONCATENATE("Q80 ",I$6," H",$B9),Основа!$A$1:$O3625,15,FALSE),0)</f>
        <v>38535</v>
      </c>
      <c r="AF9" s="126">
        <f>ROUND(VLOOKUP(CONCATENATE("Q80 ",J$6," H",$B9),Основа!$A$1:$O3625,15,FALSE),0)</f>
        <v>39760</v>
      </c>
      <c r="AG9" s="126">
        <f>ROUND(VLOOKUP(CONCATENATE("Q80 ",K$6," H",$B9),Основа!$A$1:$O3625,15,FALSE),0)</f>
        <v>42655</v>
      </c>
      <c r="AH9" s="126">
        <f>ROUND(VLOOKUP(CONCATENATE("Q80 ",L$6," H",$B9),Основа!$A$1:$O3625,15,FALSE),0)</f>
        <v>46804</v>
      </c>
      <c r="AI9" s="126">
        <f>ROUND(VLOOKUP(CONCATENATE("Q80 ",M$6," H",$B9),Основа!$A$1:$O3625,15,FALSE),0)</f>
        <v>55980</v>
      </c>
      <c r="AJ9" s="126">
        <f>ROUND(VLOOKUP(CONCATENATE("Q80 ",N$6," H",$B9),Основа!$A$1:$O3625,15,FALSE),0)</f>
        <v>57127</v>
      </c>
      <c r="AK9" s="126">
        <v>60896.630823187486</v>
      </c>
      <c r="AL9" s="126">
        <v>72117.636987824982</v>
      </c>
      <c r="AM9" s="236"/>
    </row>
    <row r="10" spans="2:39" ht="15" customHeight="1" thickBot="1" x14ac:dyDescent="0.35">
      <c r="B10" s="576"/>
      <c r="C10" s="577"/>
      <c r="D10" s="106" t="str">
        <f>RIGHT($K$5,21)</f>
        <v>ΔТ=70⁰С (95/85/20) Вт</v>
      </c>
      <c r="E10" s="449">
        <f t="shared" ref="E10:P10" si="17">ROUND(IF($D10="ΔТ=70⁰С (95/85/20) Вт",AA10,(IF($D10="ΔТ=60⁰С (90/70/20) Вт",AA10*0.818,AA10*0.646))),0)</f>
        <v>318</v>
      </c>
      <c r="F10" s="449">
        <f t="shared" si="17"/>
        <v>348</v>
      </c>
      <c r="G10" s="449">
        <f t="shared" si="17"/>
        <v>474</v>
      </c>
      <c r="H10" s="449">
        <f t="shared" si="17"/>
        <v>633</v>
      </c>
      <c r="I10" s="449">
        <f t="shared" si="17"/>
        <v>792</v>
      </c>
      <c r="J10" s="449">
        <f t="shared" si="17"/>
        <v>951</v>
      </c>
      <c r="K10" s="449">
        <f t="shared" si="17"/>
        <v>1107</v>
      </c>
      <c r="L10" s="449">
        <f t="shared" si="17"/>
        <v>1266</v>
      </c>
      <c r="M10" s="449">
        <f t="shared" si="17"/>
        <v>1392</v>
      </c>
      <c r="N10" s="449">
        <f t="shared" si="17"/>
        <v>1425</v>
      </c>
      <c r="O10" s="449">
        <f t="shared" si="17"/>
        <v>1584</v>
      </c>
      <c r="P10" s="450">
        <f t="shared" si="17"/>
        <v>1899</v>
      </c>
      <c r="AA10" s="126">
        <f>VLOOKUP(CONCATENATE("Q80 ",E$6," H",$B9),Основа!$A$1:$O3625,8,FALSE)</f>
        <v>318</v>
      </c>
      <c r="AB10" s="126">
        <f>VLOOKUP(CONCATENATE("Q80 ",F$6," H",$B9),Основа!$A$1:$O3625,8,FALSE)</f>
        <v>348</v>
      </c>
      <c r="AC10" s="126">
        <f>VLOOKUP(CONCATENATE("Q80 ",G$6," H",$B9),Основа!$A$1:$O3625,8,FALSE)</f>
        <v>474</v>
      </c>
      <c r="AD10" s="126">
        <f>VLOOKUP(CONCATENATE("Q80 ",H$6," H",$B9),Основа!$A$1:$O3625,8,FALSE)</f>
        <v>633</v>
      </c>
      <c r="AE10" s="126">
        <f>VLOOKUP(CONCATENATE("Q80 ",I$6," H",$B9),Основа!$A$1:$O3625,8,FALSE)</f>
        <v>792</v>
      </c>
      <c r="AF10" s="126">
        <f>VLOOKUP(CONCATENATE("Q80 ",J$6," H",$B9),Основа!$A$1:$O3625,8,FALSE)</f>
        <v>951</v>
      </c>
      <c r="AG10" s="126">
        <f>VLOOKUP(CONCATENATE("Q80 ",K$6," H",$B9),Основа!$A$1:$O3625,8,FALSE)</f>
        <v>1107</v>
      </c>
      <c r="AH10" s="126">
        <f>VLOOKUP(CONCATENATE("Q80 ",L$6," H",$B9),Основа!$A$1:$O3625,8,FALSE)</f>
        <v>1266</v>
      </c>
      <c r="AI10" s="126">
        <f>VLOOKUP(CONCATENATE("Q80 ",M$6," H",$B9),Основа!$A$1:$O3625,8,FALSE)</f>
        <v>1392</v>
      </c>
      <c r="AJ10" s="126">
        <f>VLOOKUP(CONCATENATE("Q80 ",N$6," H",$B9),Основа!$A$1:$O3625,8,FALSE)</f>
        <v>1425</v>
      </c>
      <c r="AK10" s="126">
        <v>1584</v>
      </c>
      <c r="AL10" s="126">
        <v>1899</v>
      </c>
      <c r="AM10" s="236"/>
    </row>
    <row r="11" spans="2:39" ht="15" customHeight="1" x14ac:dyDescent="0.3">
      <c r="B11" s="553">
        <v>4</v>
      </c>
      <c r="C11" s="555">
        <f>C9+100</f>
        <v>380</v>
      </c>
      <c r="D11" s="81" t="s">
        <v>36</v>
      </c>
      <c r="E11" s="447">
        <f>ROUND(AA11-(AA11*$J$5),0)</f>
        <v>30637</v>
      </c>
      <c r="F11" s="447">
        <f t="shared" ref="F11" si="18">ROUND(AB11-(AB11*$J$5),0)</f>
        <v>33148</v>
      </c>
      <c r="G11" s="447">
        <f t="shared" ref="G11" si="19">ROUND(AC11-(AC11*$J$5),0)</f>
        <v>37645</v>
      </c>
      <c r="H11" s="447">
        <f t="shared" ref="H11" si="20">ROUND(AD11-(AD11*$J$5),0)</f>
        <v>40777</v>
      </c>
      <c r="I11" s="447">
        <f t="shared" ref="I11" si="21">ROUND(AE11-(AE11*$J$5),0)</f>
        <v>46138</v>
      </c>
      <c r="J11" s="447">
        <f t="shared" ref="J11" si="22">ROUND(AF11-(AF11*$J$5),0)</f>
        <v>47780</v>
      </c>
      <c r="K11" s="447">
        <f t="shared" ref="K11" si="23">ROUND(AG11-(AG11*$J$5),0)</f>
        <v>51643</v>
      </c>
      <c r="L11" s="447">
        <f t="shared" ref="L11" si="24">ROUND(AH11-(AH11*$J$5),0)</f>
        <v>57173</v>
      </c>
      <c r="M11" s="447">
        <f t="shared" ref="M11" si="25">ROUND(AI11-(AI11*$J$5),0)</f>
        <v>68654</v>
      </c>
      <c r="N11" s="447">
        <f t="shared" ref="N11" si="26">ROUND(AJ11-(AJ11*$J$5),0)</f>
        <v>70089</v>
      </c>
      <c r="O11" s="447">
        <f t="shared" ref="O11" si="27">ROUND(AK11-(AK11*$J$5),0)</f>
        <v>74985</v>
      </c>
      <c r="P11" s="134"/>
      <c r="AA11" s="126">
        <f>ROUND(VLOOKUP(CONCATENATE("Q80 ",E$6," H",$B11),Основа!$A$1:$O3627,15,FALSE),0)</f>
        <v>30637</v>
      </c>
      <c r="AB11" s="126">
        <f>ROUND(VLOOKUP(CONCATENATE("Q80 ",F$6," H",$B11),Основа!$A$1:$O3627,15,FALSE),0)</f>
        <v>33148</v>
      </c>
      <c r="AC11" s="126">
        <f>ROUND(VLOOKUP(CONCATENATE("Q80 ",G$6," H",$B11),Основа!$A$1:$O3627,15,FALSE),0)</f>
        <v>37645</v>
      </c>
      <c r="AD11" s="126">
        <f>ROUND(VLOOKUP(CONCATENATE("Q80 ",H$6," H",$B11),Основа!$A$1:$O3627,15,FALSE),0)</f>
        <v>40777</v>
      </c>
      <c r="AE11" s="126">
        <f>ROUND(VLOOKUP(CONCATENATE("Q80 ",I$6," H",$B11),Основа!$A$1:$O3627,15,FALSE),0)</f>
        <v>46138</v>
      </c>
      <c r="AF11" s="126">
        <f>ROUND(VLOOKUP(CONCATENATE("Q80 ",J$6," H",$B11),Основа!$A$1:$O3627,15,FALSE),0)</f>
        <v>47780</v>
      </c>
      <c r="AG11" s="126">
        <f>ROUND(VLOOKUP(CONCATENATE("Q80 ",K$6," H",$B11),Основа!$A$1:$O3627,15,FALSE),0)</f>
        <v>51643</v>
      </c>
      <c r="AH11" s="126">
        <f>ROUND(VLOOKUP(CONCATENATE("Q80 ",L$6," H",$B11),Основа!$A$1:$O3627,15,FALSE),0)</f>
        <v>57173</v>
      </c>
      <c r="AI11" s="126">
        <f>ROUND(VLOOKUP(CONCATENATE("Q80 ",M$6," H",$B11),Основа!$A$1:$O3627,15,FALSE),0)</f>
        <v>68654</v>
      </c>
      <c r="AJ11" s="126">
        <f>ROUND(VLOOKUP(CONCATENATE("Q80 ",N$6," H",$B11),Основа!$A$1:$O3627,15,FALSE),0)</f>
        <v>70089</v>
      </c>
      <c r="AK11" s="126">
        <v>74985.407491499995</v>
      </c>
      <c r="AL11" s="126"/>
      <c r="AM11" s="236"/>
    </row>
    <row r="12" spans="2:39" ht="15" customHeight="1" thickBot="1" x14ac:dyDescent="0.35">
      <c r="B12" s="576"/>
      <c r="C12" s="577"/>
      <c r="D12" s="106" t="str">
        <f>RIGHT($K$5,21)</f>
        <v>ΔТ=70⁰С (95/85/20) Вт</v>
      </c>
      <c r="E12" s="449">
        <f t="shared" ref="E12:O12" si="28">ROUND(IF($D12="ΔТ=70⁰С (95/85/20) Вт",AA12,(IF($D12="ΔТ=60⁰С (90/70/20) Вт",AA12*0.818,AA12*0.646))),0)</f>
        <v>424</v>
      </c>
      <c r="F12" s="449">
        <f t="shared" si="28"/>
        <v>464</v>
      </c>
      <c r="G12" s="449">
        <f t="shared" si="28"/>
        <v>632</v>
      </c>
      <c r="H12" s="449">
        <f t="shared" si="28"/>
        <v>844</v>
      </c>
      <c r="I12" s="449">
        <f t="shared" si="28"/>
        <v>1056</v>
      </c>
      <c r="J12" s="449">
        <f t="shared" si="28"/>
        <v>1268</v>
      </c>
      <c r="K12" s="449">
        <f t="shared" si="28"/>
        <v>1476</v>
      </c>
      <c r="L12" s="449">
        <f t="shared" si="28"/>
        <v>1688</v>
      </c>
      <c r="M12" s="449">
        <f t="shared" si="28"/>
        <v>1856</v>
      </c>
      <c r="N12" s="449">
        <f t="shared" si="28"/>
        <v>1900</v>
      </c>
      <c r="O12" s="449">
        <f t="shared" si="28"/>
        <v>2112</v>
      </c>
      <c r="P12" s="135"/>
      <c r="AA12" s="126">
        <f>VLOOKUP(CONCATENATE("Q80 ",E$6," H",$B11),Основа!$A$1:$O3627,8,FALSE)</f>
        <v>424</v>
      </c>
      <c r="AB12" s="126">
        <f>VLOOKUP(CONCATENATE("Q80 ",F$6," H",$B11),Основа!$A$1:$O3627,8,FALSE)</f>
        <v>464</v>
      </c>
      <c r="AC12" s="126">
        <f>VLOOKUP(CONCATENATE("Q80 ",G$6," H",$B11),Основа!$A$1:$O3627,8,FALSE)</f>
        <v>632</v>
      </c>
      <c r="AD12" s="126">
        <f>VLOOKUP(CONCATENATE("Q80 ",H$6," H",$B11),Основа!$A$1:$O3627,8,FALSE)</f>
        <v>844</v>
      </c>
      <c r="AE12" s="126">
        <f>VLOOKUP(CONCATENATE("Q80 ",I$6," H",$B11),Основа!$A$1:$O3627,8,FALSE)</f>
        <v>1056</v>
      </c>
      <c r="AF12" s="126">
        <f>VLOOKUP(CONCATENATE("Q80 ",J$6," H",$B11),Основа!$A$1:$O3627,8,FALSE)</f>
        <v>1268</v>
      </c>
      <c r="AG12" s="126">
        <f>VLOOKUP(CONCATENATE("Q80 ",K$6," H",$B11),Основа!$A$1:$O3627,8,FALSE)</f>
        <v>1476</v>
      </c>
      <c r="AH12" s="126">
        <f>VLOOKUP(CONCATENATE("Q80 ",L$6," H",$B11),Основа!$A$1:$O3627,8,FALSE)</f>
        <v>1688</v>
      </c>
      <c r="AI12" s="126">
        <f>VLOOKUP(CONCATENATE("Q80 ",M$6," H",$B11),Основа!$A$1:$O3627,8,FALSE)</f>
        <v>1856</v>
      </c>
      <c r="AJ12" s="126">
        <f>VLOOKUP(CONCATENATE("Q80 ",N$6," H",$B11),Основа!$A$1:$O3627,8,FALSE)</f>
        <v>1900</v>
      </c>
      <c r="AK12" s="126">
        <v>2112</v>
      </c>
      <c r="AL12" s="126"/>
      <c r="AM12" s="236"/>
    </row>
    <row r="13" spans="2:39" ht="15" customHeight="1" x14ac:dyDescent="0.3">
      <c r="B13" s="553">
        <v>5</v>
      </c>
      <c r="C13" s="555">
        <f>C11+100</f>
        <v>480</v>
      </c>
      <c r="D13" s="81" t="s">
        <v>36</v>
      </c>
      <c r="E13" s="447">
        <f>ROUND(AA13-(AA13*$J$5),0)</f>
        <v>34656</v>
      </c>
      <c r="F13" s="447">
        <f t="shared" ref="F13" si="29">ROUND(AB13-(AB13*$J$5),0)</f>
        <v>37572</v>
      </c>
      <c r="G13" s="447">
        <f t="shared" ref="G13" si="30">ROUND(AC13-(AC13*$J$5),0)</f>
        <v>43130</v>
      </c>
      <c r="H13" s="447">
        <f t="shared" ref="H13" si="31">ROUND(AD13-(AD13*$J$5),0)</f>
        <v>47050</v>
      </c>
      <c r="I13" s="447">
        <f t="shared" ref="I13" si="32">ROUND(AE13-(AE13*$J$5),0)</f>
        <v>53757</v>
      </c>
      <c r="J13" s="447">
        <f t="shared" ref="J13" si="33">ROUND(AF13-(AF13*$J$5),0)</f>
        <v>55815</v>
      </c>
      <c r="K13" s="447">
        <f t="shared" ref="K13" si="34">ROUND(AG13-(AG13*$J$5),0)</f>
        <v>60650</v>
      </c>
      <c r="L13" s="447">
        <f t="shared" ref="L13" si="35">ROUND(AH13-(AH13*$J$5),0)</f>
        <v>67564</v>
      </c>
      <c r="M13" s="447">
        <f t="shared" ref="M13" si="36">ROUND(AI13-(AI13*$J$5),0)</f>
        <v>81353</v>
      </c>
      <c r="N13" s="447">
        <f t="shared" ref="N13" si="37">ROUND(AJ13-(AJ13*$J$5),0)</f>
        <v>83077</v>
      </c>
      <c r="O13" s="136"/>
      <c r="P13" s="137"/>
      <c r="AA13" s="126">
        <f>ROUND(VLOOKUP(CONCATENATE("Q80 ",E$6," H",$B13),Основа!$A$1:$O3629,15,FALSE),0)</f>
        <v>34656</v>
      </c>
      <c r="AB13" s="126">
        <f>ROUND(VLOOKUP(CONCATENATE("Q80 ",F$6," H",$B13),Основа!$A$1:$O3629,15,FALSE),0)</f>
        <v>37572</v>
      </c>
      <c r="AC13" s="126">
        <f>ROUND(VLOOKUP(CONCATENATE("Q80 ",G$6," H",$B13),Основа!$A$1:$O3629,15,FALSE),0)</f>
        <v>43130</v>
      </c>
      <c r="AD13" s="126">
        <f>ROUND(VLOOKUP(CONCATENATE("Q80 ",H$6," H",$B13),Основа!$A$1:$O3629,15,FALSE),0)</f>
        <v>47050</v>
      </c>
      <c r="AE13" s="126">
        <f>ROUND(VLOOKUP(CONCATENATE("Q80 ",I$6," H",$B13),Основа!$A$1:$O3629,15,FALSE),0)</f>
        <v>53757</v>
      </c>
      <c r="AF13" s="126">
        <f>ROUND(VLOOKUP(CONCATENATE("Q80 ",J$6," H",$B13),Основа!$A$1:$O3629,15,FALSE),0)</f>
        <v>55815</v>
      </c>
      <c r="AG13" s="126">
        <f>ROUND(VLOOKUP(CONCATENATE("Q80 ",K$6," H",$B13),Основа!$A$1:$O3629,15,FALSE),0)</f>
        <v>60650</v>
      </c>
      <c r="AH13" s="126">
        <f>ROUND(VLOOKUP(CONCATENATE("Q80 ",L$6," H",$B13),Основа!$A$1:$O3629,15,FALSE),0)</f>
        <v>67564</v>
      </c>
      <c r="AI13" s="126">
        <f>ROUND(VLOOKUP(CONCATENATE("Q80 ",M$6," H",$B13),Основа!$A$1:$O3629,15,FALSE),0)</f>
        <v>81353</v>
      </c>
      <c r="AJ13" s="126">
        <f>ROUND(VLOOKUP(CONCATENATE("Q80 ",N$6," H",$B13),Основа!$A$1:$O3629,15,FALSE),0)</f>
        <v>83077</v>
      </c>
      <c r="AK13" s="126"/>
      <c r="AL13" s="126"/>
      <c r="AM13" s="236"/>
    </row>
    <row r="14" spans="2:39" ht="15" customHeight="1" thickBot="1" x14ac:dyDescent="0.35">
      <c r="B14" s="576"/>
      <c r="C14" s="577"/>
      <c r="D14" s="106" t="str">
        <f>RIGHT($K$5,21)</f>
        <v>ΔТ=70⁰С (95/85/20) Вт</v>
      </c>
      <c r="E14" s="449">
        <f t="shared" ref="E14:N14" si="38">ROUND(IF($D14="ΔТ=70⁰С (95/85/20) Вт",AA14,(IF($D14="ΔТ=60⁰С (90/70/20) Вт",AA14*0.818,AA14*0.646))),0)</f>
        <v>530</v>
      </c>
      <c r="F14" s="449">
        <f t="shared" si="38"/>
        <v>580</v>
      </c>
      <c r="G14" s="449">
        <f t="shared" si="38"/>
        <v>790</v>
      </c>
      <c r="H14" s="449">
        <f t="shared" si="38"/>
        <v>1055</v>
      </c>
      <c r="I14" s="449">
        <f t="shared" si="38"/>
        <v>1320</v>
      </c>
      <c r="J14" s="449">
        <f t="shared" si="38"/>
        <v>1585</v>
      </c>
      <c r="K14" s="449">
        <f t="shared" si="38"/>
        <v>1845</v>
      </c>
      <c r="L14" s="449">
        <f t="shared" si="38"/>
        <v>2110</v>
      </c>
      <c r="M14" s="449">
        <f t="shared" si="38"/>
        <v>2320</v>
      </c>
      <c r="N14" s="449">
        <f t="shared" si="38"/>
        <v>2375</v>
      </c>
      <c r="O14" s="132"/>
      <c r="P14" s="135"/>
      <c r="AA14" s="126">
        <f>VLOOKUP(CONCATENATE("Q80 ",E$6," H",$B13),Основа!$A$1:$O3629,8,FALSE)</f>
        <v>530</v>
      </c>
      <c r="AB14" s="126">
        <f>VLOOKUP(CONCATENATE("Q80 ",F$6," H",$B13),Основа!$A$1:$O3629,8,FALSE)</f>
        <v>580</v>
      </c>
      <c r="AC14" s="126">
        <f>VLOOKUP(CONCATENATE("Q80 ",G$6," H",$B13),Основа!$A$1:$O3629,8,FALSE)</f>
        <v>790</v>
      </c>
      <c r="AD14" s="126">
        <f>VLOOKUP(CONCATENATE("Q80 ",H$6," H",$B13),Основа!$A$1:$O3629,8,FALSE)</f>
        <v>1055</v>
      </c>
      <c r="AE14" s="126">
        <f>VLOOKUP(CONCATENATE("Q80 ",I$6," H",$B13),Основа!$A$1:$O3629,8,FALSE)</f>
        <v>1320</v>
      </c>
      <c r="AF14" s="126">
        <f>VLOOKUP(CONCATENATE("Q80 ",J$6," H",$B13),Основа!$A$1:$O3629,8,FALSE)</f>
        <v>1585</v>
      </c>
      <c r="AG14" s="126">
        <f>VLOOKUP(CONCATENATE("Q80 ",K$6," H",$B13),Основа!$A$1:$O3629,8,FALSE)</f>
        <v>1845</v>
      </c>
      <c r="AH14" s="126">
        <f>VLOOKUP(CONCATENATE("Q80 ",L$6," H",$B13),Основа!$A$1:$O3629,8,FALSE)</f>
        <v>2110</v>
      </c>
      <c r="AI14" s="126">
        <f>VLOOKUP(CONCATENATE("Q80 ",M$6," H",$B13),Основа!$A$1:$O3629,8,FALSE)</f>
        <v>2320</v>
      </c>
      <c r="AJ14" s="126">
        <f>VLOOKUP(CONCATENATE("Q80 ",N$6," H",$B13),Основа!$A$1:$O3629,8,FALSE)</f>
        <v>2375</v>
      </c>
      <c r="AK14" s="126"/>
      <c r="AL14" s="126"/>
      <c r="AM14" s="236"/>
    </row>
    <row r="15" spans="2:39" ht="15" customHeight="1" x14ac:dyDescent="0.3">
      <c r="B15" s="553">
        <v>6</v>
      </c>
      <c r="C15" s="555">
        <f>C13+100</f>
        <v>580</v>
      </c>
      <c r="D15" s="81" t="s">
        <v>36</v>
      </c>
      <c r="E15" s="447">
        <f>ROUND(AA15-(AA15*$J$5),0)</f>
        <v>38687</v>
      </c>
      <c r="F15" s="447">
        <f t="shared" ref="F15" si="39">ROUND(AB15-(AB15*$J$5),0)</f>
        <v>42004</v>
      </c>
      <c r="G15" s="447">
        <f t="shared" ref="G15" si="40">ROUND(AC15-(AC15*$J$5),0)</f>
        <v>48627</v>
      </c>
      <c r="H15" s="447">
        <f t="shared" ref="H15" si="41">ROUND(AD15-(AD15*$J$5),0)</f>
        <v>53337</v>
      </c>
      <c r="I15" s="447">
        <f t="shared" ref="I15" si="42">ROUND(AE15-(AE15*$J$5),0)</f>
        <v>61392</v>
      </c>
      <c r="J15" s="447">
        <f t="shared" ref="J15" si="43">ROUND(AF15-(AF15*$J$5),0)</f>
        <v>63865</v>
      </c>
      <c r="K15" s="447">
        <f t="shared" ref="K15" si="44">ROUND(AG15-(AG15*$J$5),0)</f>
        <v>69679</v>
      </c>
      <c r="L15" s="447">
        <f t="shared" ref="L15" si="45">ROUND(AH15-(AH15*$J$5),0)</f>
        <v>77977</v>
      </c>
      <c r="M15" s="138"/>
      <c r="N15" s="138"/>
      <c r="O15" s="138"/>
      <c r="P15" s="134"/>
      <c r="AA15" s="126">
        <f>ROUND(VLOOKUP(CONCATENATE("Q80 ",E$6," H",$B15),Основа!$A$1:$O3631,15,FALSE),0)</f>
        <v>38687</v>
      </c>
      <c r="AB15" s="126">
        <f>ROUND(VLOOKUP(CONCATENATE("Q80 ",F$6," H",$B15),Основа!$A$1:$O3631,15,FALSE),0)</f>
        <v>42004</v>
      </c>
      <c r="AC15" s="126">
        <f>ROUND(VLOOKUP(CONCATENATE("Q80 ",G$6," H",$B15),Основа!$A$1:$O3631,15,FALSE),0)</f>
        <v>48627</v>
      </c>
      <c r="AD15" s="126">
        <f>ROUND(VLOOKUP(CONCATENATE("Q80 ",H$6," H",$B15),Основа!$A$1:$O3631,15,FALSE),0)</f>
        <v>53337</v>
      </c>
      <c r="AE15" s="126">
        <f>ROUND(VLOOKUP(CONCATENATE("Q80 ",I$6," H",$B15),Основа!$A$1:$O3631,15,FALSE),0)</f>
        <v>61392</v>
      </c>
      <c r="AF15" s="126">
        <f>ROUND(VLOOKUP(CONCATENATE("Q80 ",J$6," H",$B15),Основа!$A$1:$O3631,15,FALSE),0)</f>
        <v>63865</v>
      </c>
      <c r="AG15" s="126">
        <f>ROUND(VLOOKUP(CONCATENATE("Q80 ",K$6," H",$B15),Основа!$A$1:$O3631,15,FALSE),0)</f>
        <v>69679</v>
      </c>
      <c r="AH15" s="126">
        <f>ROUND(VLOOKUP(CONCATENATE("Q80 ",L$6," H",$B15),Основа!$A$1:$O3631,15,FALSE),0)</f>
        <v>77977</v>
      </c>
      <c r="AI15" s="126"/>
      <c r="AJ15" s="126"/>
      <c r="AK15" s="126"/>
      <c r="AL15" s="126"/>
      <c r="AM15" s="236"/>
    </row>
    <row r="16" spans="2:39" ht="15" customHeight="1" thickBot="1" x14ac:dyDescent="0.35">
      <c r="B16" s="576"/>
      <c r="C16" s="577"/>
      <c r="D16" s="106" t="str">
        <f>RIGHT($K$5,21)</f>
        <v>ΔТ=70⁰С (95/85/20) Вт</v>
      </c>
      <c r="E16" s="449">
        <f t="shared" ref="E16:L16" si="46">ROUND(IF($D16="ΔТ=70⁰С (95/85/20) Вт",AA16,(IF($D16="ΔТ=60⁰С (90/70/20) Вт",AA16*0.818,AA16*0.646))),0)</f>
        <v>636</v>
      </c>
      <c r="F16" s="449">
        <f t="shared" si="46"/>
        <v>696</v>
      </c>
      <c r="G16" s="449">
        <f t="shared" si="46"/>
        <v>948</v>
      </c>
      <c r="H16" s="449">
        <f t="shared" si="46"/>
        <v>1266</v>
      </c>
      <c r="I16" s="449">
        <f t="shared" si="46"/>
        <v>1584</v>
      </c>
      <c r="J16" s="449">
        <f t="shared" si="46"/>
        <v>1902</v>
      </c>
      <c r="K16" s="449">
        <f t="shared" si="46"/>
        <v>2214</v>
      </c>
      <c r="L16" s="449">
        <f t="shared" si="46"/>
        <v>2532</v>
      </c>
      <c r="M16" s="147"/>
      <c r="N16" s="147"/>
      <c r="O16" s="147"/>
      <c r="P16" s="148"/>
      <c r="AA16" s="126">
        <f>VLOOKUP(CONCATENATE("Q80 ",E$6," H",$B15),Основа!$A$1:$O3631,8,FALSE)</f>
        <v>636</v>
      </c>
      <c r="AB16" s="126">
        <f>VLOOKUP(CONCATENATE("Q80 ",F$6," H",$B15),Основа!$A$1:$O3631,8,FALSE)</f>
        <v>696</v>
      </c>
      <c r="AC16" s="126">
        <f>VLOOKUP(CONCATENATE("Q80 ",G$6," H",$B15),Основа!$A$1:$O3631,8,FALSE)</f>
        <v>948</v>
      </c>
      <c r="AD16" s="126">
        <f>VLOOKUP(CONCATENATE("Q80 ",H$6," H",$B15),Основа!$A$1:$O3631,8,FALSE)</f>
        <v>1266</v>
      </c>
      <c r="AE16" s="126">
        <f>VLOOKUP(CONCATENATE("Q80 ",I$6," H",$B15),Основа!$A$1:$O3631,8,FALSE)</f>
        <v>1584</v>
      </c>
      <c r="AF16" s="126">
        <f>VLOOKUP(CONCATENATE("Q80 ",J$6," H",$B15),Основа!$A$1:$O3631,8,FALSE)</f>
        <v>1902</v>
      </c>
      <c r="AG16" s="126">
        <f>VLOOKUP(CONCATENATE("Q80 ",K$6," H",$B15),Основа!$A$1:$O3631,8,FALSE)</f>
        <v>2214</v>
      </c>
      <c r="AH16" s="126">
        <f>VLOOKUP(CONCATENATE("Q80 ",L$6," H",$B15),Основа!$A$1:$O3631,8,FALSE)</f>
        <v>2532</v>
      </c>
      <c r="AI16" s="126"/>
      <c r="AJ16" s="126"/>
      <c r="AK16" s="126"/>
      <c r="AL16" s="126"/>
      <c r="AM16" s="236"/>
    </row>
    <row r="17" spans="2:39" ht="15" customHeight="1" x14ac:dyDescent="0.3">
      <c r="B17" s="553">
        <v>7</v>
      </c>
      <c r="C17" s="555">
        <f>C15+100</f>
        <v>680</v>
      </c>
      <c r="D17" s="81" t="s">
        <v>36</v>
      </c>
      <c r="E17" s="447">
        <f>ROUND(AA17-(AA17*$J$5),0)</f>
        <v>42725</v>
      </c>
      <c r="F17" s="447">
        <f t="shared" ref="F17" si="47">ROUND(AB17-(AB17*$J$5),0)</f>
        <v>46447</v>
      </c>
      <c r="G17" s="447">
        <f t="shared" ref="G17" si="48">ROUND(AC17-(AC17*$J$5),0)</f>
        <v>54135</v>
      </c>
      <c r="H17" s="447">
        <f t="shared" ref="H17" si="49">ROUND(AD17-(AD17*$J$5),0)</f>
        <v>59637</v>
      </c>
      <c r="I17" s="447">
        <f t="shared" ref="I17" si="50">ROUND(AE17-(AE17*$J$5),0)</f>
        <v>69043</v>
      </c>
      <c r="J17" s="447">
        <f t="shared" ref="J17" si="51">ROUND(AF17-(AF17*$J$5),0)</f>
        <v>71934</v>
      </c>
      <c r="K17" s="136"/>
      <c r="L17" s="136"/>
      <c r="M17" s="136"/>
      <c r="N17" s="136"/>
      <c r="O17" s="136"/>
      <c r="P17" s="137"/>
      <c r="AA17" s="126">
        <f>ROUND(VLOOKUP(CONCATENATE("Q80 ",E$6," H",$B17),Основа!$A$1:$O3633,15,FALSE),0)</f>
        <v>42725</v>
      </c>
      <c r="AB17" s="126">
        <f>ROUND(VLOOKUP(CONCATENATE("Q80 ",F$6," H",$B17),Основа!$A$1:$O3633,15,FALSE),0)</f>
        <v>46447</v>
      </c>
      <c r="AC17" s="126">
        <f>ROUND(VLOOKUP(CONCATENATE("Q80 ",G$6," H",$B17),Основа!$A$1:$O3633,15,FALSE),0)</f>
        <v>54135</v>
      </c>
      <c r="AD17" s="126">
        <f>ROUND(VLOOKUP(CONCATENATE("Q80 ",H$6," H",$B17),Основа!$A$1:$O3633,15,FALSE),0)</f>
        <v>59637</v>
      </c>
      <c r="AE17" s="126">
        <f>ROUND(VLOOKUP(CONCATENATE("Q80 ",I$6," H",$B17),Основа!$A$1:$O3633,15,FALSE),0)</f>
        <v>69043</v>
      </c>
      <c r="AF17" s="126">
        <f>ROUND(VLOOKUP(CONCATENATE("Q80 ",J$6," H",$B17),Основа!$A$1:$O3633,15,FALSE),0)</f>
        <v>71934</v>
      </c>
      <c r="AG17" s="126"/>
      <c r="AH17" s="126"/>
      <c r="AI17" s="126"/>
      <c r="AJ17" s="126"/>
      <c r="AK17" s="126"/>
      <c r="AL17" s="126"/>
      <c r="AM17" s="236"/>
    </row>
    <row r="18" spans="2:39" ht="15" customHeight="1" thickBot="1" x14ac:dyDescent="0.35">
      <c r="B18" s="576"/>
      <c r="C18" s="577"/>
      <c r="D18" s="106" t="str">
        <f>RIGHT($K$5,21)</f>
        <v>ΔТ=70⁰С (95/85/20) Вт</v>
      </c>
      <c r="E18" s="449">
        <f t="shared" ref="E18:J18" si="52">ROUND(IF($D18="ΔТ=70⁰С (95/85/20) Вт",AA18,(IF($D18="ΔТ=60⁰С (90/70/20) Вт",AA18*0.818,AA18*0.646))),0)</f>
        <v>742</v>
      </c>
      <c r="F18" s="449">
        <f t="shared" si="52"/>
        <v>812</v>
      </c>
      <c r="G18" s="449">
        <f t="shared" si="52"/>
        <v>1106</v>
      </c>
      <c r="H18" s="449">
        <f t="shared" si="52"/>
        <v>1477</v>
      </c>
      <c r="I18" s="449">
        <f t="shared" si="52"/>
        <v>1848</v>
      </c>
      <c r="J18" s="449">
        <f t="shared" si="52"/>
        <v>2219</v>
      </c>
      <c r="K18" s="132"/>
      <c r="L18" s="132"/>
      <c r="M18" s="132"/>
      <c r="N18" s="132"/>
      <c r="O18" s="132"/>
      <c r="P18" s="135"/>
      <c r="AA18" s="126">
        <f>VLOOKUP(CONCATENATE("Q80 ",E$6," H",$B17),Основа!$A$1:$O3633,8,FALSE)</f>
        <v>742</v>
      </c>
      <c r="AB18" s="126">
        <f>VLOOKUP(CONCATENATE("Q80 ",F$6," H",$B17),Основа!$A$1:$O3633,8,FALSE)</f>
        <v>812</v>
      </c>
      <c r="AC18" s="126">
        <f>VLOOKUP(CONCATENATE("Q80 ",G$6," H",$B17),Основа!$A$1:$O3633,8,FALSE)</f>
        <v>1106</v>
      </c>
      <c r="AD18" s="126">
        <f>VLOOKUP(CONCATENATE("Q80 ",H$6," H",$B17),Основа!$A$1:$O3633,8,FALSE)</f>
        <v>1477</v>
      </c>
      <c r="AE18" s="126">
        <f>VLOOKUP(CONCATENATE("Q80 ",I$6," H",$B17),Основа!$A$1:$O3633,8,FALSE)</f>
        <v>1848</v>
      </c>
      <c r="AF18" s="126">
        <f>VLOOKUP(CONCATENATE("Q80 ",J$6," H",$B17),Основа!$A$1:$O3633,8,FALSE)</f>
        <v>2219</v>
      </c>
      <c r="AG18" s="126"/>
      <c r="AH18" s="126"/>
      <c r="AI18" s="126"/>
      <c r="AJ18" s="126"/>
      <c r="AK18" s="126"/>
      <c r="AL18" s="126"/>
      <c r="AM18" s="236"/>
    </row>
    <row r="19" spans="2:39" ht="15" customHeight="1" x14ac:dyDescent="0.3">
      <c r="B19" s="553">
        <v>8</v>
      </c>
      <c r="C19" s="555">
        <f>C17+100</f>
        <v>780</v>
      </c>
      <c r="D19" s="81" t="s">
        <v>36</v>
      </c>
      <c r="E19" s="447">
        <f>ROUND(AA19-(AA19*$J$5),0)</f>
        <v>46772</v>
      </c>
      <c r="F19" s="447">
        <f t="shared" ref="F19" si="53">ROUND(AB19-(AB19*$J$5),0)</f>
        <v>50899</v>
      </c>
      <c r="G19" s="447">
        <f t="shared" ref="G19" si="54">ROUND(AC19-(AC19*$J$5),0)</f>
        <v>59654</v>
      </c>
      <c r="H19" s="447">
        <f t="shared" ref="H19" si="55">ROUND(AD19-(AD19*$J$5),0)</f>
        <v>65949</v>
      </c>
      <c r="I19" s="447">
        <f t="shared" ref="I19" si="56">ROUND(AE19-(AE19*$J$5),0)</f>
        <v>76713</v>
      </c>
      <c r="J19" s="138"/>
      <c r="K19" s="138"/>
      <c r="L19" s="138"/>
      <c r="M19" s="138"/>
      <c r="N19" s="138"/>
      <c r="O19" s="138"/>
      <c r="P19" s="134"/>
      <c r="AA19" s="126">
        <f>ROUND(VLOOKUP(CONCATENATE("Q80 ",E$6," H",$B19),Основа!$A$1:$O3635,15,FALSE),0)</f>
        <v>46772</v>
      </c>
      <c r="AB19" s="126">
        <f>ROUND(VLOOKUP(CONCATENATE("Q80 ",F$6," H",$B19),Основа!$A$1:$O3635,15,FALSE),0)</f>
        <v>50899</v>
      </c>
      <c r="AC19" s="126">
        <f>ROUND(VLOOKUP(CONCATENATE("Q80 ",G$6," H",$B19),Основа!$A$1:$O3635,15,FALSE),0)</f>
        <v>59654</v>
      </c>
      <c r="AD19" s="126">
        <f>ROUND(VLOOKUP(CONCATENATE("Q80 ",H$6," H",$B19),Основа!$A$1:$O3635,15,FALSE),0)</f>
        <v>65949</v>
      </c>
      <c r="AE19" s="126">
        <f>ROUND(VLOOKUP(CONCATENATE("Q80 ",I$6," H",$B19),Основа!$A$1:$O3635,15,FALSE),0)</f>
        <v>76713</v>
      </c>
      <c r="AF19" s="126"/>
      <c r="AG19" s="126"/>
      <c r="AH19" s="126"/>
      <c r="AI19" s="126"/>
      <c r="AJ19" s="126"/>
      <c r="AK19" s="126"/>
      <c r="AL19" s="126"/>
      <c r="AM19" s="236"/>
    </row>
    <row r="20" spans="2:39" ht="15" customHeight="1" thickBot="1" x14ac:dyDescent="0.35">
      <c r="B20" s="554"/>
      <c r="C20" s="556"/>
      <c r="D20" s="106" t="str">
        <f>RIGHT($K$5,21)</f>
        <v>ΔТ=70⁰С (95/85/20) Вт</v>
      </c>
      <c r="E20" s="449">
        <f>ROUND(IF($D20="ΔТ=70⁰С (95/85/20) Вт",AA20,(IF($D20="ΔТ=60⁰С (90/70/20) Вт",AA20*0.818,AA20*0.646))),0)</f>
        <v>848</v>
      </c>
      <c r="F20" s="449">
        <f>ROUND(IF($D20="ΔТ=70⁰С (95/85/20) Вт",AB20,(IF($D20="ΔТ=60⁰С (90/70/20) Вт",AB20*0.818,AB20*0.646))),0)</f>
        <v>928</v>
      </c>
      <c r="G20" s="449">
        <f>ROUND(IF($D20="ΔТ=70⁰С (95/85/20) Вт",AC20,(IF($D20="ΔТ=60⁰С (90/70/20) Вт",AC20*0.818,AC20*0.646))),0)</f>
        <v>1264</v>
      </c>
      <c r="H20" s="449">
        <f>ROUND(IF($D20="ΔТ=70⁰С (95/85/20) Вт",AD20,(IF($D20="ΔТ=60⁰С (90/70/20) Вт",AD20*0.818,AD20*0.646))),0)</f>
        <v>1688</v>
      </c>
      <c r="I20" s="449">
        <f>ROUND(IF($D20="ΔТ=70⁰С (95/85/20) Вт",AE20,(IF($D20="ΔТ=60⁰С (90/70/20) Вт",AE20*0.818,AE20*0.646))),0)</f>
        <v>2112</v>
      </c>
      <c r="J20" s="147"/>
      <c r="K20" s="147"/>
      <c r="L20" s="147"/>
      <c r="M20" s="147"/>
      <c r="N20" s="147"/>
      <c r="O20" s="147"/>
      <c r="P20" s="148"/>
      <c r="AA20" s="126">
        <f>VLOOKUP(CONCATENATE("Q80 ",E$6," H",$B19),Основа!$A$1:$O3635,8,FALSE)</f>
        <v>848</v>
      </c>
      <c r="AB20" s="126">
        <f>VLOOKUP(CONCATENATE("Q80 ",F$6," H",$B19),Основа!$A$1:$O3635,8,FALSE)</f>
        <v>928</v>
      </c>
      <c r="AC20" s="126">
        <f>VLOOKUP(CONCATENATE("Q80 ",G$6," H",$B19),Основа!$A$1:$O3635,8,FALSE)</f>
        <v>1264</v>
      </c>
      <c r="AD20" s="126">
        <f>VLOOKUP(CONCATENATE("Q80 ",H$6," H",$B19),Основа!$A$1:$O3635,8,FALSE)</f>
        <v>1688</v>
      </c>
      <c r="AE20" s="126">
        <f>VLOOKUP(CONCATENATE("Q80 ",I$6," H",$B19),Основа!$A$1:$O3635,8,FALSE)</f>
        <v>2112</v>
      </c>
      <c r="AF20" s="126"/>
      <c r="AG20" s="126"/>
      <c r="AH20" s="126"/>
      <c r="AI20" s="126"/>
      <c r="AJ20" s="126"/>
      <c r="AK20" s="126"/>
      <c r="AL20" s="126"/>
      <c r="AM20" s="236"/>
    </row>
    <row r="21" spans="2:39" ht="25.2" thickBot="1" x14ac:dyDescent="0.45">
      <c r="B21" s="80"/>
      <c r="C21" s="80"/>
      <c r="D21" s="80"/>
      <c r="E21" s="85"/>
      <c r="F21" s="85" t="s">
        <v>51</v>
      </c>
      <c r="G21" s="80"/>
      <c r="H21" s="80"/>
      <c r="I21" s="80"/>
      <c r="J21" s="80"/>
      <c r="K21" s="80"/>
      <c r="L21" s="80"/>
      <c r="M21" s="80"/>
      <c r="N21" s="80"/>
      <c r="O21" s="80"/>
      <c r="P21" s="80"/>
      <c r="AK21" s="67"/>
      <c r="AL21" s="67"/>
      <c r="AM21" s="67"/>
    </row>
    <row r="22" spans="2:39" x14ac:dyDescent="0.3">
      <c r="B22" s="564" t="s">
        <v>24</v>
      </c>
      <c r="C22" s="565"/>
      <c r="D22" s="565"/>
      <c r="E22" s="465">
        <v>500</v>
      </c>
      <c r="F22" s="465">
        <v>550</v>
      </c>
      <c r="G22" s="465">
        <v>750</v>
      </c>
      <c r="H22" s="465">
        <v>1000</v>
      </c>
      <c r="I22" s="465">
        <v>1250</v>
      </c>
      <c r="J22" s="465">
        <v>1500</v>
      </c>
      <c r="K22" s="465">
        <v>1750</v>
      </c>
      <c r="L22" s="465">
        <v>2000</v>
      </c>
      <c r="M22" s="465">
        <v>2200</v>
      </c>
      <c r="N22" s="465">
        <v>2250</v>
      </c>
      <c r="O22" s="465">
        <v>2500</v>
      </c>
      <c r="P22" s="485">
        <v>3000</v>
      </c>
      <c r="AA22" s="80"/>
      <c r="AB22" s="80"/>
      <c r="AC22" s="80"/>
      <c r="AD22" s="80"/>
      <c r="AE22" s="80"/>
      <c r="AF22" s="80"/>
      <c r="AG22" s="80"/>
      <c r="AH22" s="80"/>
      <c r="AI22" s="80"/>
      <c r="AJ22" s="80"/>
      <c r="AK22" s="67"/>
      <c r="AL22" s="67"/>
      <c r="AM22" s="67"/>
    </row>
    <row r="23" spans="2:39" x14ac:dyDescent="0.3">
      <c r="B23" s="567" t="s">
        <v>9</v>
      </c>
      <c r="C23" s="568"/>
      <c r="D23" s="568"/>
      <c r="E23" s="468">
        <v>430</v>
      </c>
      <c r="F23" s="468">
        <v>480</v>
      </c>
      <c r="G23" s="468">
        <v>680</v>
      </c>
      <c r="H23" s="468">
        <v>930</v>
      </c>
      <c r="I23" s="468">
        <v>1180</v>
      </c>
      <c r="J23" s="468">
        <v>1430</v>
      </c>
      <c r="K23" s="468">
        <v>1680</v>
      </c>
      <c r="L23" s="468">
        <v>1930</v>
      </c>
      <c r="M23" s="468">
        <v>2130</v>
      </c>
      <c r="N23" s="468">
        <v>2180</v>
      </c>
      <c r="O23" s="468">
        <v>2430</v>
      </c>
      <c r="P23" s="469">
        <v>2930</v>
      </c>
      <c r="AA23" s="80"/>
      <c r="AB23" s="80"/>
      <c r="AC23" s="80"/>
      <c r="AD23" s="80"/>
      <c r="AE23" s="80"/>
      <c r="AF23" s="80"/>
      <c r="AG23" s="80"/>
      <c r="AH23" s="80"/>
      <c r="AI23" s="80"/>
      <c r="AJ23" s="80"/>
      <c r="AK23" s="67"/>
      <c r="AL23" s="67"/>
      <c r="AM23" s="67"/>
    </row>
    <row r="24" spans="2:39" x14ac:dyDescent="0.3">
      <c r="B24" s="590" t="s">
        <v>35</v>
      </c>
      <c r="C24" s="591"/>
      <c r="D24" s="592"/>
      <c r="E24" s="468">
        <f>(E22/2)-25</f>
        <v>225</v>
      </c>
      <c r="F24" s="468">
        <f t="shared" ref="F24:P24" si="57">(F22/2)-25</f>
        <v>250</v>
      </c>
      <c r="G24" s="468">
        <f t="shared" si="57"/>
        <v>350</v>
      </c>
      <c r="H24" s="468">
        <f t="shared" si="57"/>
        <v>475</v>
      </c>
      <c r="I24" s="468">
        <f t="shared" si="57"/>
        <v>600</v>
      </c>
      <c r="J24" s="468">
        <f t="shared" si="57"/>
        <v>725</v>
      </c>
      <c r="K24" s="468">
        <f t="shared" si="57"/>
        <v>850</v>
      </c>
      <c r="L24" s="468">
        <f t="shared" si="57"/>
        <v>975</v>
      </c>
      <c r="M24" s="468">
        <f t="shared" si="57"/>
        <v>1075</v>
      </c>
      <c r="N24" s="468">
        <f t="shared" si="57"/>
        <v>1100</v>
      </c>
      <c r="O24" s="468">
        <f t="shared" si="57"/>
        <v>1225</v>
      </c>
      <c r="P24" s="469">
        <f t="shared" si="57"/>
        <v>1475</v>
      </c>
      <c r="AA24" s="80"/>
      <c r="AB24" s="80"/>
      <c r="AC24" s="80"/>
      <c r="AD24" s="80"/>
      <c r="AE24" s="80"/>
      <c r="AF24" s="80"/>
      <c r="AG24" s="80"/>
      <c r="AH24" s="80"/>
      <c r="AI24" s="80"/>
      <c r="AJ24" s="80"/>
      <c r="AK24" s="67"/>
      <c r="AL24" s="67"/>
      <c r="AM24" s="67"/>
    </row>
    <row r="25" spans="2:39" ht="15" customHeight="1" x14ac:dyDescent="0.3">
      <c r="B25" s="590" t="s">
        <v>78</v>
      </c>
      <c r="C25" s="591"/>
      <c r="D25" s="592"/>
      <c r="E25" s="660">
        <v>107</v>
      </c>
      <c r="F25" s="568"/>
      <c r="G25" s="568"/>
      <c r="H25" s="568"/>
      <c r="I25" s="568"/>
      <c r="J25" s="568"/>
      <c r="K25" s="568"/>
      <c r="L25" s="568"/>
      <c r="M25" s="568"/>
      <c r="N25" s="568"/>
      <c r="O25" s="568"/>
      <c r="P25" s="661"/>
      <c r="AA25" s="80"/>
      <c r="AB25" s="80"/>
      <c r="AC25" s="80"/>
      <c r="AD25" s="80"/>
      <c r="AE25" s="80"/>
      <c r="AF25" s="80"/>
      <c r="AG25" s="80"/>
      <c r="AH25" s="80"/>
      <c r="AI25" s="80"/>
      <c r="AJ25" s="80"/>
      <c r="AK25" s="67"/>
      <c r="AL25" s="67"/>
      <c r="AM25" s="67"/>
    </row>
    <row r="26" spans="2:39" ht="44.25" customHeight="1" thickBot="1" x14ac:dyDescent="0.35">
      <c r="B26" s="82" t="s">
        <v>1</v>
      </c>
      <c r="C26" s="86" t="s">
        <v>7</v>
      </c>
      <c r="D26" s="570" t="s">
        <v>5</v>
      </c>
      <c r="E26" s="571"/>
      <c r="F26" s="571"/>
      <c r="G26" s="571"/>
      <c r="H26" s="571"/>
      <c r="I26" s="571"/>
      <c r="J26" s="571"/>
      <c r="K26" s="571"/>
      <c r="L26" s="571"/>
      <c r="M26" s="571"/>
      <c r="N26" s="571"/>
      <c r="O26" s="571"/>
      <c r="P26" s="572"/>
      <c r="AA26" s="80"/>
      <c r="AB26" s="80"/>
      <c r="AC26" s="80"/>
      <c r="AD26" s="80"/>
      <c r="AE26" s="80"/>
      <c r="AF26" s="80"/>
      <c r="AG26" s="80"/>
      <c r="AH26" s="80"/>
      <c r="AI26" s="80"/>
      <c r="AJ26" s="80"/>
      <c r="AK26" s="67"/>
      <c r="AL26" s="67"/>
      <c r="AM26" s="67"/>
    </row>
    <row r="27" spans="2:39" x14ac:dyDescent="0.3">
      <c r="B27" s="547">
        <v>2</v>
      </c>
      <c r="C27" s="551">
        <v>100</v>
      </c>
      <c r="D27" s="87" t="s">
        <v>6</v>
      </c>
      <c r="E27" s="88">
        <v>9.01</v>
      </c>
      <c r="F27" s="88">
        <v>9.35</v>
      </c>
      <c r="G27" s="88">
        <v>11.9</v>
      </c>
      <c r="H27" s="88">
        <v>15.13</v>
      </c>
      <c r="I27" s="88">
        <v>18.36</v>
      </c>
      <c r="J27" s="88">
        <v>21.59</v>
      </c>
      <c r="K27" s="88">
        <v>24.82</v>
      </c>
      <c r="L27" s="88">
        <v>27.879999999999995</v>
      </c>
      <c r="M27" s="88">
        <v>30.667999999999996</v>
      </c>
      <c r="N27" s="88">
        <v>31.11</v>
      </c>
      <c r="O27" s="88">
        <v>34.339999999999996</v>
      </c>
      <c r="P27" s="89">
        <v>41.207999999999991</v>
      </c>
      <c r="AA27" s="80"/>
      <c r="AB27" s="80"/>
      <c r="AC27" s="80"/>
      <c r="AD27" s="80"/>
      <c r="AE27" s="80"/>
      <c r="AF27" s="80"/>
      <c r="AG27" s="80"/>
      <c r="AH27" s="80"/>
      <c r="AI27" s="80"/>
      <c r="AJ27" s="80"/>
    </row>
    <row r="28" spans="2:39" ht="15" thickBot="1" x14ac:dyDescent="0.35">
      <c r="B28" s="561"/>
      <c r="C28" s="563"/>
      <c r="D28" s="97" t="s">
        <v>3</v>
      </c>
      <c r="E28" s="98">
        <v>5.6</v>
      </c>
      <c r="F28" s="98">
        <v>6.1</v>
      </c>
      <c r="G28" s="98">
        <v>8.3000000000000007</v>
      </c>
      <c r="H28" s="98">
        <v>11</v>
      </c>
      <c r="I28" s="98">
        <v>13.8</v>
      </c>
      <c r="J28" s="98">
        <v>16.5</v>
      </c>
      <c r="K28" s="98">
        <v>19.3</v>
      </c>
      <c r="L28" s="98">
        <v>22</v>
      </c>
      <c r="M28" s="98">
        <v>24.2</v>
      </c>
      <c r="N28" s="98">
        <v>24.7</v>
      </c>
      <c r="O28" s="98">
        <v>27.5</v>
      </c>
      <c r="P28" s="98">
        <v>32.9</v>
      </c>
      <c r="AA28" s="80"/>
      <c r="AB28" s="80"/>
      <c r="AC28" s="80"/>
      <c r="AD28" s="80"/>
      <c r="AE28" s="80"/>
      <c r="AF28" s="80"/>
      <c r="AG28" s="80"/>
      <c r="AH28" s="80"/>
      <c r="AI28" s="80"/>
      <c r="AJ28" s="80"/>
    </row>
    <row r="29" spans="2:39" x14ac:dyDescent="0.3">
      <c r="B29" s="547">
        <v>3</v>
      </c>
      <c r="C29" s="551">
        <v>200</v>
      </c>
      <c r="D29" s="87" t="s">
        <v>6</v>
      </c>
      <c r="E29" s="88">
        <v>12.92</v>
      </c>
      <c r="F29" s="88">
        <v>13.77</v>
      </c>
      <c r="G29" s="88">
        <v>17.68</v>
      </c>
      <c r="H29" s="88">
        <v>22.61</v>
      </c>
      <c r="I29" s="88">
        <v>27.37</v>
      </c>
      <c r="J29" s="88">
        <v>32.129999999999995</v>
      </c>
      <c r="K29" s="88">
        <v>36.89</v>
      </c>
      <c r="L29" s="88">
        <v>41.65</v>
      </c>
      <c r="M29" s="88">
        <v>45.815000000000005</v>
      </c>
      <c r="N29" s="88">
        <v>46.58</v>
      </c>
      <c r="O29" s="88">
        <v>51.339999999999996</v>
      </c>
      <c r="P29" s="89">
        <v>61.60799999999999</v>
      </c>
      <c r="AA29" s="80"/>
      <c r="AB29" s="80"/>
      <c r="AC29" s="80"/>
      <c r="AD29" s="80"/>
      <c r="AE29" s="80"/>
      <c r="AF29" s="80"/>
      <c r="AG29" s="80"/>
      <c r="AH29" s="80"/>
      <c r="AI29" s="80"/>
      <c r="AJ29" s="80"/>
    </row>
    <row r="30" spans="2:39" ht="15" thickBot="1" x14ac:dyDescent="0.35">
      <c r="B30" s="548"/>
      <c r="C30" s="552"/>
      <c r="D30" s="90" t="s">
        <v>3</v>
      </c>
      <c r="E30" s="100">
        <v>8.4</v>
      </c>
      <c r="F30" s="100">
        <v>9.1999999999999993</v>
      </c>
      <c r="G30" s="100">
        <v>12.5</v>
      </c>
      <c r="H30" s="100">
        <v>16.600000000000001</v>
      </c>
      <c r="I30" s="100">
        <v>20.7</v>
      </c>
      <c r="J30" s="100">
        <v>24.8</v>
      </c>
      <c r="K30" s="100">
        <v>28.9</v>
      </c>
      <c r="L30" s="100">
        <v>33</v>
      </c>
      <c r="M30" s="100">
        <v>36.299999999999997</v>
      </c>
      <c r="N30" s="100">
        <v>37.1</v>
      </c>
      <c r="O30" s="100">
        <v>41.2</v>
      </c>
      <c r="P30" s="100">
        <v>49.4</v>
      </c>
      <c r="AA30" s="80"/>
      <c r="AB30" s="80"/>
      <c r="AC30" s="80"/>
      <c r="AD30" s="80"/>
      <c r="AE30" s="80"/>
      <c r="AF30" s="80"/>
      <c r="AG30" s="80"/>
      <c r="AH30" s="80"/>
      <c r="AI30" s="80"/>
      <c r="AJ30" s="80"/>
    </row>
    <row r="31" spans="2:39" x14ac:dyDescent="0.3">
      <c r="B31" s="561">
        <v>4</v>
      </c>
      <c r="C31" s="563">
        <v>300</v>
      </c>
      <c r="D31" s="94" t="s">
        <v>6</v>
      </c>
      <c r="E31" s="88">
        <v>17.169999999999998</v>
      </c>
      <c r="F31" s="88">
        <v>18.36</v>
      </c>
      <c r="G31" s="88">
        <v>23.46</v>
      </c>
      <c r="H31" s="88">
        <v>29.92</v>
      </c>
      <c r="I31" s="88">
        <v>36.21</v>
      </c>
      <c r="J31" s="88">
        <v>42.839999999999996</v>
      </c>
      <c r="K31" s="88">
        <v>49.129999999999995</v>
      </c>
      <c r="L31" s="88">
        <v>55.59</v>
      </c>
      <c r="M31" s="88">
        <v>61.149000000000008</v>
      </c>
      <c r="N31" s="88">
        <v>61.879999999999995</v>
      </c>
      <c r="O31" s="88">
        <v>68.34</v>
      </c>
      <c r="P31" s="139"/>
      <c r="AA31" s="80"/>
      <c r="AB31" s="80"/>
      <c r="AC31" s="80"/>
      <c r="AD31" s="80"/>
      <c r="AE31" s="80"/>
      <c r="AF31" s="80"/>
      <c r="AG31" s="80"/>
      <c r="AH31" s="80"/>
      <c r="AI31" s="80"/>
      <c r="AJ31" s="80"/>
    </row>
    <row r="32" spans="2:39" ht="15" thickBot="1" x14ac:dyDescent="0.35">
      <c r="B32" s="561"/>
      <c r="C32" s="563"/>
      <c r="D32" s="97" t="s">
        <v>3</v>
      </c>
      <c r="E32" s="92">
        <v>11.2</v>
      </c>
      <c r="F32" s="92">
        <v>12.3</v>
      </c>
      <c r="G32" s="92">
        <v>16.600000000000001</v>
      </c>
      <c r="H32" s="92">
        <v>22.1</v>
      </c>
      <c r="I32" s="92">
        <v>27.6</v>
      </c>
      <c r="J32" s="92">
        <v>33.1</v>
      </c>
      <c r="K32" s="92">
        <v>38.5</v>
      </c>
      <c r="L32" s="92">
        <v>44</v>
      </c>
      <c r="M32" s="92">
        <v>48.4</v>
      </c>
      <c r="N32" s="92">
        <v>49.5</v>
      </c>
      <c r="O32" s="92">
        <v>55</v>
      </c>
      <c r="P32" s="140"/>
      <c r="AA32" s="80"/>
      <c r="AB32" s="80"/>
      <c r="AC32" s="80"/>
      <c r="AD32" s="80"/>
      <c r="AE32" s="80"/>
      <c r="AF32" s="80"/>
      <c r="AG32" s="80"/>
      <c r="AH32" s="80"/>
      <c r="AI32" s="80"/>
      <c r="AJ32" s="80"/>
    </row>
    <row r="33" spans="2:36" x14ac:dyDescent="0.3">
      <c r="B33" s="547">
        <v>5</v>
      </c>
      <c r="C33" s="551">
        <v>400</v>
      </c>
      <c r="D33" s="87" t="s">
        <v>6</v>
      </c>
      <c r="E33" s="88">
        <v>21.25</v>
      </c>
      <c r="F33" s="88">
        <v>22.78</v>
      </c>
      <c r="G33" s="88">
        <v>29.24</v>
      </c>
      <c r="H33" s="88">
        <v>37.229999999999997</v>
      </c>
      <c r="I33" s="88">
        <v>45.39</v>
      </c>
      <c r="J33" s="88">
        <v>53.379999999999995</v>
      </c>
      <c r="K33" s="88">
        <v>61.37</v>
      </c>
      <c r="L33" s="88">
        <v>69.36</v>
      </c>
      <c r="M33" s="88">
        <v>76.296000000000006</v>
      </c>
      <c r="N33" s="88">
        <v>77.349999999999994</v>
      </c>
      <c r="O33" s="141"/>
      <c r="P33" s="139"/>
      <c r="AA33" s="80"/>
      <c r="AB33" s="80"/>
      <c r="AC33" s="80"/>
      <c r="AD33" s="80"/>
      <c r="AE33" s="80"/>
      <c r="AF33" s="80"/>
      <c r="AG33" s="80"/>
      <c r="AH33" s="80"/>
      <c r="AI33" s="80"/>
      <c r="AJ33" s="80"/>
    </row>
    <row r="34" spans="2:36" ht="15" thickBot="1" x14ac:dyDescent="0.35">
      <c r="B34" s="548"/>
      <c r="C34" s="552"/>
      <c r="D34" s="90" t="s">
        <v>3</v>
      </c>
      <c r="E34" s="92">
        <v>14</v>
      </c>
      <c r="F34" s="92">
        <v>15.3</v>
      </c>
      <c r="G34" s="92">
        <v>20.8</v>
      </c>
      <c r="H34" s="92">
        <v>27.7</v>
      </c>
      <c r="I34" s="92">
        <v>34.5</v>
      </c>
      <c r="J34" s="92">
        <v>41.3</v>
      </c>
      <c r="K34" s="92">
        <v>48.2</v>
      </c>
      <c r="L34" s="92">
        <v>55</v>
      </c>
      <c r="M34" s="92">
        <v>60.5</v>
      </c>
      <c r="N34" s="92">
        <v>61.9</v>
      </c>
      <c r="O34" s="142"/>
      <c r="P34" s="143"/>
      <c r="AA34" s="80"/>
      <c r="AB34" s="80"/>
      <c r="AC34" s="80"/>
      <c r="AD34" s="80"/>
      <c r="AE34" s="80"/>
      <c r="AF34" s="80"/>
      <c r="AG34" s="80"/>
      <c r="AH34" s="80"/>
      <c r="AI34" s="80"/>
      <c r="AJ34" s="80"/>
    </row>
    <row r="35" spans="2:36" x14ac:dyDescent="0.3">
      <c r="B35" s="561">
        <v>6</v>
      </c>
      <c r="C35" s="563">
        <v>500</v>
      </c>
      <c r="D35" s="94" t="s">
        <v>6</v>
      </c>
      <c r="E35" s="95">
        <v>25.5</v>
      </c>
      <c r="F35" s="95">
        <v>27.37</v>
      </c>
      <c r="G35" s="95">
        <v>35.19</v>
      </c>
      <c r="H35" s="95">
        <v>44.71</v>
      </c>
      <c r="I35" s="95">
        <v>54.23</v>
      </c>
      <c r="J35" s="95">
        <v>63.92</v>
      </c>
      <c r="K35" s="95">
        <v>73.61</v>
      </c>
      <c r="L35" s="95">
        <v>83.13</v>
      </c>
      <c r="M35" s="144"/>
      <c r="N35" s="144"/>
      <c r="O35" s="144"/>
      <c r="P35" s="145"/>
      <c r="AA35" s="80"/>
      <c r="AB35" s="80"/>
      <c r="AC35" s="80"/>
      <c r="AD35" s="80"/>
      <c r="AE35" s="80"/>
      <c r="AF35" s="80"/>
      <c r="AG35" s="80"/>
      <c r="AH35" s="80"/>
      <c r="AI35" s="80"/>
      <c r="AJ35" s="80"/>
    </row>
    <row r="36" spans="2:36" ht="15" thickBot="1" x14ac:dyDescent="0.35">
      <c r="B36" s="561"/>
      <c r="C36" s="563"/>
      <c r="D36" s="97" t="s">
        <v>3</v>
      </c>
      <c r="E36" s="98">
        <v>16.8</v>
      </c>
      <c r="F36" s="98">
        <v>18.399999999999999</v>
      </c>
      <c r="G36" s="98">
        <v>25</v>
      </c>
      <c r="H36" s="98">
        <v>33.200000000000003</v>
      </c>
      <c r="I36" s="98">
        <v>41.4</v>
      </c>
      <c r="J36" s="98">
        <v>49.6</v>
      </c>
      <c r="K36" s="98">
        <v>57.8</v>
      </c>
      <c r="L36" s="95">
        <v>66</v>
      </c>
      <c r="M36" s="144"/>
      <c r="N36" s="144"/>
      <c r="O36" s="144"/>
      <c r="P36" s="145"/>
    </row>
    <row r="37" spans="2:36" x14ac:dyDescent="0.3">
      <c r="B37" s="547">
        <v>7</v>
      </c>
      <c r="C37" s="551">
        <v>600</v>
      </c>
      <c r="D37" s="87" t="s">
        <v>6</v>
      </c>
      <c r="E37" s="88">
        <v>29.75</v>
      </c>
      <c r="F37" s="88">
        <v>31.79</v>
      </c>
      <c r="G37" s="88">
        <v>40.97</v>
      </c>
      <c r="H37" s="88">
        <v>52.02</v>
      </c>
      <c r="I37" s="88">
        <v>63.24</v>
      </c>
      <c r="J37" s="88">
        <v>74.63</v>
      </c>
      <c r="K37" s="141"/>
      <c r="L37" s="141"/>
      <c r="M37" s="141"/>
      <c r="N37" s="141"/>
      <c r="O37" s="141"/>
      <c r="P37" s="139"/>
      <c r="AA37" s="30"/>
      <c r="AB37" s="30"/>
      <c r="AC37" s="30"/>
      <c r="AD37" s="30"/>
      <c r="AE37" s="30"/>
      <c r="AF37" s="30"/>
      <c r="AG37" s="30"/>
      <c r="AH37" s="30"/>
      <c r="AI37" s="30"/>
      <c r="AJ37" s="30"/>
    </row>
    <row r="38" spans="2:36" ht="15" thickBot="1" x14ac:dyDescent="0.35">
      <c r="B38" s="548"/>
      <c r="C38" s="552"/>
      <c r="D38" s="90" t="s">
        <v>3</v>
      </c>
      <c r="E38" s="92">
        <v>19.600000000000001</v>
      </c>
      <c r="F38" s="92">
        <v>21.5</v>
      </c>
      <c r="G38" s="92">
        <v>29.1</v>
      </c>
      <c r="H38" s="92">
        <v>38.700000000000003</v>
      </c>
      <c r="I38" s="92">
        <v>48.3</v>
      </c>
      <c r="J38" s="92">
        <v>57.9</v>
      </c>
      <c r="K38" s="146"/>
      <c r="L38" s="146"/>
      <c r="M38" s="146"/>
      <c r="N38" s="146"/>
      <c r="O38" s="146"/>
      <c r="P38" s="140"/>
      <c r="AA38" s="30"/>
      <c r="AB38" s="30"/>
      <c r="AC38" s="30"/>
      <c r="AD38" s="30"/>
      <c r="AE38" s="30"/>
      <c r="AF38" s="30"/>
      <c r="AG38" s="30"/>
      <c r="AH38" s="30"/>
      <c r="AI38" s="30"/>
      <c r="AJ38" s="30"/>
    </row>
    <row r="39" spans="2:36" x14ac:dyDescent="0.3">
      <c r="B39" s="561">
        <v>8</v>
      </c>
      <c r="C39" s="563">
        <v>700</v>
      </c>
      <c r="D39" s="94" t="s">
        <v>6</v>
      </c>
      <c r="E39" s="88">
        <v>33.83</v>
      </c>
      <c r="F39" s="88">
        <v>36.379999999999995</v>
      </c>
      <c r="G39" s="88">
        <v>46.75</v>
      </c>
      <c r="H39" s="88">
        <v>59.5</v>
      </c>
      <c r="I39" s="88">
        <v>72.25</v>
      </c>
      <c r="J39" s="141"/>
      <c r="K39" s="141"/>
      <c r="L39" s="141"/>
      <c r="M39" s="141"/>
      <c r="N39" s="141"/>
      <c r="O39" s="141"/>
      <c r="P39" s="139"/>
      <c r="AA39" s="30"/>
      <c r="AB39" s="30"/>
      <c r="AC39" s="30"/>
      <c r="AD39" s="30"/>
      <c r="AE39" s="30"/>
      <c r="AF39" s="30"/>
      <c r="AG39" s="30"/>
      <c r="AH39" s="30"/>
      <c r="AI39" s="30"/>
      <c r="AJ39" s="30"/>
    </row>
    <row r="40" spans="2:36" ht="15" thickBot="1" x14ac:dyDescent="0.35">
      <c r="B40" s="548"/>
      <c r="C40" s="552"/>
      <c r="D40" s="90" t="s">
        <v>3</v>
      </c>
      <c r="E40" s="92">
        <v>22.4</v>
      </c>
      <c r="F40" s="92">
        <v>24.6</v>
      </c>
      <c r="G40" s="92">
        <v>33.299999999999997</v>
      </c>
      <c r="H40" s="92">
        <v>44.3</v>
      </c>
      <c r="I40" s="92">
        <v>55.2</v>
      </c>
      <c r="J40" s="146"/>
      <c r="K40" s="146"/>
      <c r="L40" s="146"/>
      <c r="M40" s="146"/>
      <c r="N40" s="146"/>
      <c r="O40" s="146"/>
      <c r="P40" s="140"/>
      <c r="AA40" s="30"/>
      <c r="AB40" s="30"/>
      <c r="AC40" s="30"/>
      <c r="AD40" s="30"/>
      <c r="AE40" s="30"/>
      <c r="AF40" s="30"/>
      <c r="AG40" s="30"/>
      <c r="AH40" s="30"/>
      <c r="AI40" s="30"/>
      <c r="AJ40" s="30"/>
    </row>
    <row r="41" spans="2:36" x14ac:dyDescent="0.3">
      <c r="AA41" s="30"/>
      <c r="AB41" s="30"/>
      <c r="AC41" s="30"/>
      <c r="AD41" s="30"/>
      <c r="AE41" s="30"/>
      <c r="AF41" s="30"/>
      <c r="AG41" s="30"/>
      <c r="AH41" s="30"/>
      <c r="AI41" s="30"/>
      <c r="AJ41" s="30"/>
    </row>
    <row r="42" spans="2:36" x14ac:dyDescent="0.3">
      <c r="AA42" s="30"/>
      <c r="AB42" s="30"/>
      <c r="AC42" s="30"/>
      <c r="AD42" s="30"/>
      <c r="AE42" s="30"/>
      <c r="AF42" s="30"/>
      <c r="AG42" s="30"/>
      <c r="AH42" s="30"/>
      <c r="AI42" s="30"/>
      <c r="AJ42" s="30"/>
    </row>
    <row r="43" spans="2:36" x14ac:dyDescent="0.3">
      <c r="AA43" s="30"/>
      <c r="AB43" s="30"/>
      <c r="AC43" s="30"/>
      <c r="AD43" s="30"/>
      <c r="AE43" s="30"/>
      <c r="AF43" s="30"/>
      <c r="AG43" s="30"/>
      <c r="AH43" s="30"/>
      <c r="AI43" s="30"/>
      <c r="AJ43" s="30"/>
    </row>
    <row r="44" spans="2:36" x14ac:dyDescent="0.3">
      <c r="AA44" s="30"/>
      <c r="AB44" s="30"/>
      <c r="AC44" s="30"/>
      <c r="AD44" s="30"/>
      <c r="AE44" s="30"/>
      <c r="AF44" s="30"/>
      <c r="AG44" s="30"/>
      <c r="AH44" s="30"/>
      <c r="AI44" s="30"/>
      <c r="AJ44" s="30"/>
    </row>
    <row r="45" spans="2:36" x14ac:dyDescent="0.3">
      <c r="AA45" s="30"/>
      <c r="AB45" s="30"/>
      <c r="AC45" s="30"/>
      <c r="AD45" s="30"/>
      <c r="AE45" s="30"/>
      <c r="AF45" s="30"/>
      <c r="AG45" s="30"/>
      <c r="AH45" s="30"/>
      <c r="AI45" s="30"/>
      <c r="AJ45" s="30"/>
    </row>
    <row r="46" spans="2:36" x14ac:dyDescent="0.3">
      <c r="AA46" s="30"/>
      <c r="AB46" s="30"/>
      <c r="AC46" s="30"/>
      <c r="AD46" s="30"/>
      <c r="AE46" s="30"/>
      <c r="AF46" s="30"/>
      <c r="AG46" s="30"/>
      <c r="AH46" s="30"/>
      <c r="AI46" s="30"/>
      <c r="AJ46" s="30"/>
    </row>
    <row r="47" spans="2:36" x14ac:dyDescent="0.3">
      <c r="AA47" s="30"/>
      <c r="AB47" s="30"/>
      <c r="AC47" s="30"/>
      <c r="AD47" s="30"/>
      <c r="AE47" s="30"/>
      <c r="AF47" s="30"/>
      <c r="AG47" s="30"/>
      <c r="AH47" s="30"/>
      <c r="AI47" s="30"/>
      <c r="AJ47" s="30"/>
    </row>
    <row r="48" spans="2:36" x14ac:dyDescent="0.3">
      <c r="AA48" s="30"/>
      <c r="AB48" s="30"/>
      <c r="AC48" s="30"/>
      <c r="AD48" s="30"/>
      <c r="AE48" s="30"/>
      <c r="AF48" s="30"/>
      <c r="AG48" s="30"/>
      <c r="AH48" s="30"/>
      <c r="AI48" s="30"/>
      <c r="AJ48" s="30"/>
    </row>
    <row r="49" spans="27:36" x14ac:dyDescent="0.3">
      <c r="AA49" s="30"/>
      <c r="AB49" s="30"/>
      <c r="AC49" s="30"/>
      <c r="AD49" s="30"/>
      <c r="AE49" s="30"/>
      <c r="AF49" s="30"/>
      <c r="AG49" s="30"/>
      <c r="AH49" s="30"/>
      <c r="AI49" s="30"/>
      <c r="AJ49" s="30"/>
    </row>
    <row r="50" spans="27:36" x14ac:dyDescent="0.3">
      <c r="AA50" s="30"/>
      <c r="AB50" s="30"/>
      <c r="AC50" s="30"/>
      <c r="AD50" s="30"/>
      <c r="AE50" s="30"/>
      <c r="AF50" s="30"/>
      <c r="AG50" s="30"/>
      <c r="AH50" s="30"/>
      <c r="AI50" s="30"/>
      <c r="AJ50" s="30"/>
    </row>
    <row r="51" spans="27:36" x14ac:dyDescent="0.3">
      <c r="AA51" s="30"/>
      <c r="AB51" s="30"/>
      <c r="AC51" s="30"/>
      <c r="AD51" s="30"/>
      <c r="AE51" s="30"/>
      <c r="AF51" s="30"/>
      <c r="AG51" s="30"/>
      <c r="AH51" s="30"/>
      <c r="AI51" s="30"/>
      <c r="AJ51" s="30"/>
    </row>
  </sheetData>
  <mergeCells count="40">
    <mergeCell ref="B1:E1"/>
    <mergeCell ref="M2:N2"/>
    <mergeCell ref="I3:J3"/>
    <mergeCell ref="K3:P3"/>
    <mergeCell ref="B5:D5"/>
    <mergeCell ref="K5:O5"/>
    <mergeCell ref="B29:B30"/>
    <mergeCell ref="C29:C30"/>
    <mergeCell ref="B39:B40"/>
    <mergeCell ref="C39:C40"/>
    <mergeCell ref="B33:B34"/>
    <mergeCell ref="C33:C34"/>
    <mergeCell ref="B35:B36"/>
    <mergeCell ref="C35:C36"/>
    <mergeCell ref="B37:B38"/>
    <mergeCell ref="C37:C38"/>
    <mergeCell ref="B31:B32"/>
    <mergeCell ref="C31:C32"/>
    <mergeCell ref="B19:B20"/>
    <mergeCell ref="C19:C20"/>
    <mergeCell ref="B13:B14"/>
    <mergeCell ref="C13:C14"/>
    <mergeCell ref="B15:B16"/>
    <mergeCell ref="C15:C16"/>
    <mergeCell ref="B17:B18"/>
    <mergeCell ref="C17:C18"/>
    <mergeCell ref="B22:D22"/>
    <mergeCell ref="B23:D23"/>
    <mergeCell ref="B24:D24"/>
    <mergeCell ref="D26:P26"/>
    <mergeCell ref="B27:B28"/>
    <mergeCell ref="C27:C28"/>
    <mergeCell ref="B25:D25"/>
    <mergeCell ref="E25:P25"/>
    <mergeCell ref="B7:B8"/>
    <mergeCell ref="C7:C8"/>
    <mergeCell ref="B9:B10"/>
    <mergeCell ref="C9:C10"/>
    <mergeCell ref="B11:B12"/>
    <mergeCell ref="C11:C12"/>
  </mergeCells>
  <dataValidations count="2">
    <dataValidation showInputMessage="1" showErrorMessage="1" sqref="J5" xr:uid="{00000000-0002-0000-1000-000000000000}"/>
    <dataValidation type="list" allowBlank="1" showInputMessage="1" showErrorMessage="1" sqref="K5" xr:uid="{00000000-0002-0000-1000-000001000000}">
      <formula1>$AA$4:$AA$6</formula1>
    </dataValidation>
  </dataValidations>
  <pageMargins left="0.7" right="0.7" top="0.75" bottom="0.75" header="0.3" footer="0.3"/>
  <pageSetup paperSize="9" orientation="portrait" verticalDpi="0" r:id="rId1"/>
  <drawing r:id="rId2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100-000000000000}">
  <dimension ref="B1:AL87"/>
  <sheetViews>
    <sheetView showGridLines="0" showRowColHeaders="0" zoomScale="90" zoomScaleNormal="90" workbookViewId="0">
      <pane ySplit="6" topLeftCell="A7" activePane="bottomLeft" state="frozen"/>
      <selection pane="bottomLeft" activeCell="M6" sqref="M6"/>
    </sheetView>
  </sheetViews>
  <sheetFormatPr defaultRowHeight="14.4" x14ac:dyDescent="0.3"/>
  <cols>
    <col min="1" max="1" width="4.88671875" customWidth="1"/>
    <col min="2" max="2" width="7.109375" customWidth="1"/>
    <col min="3" max="3" width="12.5546875" customWidth="1"/>
    <col min="4" max="4" width="13" customWidth="1"/>
    <col min="5" max="5" width="13.44140625" customWidth="1"/>
    <col min="6" max="17" width="8.33203125" customWidth="1"/>
    <col min="27" max="39" width="0" hidden="1" customWidth="1"/>
  </cols>
  <sheetData>
    <row r="1" spans="2:38" ht="51" customHeight="1" x14ac:dyDescent="0.3">
      <c r="B1" s="578"/>
      <c r="C1" s="578"/>
      <c r="D1" s="578"/>
      <c r="E1" s="578"/>
      <c r="I1" s="281" t="s">
        <v>167</v>
      </c>
    </row>
    <row r="2" spans="2:38" ht="15" customHeight="1" x14ac:dyDescent="0.3">
      <c r="B2" s="110" t="s">
        <v>6477</v>
      </c>
      <c r="C2" s="80"/>
      <c r="D2" s="80"/>
      <c r="E2" s="80"/>
      <c r="F2" s="80"/>
      <c r="G2" s="151" t="s">
        <v>122</v>
      </c>
      <c r="H2" s="151"/>
      <c r="I2" s="151"/>
      <c r="J2" s="151"/>
      <c r="K2" s="151"/>
      <c r="L2" s="80"/>
      <c r="M2" s="597"/>
      <c r="N2" s="597"/>
      <c r="O2" s="634"/>
      <c r="P2" s="634"/>
      <c r="Q2" s="634"/>
      <c r="R2" s="634"/>
      <c r="S2" s="634"/>
      <c r="T2" s="634"/>
    </row>
    <row r="3" spans="2:38" ht="27" customHeight="1" x14ac:dyDescent="0.3">
      <c r="B3" s="112" t="s">
        <v>6496</v>
      </c>
      <c r="C3" s="112"/>
      <c r="D3" s="113"/>
      <c r="E3" s="113"/>
      <c r="F3" s="80"/>
      <c r="G3" s="80"/>
      <c r="H3" s="80"/>
      <c r="I3" s="80"/>
      <c r="J3" s="584" t="s">
        <v>50</v>
      </c>
      <c r="K3" s="585"/>
      <c r="L3" s="584" t="s">
        <v>6417</v>
      </c>
      <c r="M3" s="593"/>
      <c r="N3" s="593"/>
      <c r="O3" s="593"/>
      <c r="P3" s="585"/>
      <c r="Q3" s="111"/>
      <c r="R3" s="125"/>
      <c r="S3" s="125"/>
    </row>
    <row r="4" spans="2:38" ht="15.75" customHeight="1" thickBot="1" x14ac:dyDescent="0.35">
      <c r="B4" s="112"/>
      <c r="C4" s="112"/>
      <c r="D4" s="113"/>
      <c r="E4" s="113"/>
      <c r="F4" s="80"/>
      <c r="G4" s="80"/>
      <c r="H4" s="80"/>
      <c r="I4" s="80"/>
      <c r="J4" s="80"/>
      <c r="K4" s="125"/>
      <c r="L4" s="125"/>
      <c r="M4" s="125"/>
      <c r="N4" s="125"/>
      <c r="O4" s="125"/>
      <c r="P4" s="125"/>
      <c r="Q4" s="125"/>
      <c r="R4" s="109"/>
      <c r="S4" s="109"/>
      <c r="T4" s="109"/>
      <c r="AA4" s="126" t="s">
        <v>115</v>
      </c>
      <c r="AB4" s="126"/>
      <c r="AC4" s="126"/>
      <c r="AD4" s="126"/>
      <c r="AE4" s="126"/>
      <c r="AF4" s="126"/>
      <c r="AG4" s="126"/>
      <c r="AH4" s="126"/>
      <c r="AI4" s="126"/>
      <c r="AJ4" s="126"/>
      <c r="AK4" s="126"/>
      <c r="AL4" s="126"/>
    </row>
    <row r="5" spans="2:38" ht="27.75" customHeight="1" thickBot="1" x14ac:dyDescent="0.35">
      <c r="B5" s="579" t="s">
        <v>6478</v>
      </c>
      <c r="C5" s="580"/>
      <c r="D5" s="580"/>
      <c r="E5" s="581"/>
      <c r="F5" s="258"/>
      <c r="G5" s="261"/>
      <c r="H5" s="261"/>
      <c r="I5" s="261"/>
      <c r="J5" s="261"/>
      <c r="K5" s="272" t="s">
        <v>114</v>
      </c>
      <c r="L5" s="486">
        <v>0</v>
      </c>
      <c r="M5" s="589" t="s">
        <v>115</v>
      </c>
      <c r="N5" s="589"/>
      <c r="O5" s="589"/>
      <c r="P5" s="589"/>
      <c r="Q5" s="607"/>
      <c r="R5" s="164"/>
      <c r="S5" s="164"/>
      <c r="T5" s="164"/>
      <c r="AA5" s="102" t="s">
        <v>116</v>
      </c>
      <c r="AB5" s="102"/>
      <c r="AC5" s="126"/>
      <c r="AD5" s="126"/>
      <c r="AE5" s="126"/>
      <c r="AF5" s="126"/>
      <c r="AG5" s="126"/>
      <c r="AH5" s="126"/>
      <c r="AI5" s="126"/>
      <c r="AJ5" s="126"/>
      <c r="AK5" s="126"/>
      <c r="AL5" s="126"/>
    </row>
    <row r="6" spans="2:38" ht="26.25" customHeight="1" thickBot="1" x14ac:dyDescent="0.35">
      <c r="B6" s="256" t="s">
        <v>1</v>
      </c>
      <c r="C6" s="255" t="s">
        <v>8</v>
      </c>
      <c r="D6" s="587" t="s">
        <v>0</v>
      </c>
      <c r="E6" s="588"/>
      <c r="F6" s="455">
        <v>500</v>
      </c>
      <c r="G6" s="455">
        <v>550</v>
      </c>
      <c r="H6" s="455">
        <v>750</v>
      </c>
      <c r="I6" s="455">
        <v>1000</v>
      </c>
      <c r="J6" s="455">
        <v>1250</v>
      </c>
      <c r="K6" s="455">
        <v>1500</v>
      </c>
      <c r="L6" s="455">
        <v>1750</v>
      </c>
      <c r="M6" s="455">
        <v>2000</v>
      </c>
      <c r="N6" s="455">
        <v>2200</v>
      </c>
      <c r="O6" s="455">
        <v>2250</v>
      </c>
      <c r="P6" s="455">
        <v>2500</v>
      </c>
      <c r="Q6" s="484">
        <v>3000</v>
      </c>
      <c r="R6" s="164"/>
      <c r="S6" s="164"/>
      <c r="T6" s="164"/>
      <c r="AA6" s="102" t="s">
        <v>117</v>
      </c>
      <c r="AB6" s="102"/>
      <c r="AC6" s="126"/>
      <c r="AD6" s="126"/>
      <c r="AE6" s="126"/>
      <c r="AF6" s="126"/>
      <c r="AG6" s="126"/>
      <c r="AH6" s="126"/>
      <c r="AI6" s="126"/>
      <c r="AJ6" s="126"/>
      <c r="AK6" s="126"/>
      <c r="AL6" s="126"/>
    </row>
    <row r="7" spans="2:38" ht="15" customHeight="1" x14ac:dyDescent="0.3">
      <c r="B7" s="662">
        <v>2</v>
      </c>
      <c r="C7" s="664">
        <v>82</v>
      </c>
      <c r="D7" s="557" t="s">
        <v>36</v>
      </c>
      <c r="E7" s="558"/>
      <c r="F7" s="447">
        <f t="shared" ref="F7:Q7" si="0">ROUND(AA7-(AA7*$L$5),0)</f>
        <v>10178</v>
      </c>
      <c r="G7" s="447">
        <f t="shared" si="0"/>
        <v>10948</v>
      </c>
      <c r="H7" s="447">
        <f t="shared" si="0"/>
        <v>12019</v>
      </c>
      <c r="I7" s="447">
        <f t="shared" si="0"/>
        <v>12721</v>
      </c>
      <c r="J7" s="447">
        <f t="shared" si="0"/>
        <v>13927</v>
      </c>
      <c r="K7" s="447">
        <f t="shared" si="0"/>
        <v>14291</v>
      </c>
      <c r="L7" s="447">
        <f t="shared" si="0"/>
        <v>15159</v>
      </c>
      <c r="M7" s="447">
        <f t="shared" si="0"/>
        <v>16405</v>
      </c>
      <c r="N7" s="447">
        <f t="shared" si="0"/>
        <v>19500</v>
      </c>
      <c r="O7" s="447">
        <f t="shared" si="0"/>
        <v>19887</v>
      </c>
      <c r="P7" s="447">
        <f t="shared" si="0"/>
        <v>24238</v>
      </c>
      <c r="Q7" s="448">
        <f t="shared" si="0"/>
        <v>28590</v>
      </c>
      <c r="AA7" s="126">
        <f>ROUND(VLOOKUP(CONCATENATE("R32 ",F$6," V",$B7),Основа!$A$1:$P3623,15,FALSE),0)</f>
        <v>10178</v>
      </c>
      <c r="AB7" s="126">
        <f>ROUND(VLOOKUP(CONCATENATE("R32 ",G$6," V",$B7),Основа!$A$1:$P3623,15,FALSE),0)</f>
        <v>10948</v>
      </c>
      <c r="AC7" s="126">
        <f>ROUND(VLOOKUP(CONCATENATE("R32 ",H$6," V",$B7),Основа!$A$1:$P3623,15,FALSE),0)</f>
        <v>12019</v>
      </c>
      <c r="AD7" s="126">
        <f>ROUND(VLOOKUP(CONCATENATE("R32 ",I$6," V",$B7),Основа!$A$1:$P3623,15,FALSE),0)</f>
        <v>12721</v>
      </c>
      <c r="AE7" s="126">
        <f>ROUND(VLOOKUP(CONCATENATE("R32 ",J$6," V",$B7),Основа!$A$1:$P3623,15,FALSE),0)</f>
        <v>13927</v>
      </c>
      <c r="AF7" s="126">
        <f>ROUND(VLOOKUP(CONCATENATE("R32 ",K$6," V",$B7),Основа!$A$1:$P3623,15,FALSE),0)</f>
        <v>14291</v>
      </c>
      <c r="AG7" s="126">
        <f>ROUND(VLOOKUP(CONCATENATE("R32 ",L$6," V",$B7),Основа!$A$1:$P3623,15,FALSE),0)</f>
        <v>15159</v>
      </c>
      <c r="AH7" s="126">
        <f>ROUND(VLOOKUP(CONCATENATE("R32 ",M$6," V",$B7),Основа!$A$1:$P3623,15,FALSE),0)</f>
        <v>16405</v>
      </c>
      <c r="AI7" s="126">
        <f>ROUND(VLOOKUP(CONCATENATE("R32 ",N$6," V",$B7),Основа!$A$1:$P3623,15,FALSE),0)</f>
        <v>19500</v>
      </c>
      <c r="AJ7" s="126">
        <f>ROUND(VLOOKUP(CONCATENATE("R32 ",O$6," V",$B7),Основа!$A$1:$P3623,15,FALSE),0)</f>
        <v>19887</v>
      </c>
      <c r="AK7" s="126">
        <f>ROUND(VLOOKUP(CONCATENATE("R32 ",P$6," V",$B7),Основа!$A$1:$P3623,15,FALSE),0)</f>
        <v>24238</v>
      </c>
      <c r="AL7" s="126">
        <f>ROUND(VLOOKUP(CONCATENATE("R32 ",Q$6," V",$B7),Основа!$A$1:$P3623,15,FALSE),0)</f>
        <v>28590</v>
      </c>
    </row>
    <row r="8" spans="2:38" ht="15" customHeight="1" thickBot="1" x14ac:dyDescent="0.35">
      <c r="B8" s="663"/>
      <c r="C8" s="665"/>
      <c r="D8" s="559" t="str">
        <f>RIGHT($M$5,21)</f>
        <v>ΔТ=70⁰С (95/85/20) Вт</v>
      </c>
      <c r="E8" s="560"/>
      <c r="F8" s="461">
        <f t="shared" ref="F8:Q8" si="1">ROUND(IF($D8="ΔТ=70⁰С (95/85/20) Вт",AA8,(IF($D8="ΔТ=60⁰С (90/70/20) Вт",AA8*0.818,AA8*0.646))),0)</f>
        <v>89</v>
      </c>
      <c r="G8" s="461">
        <f t="shared" si="1"/>
        <v>97</v>
      </c>
      <c r="H8" s="461">
        <f t="shared" si="1"/>
        <v>133</v>
      </c>
      <c r="I8" s="461">
        <f t="shared" si="1"/>
        <v>177</v>
      </c>
      <c r="J8" s="461">
        <f t="shared" si="1"/>
        <v>221</v>
      </c>
      <c r="K8" s="461">
        <f t="shared" si="1"/>
        <v>266</v>
      </c>
      <c r="L8" s="461">
        <f t="shared" si="1"/>
        <v>310</v>
      </c>
      <c r="M8" s="461">
        <f t="shared" si="1"/>
        <v>354</v>
      </c>
      <c r="N8" s="461">
        <f t="shared" si="1"/>
        <v>390</v>
      </c>
      <c r="O8" s="461">
        <f t="shared" si="1"/>
        <v>399</v>
      </c>
      <c r="P8" s="461">
        <f t="shared" si="1"/>
        <v>443</v>
      </c>
      <c r="Q8" s="462">
        <f t="shared" si="1"/>
        <v>533</v>
      </c>
      <c r="AA8" s="126">
        <f>VLOOKUP(CONCATENATE("R32 ",F$6," V",$B7),Основа!$A$1:$P3623,8,FALSE)</f>
        <v>88.56</v>
      </c>
      <c r="AB8" s="126">
        <f>VLOOKUP(CONCATENATE("R32 ",G$6," V",$B7),Основа!$A$1:$P3623,8,FALSE)</f>
        <v>97.17</v>
      </c>
      <c r="AC8" s="126">
        <f>VLOOKUP(CONCATENATE("R32 ",H$6," V",$B7),Основа!$A$1:$P3623,8,FALSE)</f>
        <v>132.84</v>
      </c>
      <c r="AD8" s="126">
        <f>VLOOKUP(CONCATENATE("R32 ",I$6," V",$B7),Основа!$A$1:$P3623,8,FALSE)</f>
        <v>177.12</v>
      </c>
      <c r="AE8" s="126">
        <f>VLOOKUP(CONCATENATE("R32 ",J$6," V",$B7),Основа!$A$1:$P3623,8,FALSE)</f>
        <v>221.4</v>
      </c>
      <c r="AF8" s="126">
        <f>VLOOKUP(CONCATENATE("R32 ",K$6," V",$B7),Основа!$A$1:$P3623,8,FALSE)</f>
        <v>265.68</v>
      </c>
      <c r="AG8" s="126">
        <f>VLOOKUP(CONCATENATE("R32 ",L$6," V",$B7),Основа!$A$1:$P3623,8,FALSE)</f>
        <v>309.95999999999998</v>
      </c>
      <c r="AH8" s="126">
        <f>VLOOKUP(CONCATENATE("R32 ",M$6," V",$B7),Основа!$A$1:$P3623,8,FALSE)</f>
        <v>354.24</v>
      </c>
      <c r="AI8" s="126">
        <f>VLOOKUP(CONCATENATE("R32 ",N$6," V",$B7),Основа!$A$1:$P3623,8,FALSE)</f>
        <v>389.90999999999997</v>
      </c>
      <c r="AJ8" s="126">
        <f>VLOOKUP(CONCATENATE("R32 ",O$6," V",$B7),Основа!$A$1:$P3623,8,FALSE)</f>
        <v>398.52000000000004</v>
      </c>
      <c r="AK8" s="126">
        <f>VLOOKUP(CONCATENATE("R32 ",P$6," V",$B7),Основа!$A$1:$P3623,8,FALSE)</f>
        <v>442.8</v>
      </c>
      <c r="AL8" s="126">
        <f>VLOOKUP(CONCATENATE("R32 ",Q$6," V",$B7),Основа!$A$1:$P3623,8,FALSE)</f>
        <v>532.59</v>
      </c>
    </row>
    <row r="9" spans="2:38" ht="15" customHeight="1" x14ac:dyDescent="0.3">
      <c r="B9" s="662">
        <v>3</v>
      </c>
      <c r="C9" s="664">
        <v>132</v>
      </c>
      <c r="D9" s="557" t="s">
        <v>36</v>
      </c>
      <c r="E9" s="558"/>
      <c r="F9" s="447">
        <f t="shared" ref="F9:Q9" si="2">ROUND(AA9-(AA9*$L$5),0)</f>
        <v>11980</v>
      </c>
      <c r="G9" s="447">
        <f t="shared" si="2"/>
        <v>12929</v>
      </c>
      <c r="H9" s="447">
        <f t="shared" si="2"/>
        <v>14477</v>
      </c>
      <c r="I9" s="447">
        <f t="shared" si="2"/>
        <v>15533</v>
      </c>
      <c r="J9" s="447">
        <f t="shared" si="2"/>
        <v>17341</v>
      </c>
      <c r="K9" s="447">
        <f t="shared" si="2"/>
        <v>17892</v>
      </c>
      <c r="L9" s="447">
        <f t="shared" si="2"/>
        <v>19195</v>
      </c>
      <c r="M9" s="447">
        <f t="shared" si="2"/>
        <v>21062</v>
      </c>
      <c r="N9" s="447">
        <f t="shared" si="2"/>
        <v>25191</v>
      </c>
      <c r="O9" s="447">
        <f t="shared" si="2"/>
        <v>25707</v>
      </c>
      <c r="P9" s="447">
        <f t="shared" si="2"/>
        <v>31514</v>
      </c>
      <c r="Q9" s="448">
        <f t="shared" si="2"/>
        <v>37321</v>
      </c>
      <c r="AA9" s="126">
        <f>ROUND(VLOOKUP(CONCATENATE("R32 ",F$6," V",$B9),Основа!$A$1:$P3625,15,FALSE),0)</f>
        <v>11980</v>
      </c>
      <c r="AB9" s="126">
        <f>ROUND(VLOOKUP(CONCATENATE("R32 ",G$6," V",$B9),Основа!$A$1:$P3625,15,FALSE),0)</f>
        <v>12929</v>
      </c>
      <c r="AC9" s="126">
        <f>ROUND(VLOOKUP(CONCATENATE("R32 ",H$6," V",$B9),Основа!$A$1:$P3625,15,FALSE),0)</f>
        <v>14477</v>
      </c>
      <c r="AD9" s="126">
        <f>ROUND(VLOOKUP(CONCATENATE("R32 ",I$6," V",$B9),Основа!$A$1:$P3625,15,FALSE),0)</f>
        <v>15533</v>
      </c>
      <c r="AE9" s="126">
        <f>ROUND(VLOOKUP(CONCATENATE("R32 ",J$6," V",$B9),Основа!$A$1:$P3625,15,FALSE),0)</f>
        <v>17341</v>
      </c>
      <c r="AF9" s="126">
        <f>ROUND(VLOOKUP(CONCATENATE("R32 ",K$6," V",$B9),Основа!$A$1:$P3625,15,FALSE),0)</f>
        <v>17892</v>
      </c>
      <c r="AG9" s="126">
        <f>ROUND(VLOOKUP(CONCATENATE("R32 ",L$6," V",$B9),Основа!$A$1:$P3625,15,FALSE),0)</f>
        <v>19195</v>
      </c>
      <c r="AH9" s="126">
        <f>ROUND(VLOOKUP(CONCATENATE("R32 ",M$6," V",$B9),Основа!$A$1:$P3625,15,FALSE),0)</f>
        <v>21062</v>
      </c>
      <c r="AI9" s="126">
        <f>ROUND(VLOOKUP(CONCATENATE("R32 ",N$6," V",$B9),Основа!$A$1:$P3625,15,FALSE),0)</f>
        <v>25191</v>
      </c>
      <c r="AJ9" s="126">
        <f>ROUND(VLOOKUP(CONCATENATE("R32 ",O$6," V",$B9),Основа!$A$1:$P3625,15,FALSE),0)</f>
        <v>25707</v>
      </c>
      <c r="AK9" s="126">
        <f>ROUND(VLOOKUP(CONCATENATE("R32 ",P$6," V",$B9),Основа!$A$1:$P3625,15,FALSE),0)</f>
        <v>31514</v>
      </c>
      <c r="AL9" s="126">
        <f>ROUND(VLOOKUP(CONCATENATE("R32 ",Q$6," V",$B9),Основа!$A$1:$P3625,15,FALSE),0)</f>
        <v>37321</v>
      </c>
    </row>
    <row r="10" spans="2:38" ht="15" customHeight="1" thickBot="1" x14ac:dyDescent="0.35">
      <c r="B10" s="663"/>
      <c r="C10" s="665"/>
      <c r="D10" s="559" t="str">
        <f>RIGHT($M$5,21)</f>
        <v>ΔТ=70⁰С (95/85/20) Вт</v>
      </c>
      <c r="E10" s="560"/>
      <c r="F10" s="461">
        <f t="shared" ref="F10:Q10" si="3">ROUND(IF($D10="ΔТ=70⁰С (95/85/20) Вт",AA10,(IF($D10="ΔТ=60⁰С (90/70/20) Вт",AA10*0.818,AA10*0.646))),0)</f>
        <v>144</v>
      </c>
      <c r="G10" s="461">
        <f t="shared" si="3"/>
        <v>157</v>
      </c>
      <c r="H10" s="461">
        <f t="shared" si="3"/>
        <v>215</v>
      </c>
      <c r="I10" s="461">
        <f t="shared" si="3"/>
        <v>288</v>
      </c>
      <c r="J10" s="461">
        <f t="shared" si="3"/>
        <v>360</v>
      </c>
      <c r="K10" s="461">
        <f t="shared" si="3"/>
        <v>432</v>
      </c>
      <c r="L10" s="461">
        <f t="shared" si="3"/>
        <v>504</v>
      </c>
      <c r="M10" s="461">
        <f t="shared" si="3"/>
        <v>577</v>
      </c>
      <c r="N10" s="461">
        <f t="shared" si="3"/>
        <v>633</v>
      </c>
      <c r="O10" s="461">
        <f t="shared" si="3"/>
        <v>648</v>
      </c>
      <c r="P10" s="461">
        <f t="shared" si="3"/>
        <v>721</v>
      </c>
      <c r="Q10" s="462">
        <f t="shared" si="3"/>
        <v>865</v>
      </c>
      <c r="AA10" s="126">
        <f>VLOOKUP(CONCATENATE("R32 ",F$6," V",$B9),Основа!$A$1:$P3625,8,FALSE)</f>
        <v>143.91</v>
      </c>
      <c r="AB10" s="126">
        <f>VLOOKUP(CONCATENATE("R32 ",G$6," V",$B9),Основа!$A$1:$P3625,8,FALSE)</f>
        <v>157.44</v>
      </c>
      <c r="AC10" s="126">
        <f>VLOOKUP(CONCATENATE("R32 ",H$6," V",$B9),Основа!$A$1:$P3625,8,FALSE)</f>
        <v>215.25</v>
      </c>
      <c r="AD10" s="126">
        <f>VLOOKUP(CONCATENATE("R32 ",I$6," V",$B9),Основа!$A$1:$P3625,8,FALSE)</f>
        <v>287.82</v>
      </c>
      <c r="AE10" s="126">
        <f>VLOOKUP(CONCATENATE("R32 ",J$6," V",$B9),Основа!$A$1:$P3625,8,FALSE)</f>
        <v>360.39000000000004</v>
      </c>
      <c r="AF10" s="126">
        <f>VLOOKUP(CONCATENATE("R32 ",K$6," V",$B9),Основа!$A$1:$P3625,8,FALSE)</f>
        <v>431.72999999999996</v>
      </c>
      <c r="AG10" s="126">
        <f>VLOOKUP(CONCATENATE("R32 ",L$6," V",$B9),Основа!$A$1:$P3625,8,FALSE)</f>
        <v>504.29999999999995</v>
      </c>
      <c r="AH10" s="126">
        <f>VLOOKUP(CONCATENATE("R32 ",M$6," V",$B9),Основа!$A$1:$P3625,8,FALSE)</f>
        <v>576.87</v>
      </c>
      <c r="AI10" s="126">
        <f>VLOOKUP(CONCATENATE("R32 ",N$6," V",$B9),Основа!$A$1:$P3625,8,FALSE)</f>
        <v>633.45000000000005</v>
      </c>
      <c r="AJ10" s="126">
        <f>VLOOKUP(CONCATENATE("R32 ",O$6," V",$B9),Основа!$A$1:$P3625,8,FALSE)</f>
        <v>648.20999999999992</v>
      </c>
      <c r="AK10" s="126">
        <f>VLOOKUP(CONCATENATE("R32 ",P$6," V",$B9),Основа!$A$1:$P3625,8,FALSE)</f>
        <v>720.78000000000009</v>
      </c>
      <c r="AL10" s="126">
        <f>VLOOKUP(CONCATENATE("R32 ",Q$6," V",$B9),Основа!$A$1:$P3625,8,FALSE)</f>
        <v>864.69</v>
      </c>
    </row>
    <row r="11" spans="2:38" ht="15" customHeight="1" x14ac:dyDescent="0.3">
      <c r="B11" s="662">
        <v>4</v>
      </c>
      <c r="C11" s="664">
        <v>182</v>
      </c>
      <c r="D11" s="557" t="s">
        <v>36</v>
      </c>
      <c r="E11" s="558"/>
      <c r="F11" s="447">
        <f t="shared" ref="F11:Q11" si="4">ROUND(AA11-(AA11*$L$5),0)</f>
        <v>13786</v>
      </c>
      <c r="G11" s="447">
        <f t="shared" si="4"/>
        <v>14916</v>
      </c>
      <c r="H11" s="447">
        <f t="shared" si="4"/>
        <v>16940</v>
      </c>
      <c r="I11" s="447">
        <f t="shared" si="4"/>
        <v>18350</v>
      </c>
      <c r="J11" s="447">
        <f t="shared" si="4"/>
        <v>20762</v>
      </c>
      <c r="K11" s="447">
        <f t="shared" si="4"/>
        <v>21501</v>
      </c>
      <c r="L11" s="447">
        <f t="shared" si="4"/>
        <v>23239</v>
      </c>
      <c r="M11" s="447">
        <f t="shared" si="4"/>
        <v>25728</v>
      </c>
      <c r="N11" s="447">
        <f t="shared" si="4"/>
        <v>30894</v>
      </c>
      <c r="O11" s="447">
        <f t="shared" si="4"/>
        <v>31540</v>
      </c>
      <c r="P11" s="447">
        <f t="shared" si="4"/>
        <v>38805</v>
      </c>
      <c r="Q11" s="448">
        <f t="shared" si="4"/>
        <v>46070</v>
      </c>
      <c r="AA11" s="126">
        <f>ROUND(VLOOKUP(CONCATENATE("R32 ",F$6," V",$B11),Основа!$A$1:$P3627,15,FALSE),0)</f>
        <v>13786</v>
      </c>
      <c r="AB11" s="126">
        <f>ROUND(VLOOKUP(CONCATENATE("R32 ",G$6," V",$B11),Основа!$A$1:$P3627,15,FALSE),0)</f>
        <v>14916</v>
      </c>
      <c r="AC11" s="126">
        <f>ROUND(VLOOKUP(CONCATENATE("R32 ",H$6," V",$B11),Основа!$A$1:$P3627,15,FALSE),0)</f>
        <v>16940</v>
      </c>
      <c r="AD11" s="126">
        <f>ROUND(VLOOKUP(CONCATENATE("R32 ",I$6," V",$B11),Основа!$A$1:$P3627,15,FALSE),0)</f>
        <v>18350</v>
      </c>
      <c r="AE11" s="126">
        <f>ROUND(VLOOKUP(CONCATENATE("R32 ",J$6," V",$B11),Основа!$A$1:$P3627,15,FALSE),0)</f>
        <v>20762</v>
      </c>
      <c r="AF11" s="126">
        <f>ROUND(VLOOKUP(CONCATENATE("R32 ",K$6," V",$B11),Основа!$A$1:$P3627,15,FALSE),0)</f>
        <v>21501</v>
      </c>
      <c r="AG11" s="126">
        <f>ROUND(VLOOKUP(CONCATENATE("R32 ",L$6," V",$B11),Основа!$A$1:$P3627,15,FALSE),0)</f>
        <v>23239</v>
      </c>
      <c r="AH11" s="126">
        <f>ROUND(VLOOKUP(CONCATENATE("R32 ",M$6," V",$B11),Основа!$A$1:$P3627,15,FALSE),0)</f>
        <v>25728</v>
      </c>
      <c r="AI11" s="126">
        <f>ROUND(VLOOKUP(CONCATENATE("R32 ",N$6," V",$B11),Основа!$A$1:$P3627,15,FALSE),0)</f>
        <v>30894</v>
      </c>
      <c r="AJ11" s="126">
        <f>ROUND(VLOOKUP(CONCATENATE("R32 ",O$6," V",$B11),Основа!$A$1:$P3627,15,FALSE),0)</f>
        <v>31540</v>
      </c>
      <c r="AK11" s="126">
        <f>ROUND(VLOOKUP(CONCATENATE("R32 ",P$6," V",$B11),Основа!$A$1:$P3627,15,FALSE),0)</f>
        <v>38805</v>
      </c>
      <c r="AL11" s="126">
        <f>ROUND(VLOOKUP(CONCATENATE("R32 ",Q$6," V",$B11),Основа!$A$1:$P3627,15,FALSE),0)</f>
        <v>46070</v>
      </c>
    </row>
    <row r="12" spans="2:38" ht="15" customHeight="1" thickBot="1" x14ac:dyDescent="0.35">
      <c r="B12" s="663"/>
      <c r="C12" s="665"/>
      <c r="D12" s="559" t="str">
        <f>RIGHT($M$5,21)</f>
        <v>ΔТ=70⁰С (95/85/20) Вт</v>
      </c>
      <c r="E12" s="560"/>
      <c r="F12" s="461">
        <f t="shared" ref="F12:Q12" si="5">ROUND(IF($D12="ΔТ=70⁰С (95/85/20) Вт",AA12,(IF($D12="ΔТ=60⁰С (90/70/20) Вт",AA12*0.818,AA12*0.646))),0)</f>
        <v>199</v>
      </c>
      <c r="G12" s="461">
        <f t="shared" si="5"/>
        <v>219</v>
      </c>
      <c r="H12" s="461">
        <f t="shared" si="5"/>
        <v>299</v>
      </c>
      <c r="I12" s="461">
        <f t="shared" si="5"/>
        <v>399</v>
      </c>
      <c r="J12" s="461">
        <f t="shared" si="5"/>
        <v>498</v>
      </c>
      <c r="K12" s="461">
        <f t="shared" si="5"/>
        <v>599</v>
      </c>
      <c r="L12" s="461">
        <f t="shared" si="5"/>
        <v>699</v>
      </c>
      <c r="M12" s="461">
        <f t="shared" si="5"/>
        <v>798</v>
      </c>
      <c r="N12" s="461">
        <f t="shared" si="5"/>
        <v>878</v>
      </c>
      <c r="O12" s="461">
        <f t="shared" si="5"/>
        <v>898</v>
      </c>
      <c r="P12" s="461">
        <f t="shared" si="5"/>
        <v>998</v>
      </c>
      <c r="Q12" s="462">
        <f t="shared" si="5"/>
        <v>1198</v>
      </c>
      <c r="AA12" s="126">
        <f>VLOOKUP(CONCATENATE("R32 ",F$6," V",$B11),Основа!$A$1:$P3627,8,FALSE)</f>
        <v>199.26000000000002</v>
      </c>
      <c r="AB12" s="126">
        <f>VLOOKUP(CONCATENATE("R32 ",G$6," V",$B11),Основа!$A$1:$P3627,8,FALSE)</f>
        <v>218.94</v>
      </c>
      <c r="AC12" s="126">
        <f>VLOOKUP(CONCATENATE("R32 ",H$6," V",$B11),Основа!$A$1:$P3627,8,FALSE)</f>
        <v>298.89000000000004</v>
      </c>
      <c r="AD12" s="126">
        <f>VLOOKUP(CONCATENATE("R32 ",I$6," V",$B11),Основа!$A$1:$P3627,8,FALSE)</f>
        <v>398.52000000000004</v>
      </c>
      <c r="AE12" s="126">
        <f>VLOOKUP(CONCATENATE("R32 ",J$6," V",$B11),Основа!$A$1:$P3627,8,FALSE)</f>
        <v>498.15</v>
      </c>
      <c r="AF12" s="126">
        <f>VLOOKUP(CONCATENATE("R32 ",K$6," V",$B11),Основа!$A$1:$P3627,8,FALSE)</f>
        <v>599.01</v>
      </c>
      <c r="AG12" s="126">
        <f>VLOOKUP(CONCATENATE("R32 ",L$6," V",$B11),Основа!$A$1:$P3627,8,FALSE)</f>
        <v>698.64</v>
      </c>
      <c r="AH12" s="126">
        <f>VLOOKUP(CONCATENATE("R32 ",M$6," V",$B11),Основа!$A$1:$P3627,8,FALSE)</f>
        <v>798.27</v>
      </c>
      <c r="AI12" s="126">
        <f>VLOOKUP(CONCATENATE("R32 ",N$6," V",$B11),Основа!$A$1:$P3627,8,FALSE)</f>
        <v>878.21999999999991</v>
      </c>
      <c r="AJ12" s="126">
        <f>VLOOKUP(CONCATENATE("R32 ",O$6," V",$B11),Основа!$A$1:$P3627,8,FALSE)</f>
        <v>897.9</v>
      </c>
      <c r="AK12" s="126">
        <f>VLOOKUP(CONCATENATE("R32 ",P$6," V",$B11),Основа!$A$1:$P3627,8,FALSE)</f>
        <v>997.53</v>
      </c>
      <c r="AL12" s="126">
        <f>VLOOKUP(CONCATENATE("R32 ",Q$6," V",$B11),Основа!$A$1:$P3627,8,FALSE)</f>
        <v>1198.02</v>
      </c>
    </row>
    <row r="13" spans="2:38" ht="15" customHeight="1" x14ac:dyDescent="0.3">
      <c r="B13" s="662">
        <v>5</v>
      </c>
      <c r="C13" s="664">
        <v>232</v>
      </c>
      <c r="D13" s="557" t="s">
        <v>36</v>
      </c>
      <c r="E13" s="558"/>
      <c r="F13" s="447">
        <f t="shared" ref="F13:Q13" si="6">ROUND(AA13-(AA13*$L$5),0)</f>
        <v>15596</v>
      </c>
      <c r="G13" s="447">
        <f t="shared" si="6"/>
        <v>16907</v>
      </c>
      <c r="H13" s="447">
        <f t="shared" si="6"/>
        <v>19408</v>
      </c>
      <c r="I13" s="447">
        <f t="shared" si="6"/>
        <v>21173</v>
      </c>
      <c r="J13" s="447">
        <f t="shared" si="6"/>
        <v>24191</v>
      </c>
      <c r="K13" s="447">
        <f t="shared" si="6"/>
        <v>25117</v>
      </c>
      <c r="L13" s="447">
        <f t="shared" si="6"/>
        <v>27292</v>
      </c>
      <c r="M13" s="447">
        <f t="shared" si="6"/>
        <v>30404</v>
      </c>
      <c r="N13" s="447">
        <f t="shared" si="6"/>
        <v>36609</v>
      </c>
      <c r="O13" s="447">
        <f t="shared" si="6"/>
        <v>37385</v>
      </c>
      <c r="P13" s="447">
        <f t="shared" si="6"/>
        <v>46111</v>
      </c>
      <c r="Q13" s="448">
        <f t="shared" si="6"/>
        <v>54837</v>
      </c>
      <c r="AA13" s="126">
        <f>ROUND(VLOOKUP(CONCATENATE("R32 ",F$6," V",$B13),Основа!$A$1:$P3629,15,FALSE),0)</f>
        <v>15596</v>
      </c>
      <c r="AB13" s="126">
        <f>ROUND(VLOOKUP(CONCATENATE("R32 ",G$6," V",$B13),Основа!$A$1:$P3629,15,FALSE),0)</f>
        <v>16907</v>
      </c>
      <c r="AC13" s="126">
        <f>ROUND(VLOOKUP(CONCATENATE("R32 ",H$6," V",$B13),Основа!$A$1:$P3629,15,FALSE),0)</f>
        <v>19408</v>
      </c>
      <c r="AD13" s="126">
        <f>ROUND(VLOOKUP(CONCATENATE("R32 ",I$6," V",$B13),Основа!$A$1:$P3629,15,FALSE),0)</f>
        <v>21173</v>
      </c>
      <c r="AE13" s="126">
        <f>ROUND(VLOOKUP(CONCATENATE("R32 ",J$6," V",$B13),Основа!$A$1:$P3629,15,FALSE),0)</f>
        <v>24191</v>
      </c>
      <c r="AF13" s="126">
        <f>ROUND(VLOOKUP(CONCATENATE("R32 ",K$6," V",$B13),Основа!$A$1:$P3629,15,FALSE),0)</f>
        <v>25117</v>
      </c>
      <c r="AG13" s="126">
        <f>ROUND(VLOOKUP(CONCATENATE("R32 ",L$6," V",$B13),Основа!$A$1:$P3629,15,FALSE),0)</f>
        <v>27292</v>
      </c>
      <c r="AH13" s="126">
        <f>ROUND(VLOOKUP(CONCATENATE("R32 ",M$6," V",$B13),Основа!$A$1:$P3629,15,FALSE),0)</f>
        <v>30404</v>
      </c>
      <c r="AI13" s="126">
        <f>ROUND(VLOOKUP(CONCATENATE("R32 ",N$6," V",$B13),Основа!$A$1:$P3629,15,FALSE),0)</f>
        <v>36609</v>
      </c>
      <c r="AJ13" s="126">
        <f>ROUND(VLOOKUP(CONCATENATE("R32 ",O$6," V",$B13),Основа!$A$1:$P3629,15,FALSE),0)</f>
        <v>37385</v>
      </c>
      <c r="AK13" s="126">
        <f>ROUND(VLOOKUP(CONCATENATE("R32 ",P$6," V",$B13),Основа!$A$1:$P3629,15,FALSE),0)</f>
        <v>46111</v>
      </c>
      <c r="AL13" s="126">
        <f>ROUND(VLOOKUP(CONCATENATE("R32 ",Q$6," V",$B13),Основа!$A$1:$P3629,15,FALSE),0)</f>
        <v>54837</v>
      </c>
    </row>
    <row r="14" spans="2:38" ht="15" customHeight="1" thickBot="1" x14ac:dyDescent="0.35">
      <c r="B14" s="663"/>
      <c r="C14" s="665"/>
      <c r="D14" s="559" t="str">
        <f>RIGHT($M$5,21)</f>
        <v>ΔТ=70⁰С (95/85/20) Вт</v>
      </c>
      <c r="E14" s="560"/>
      <c r="F14" s="461">
        <f t="shared" ref="F14:Q14" si="7">ROUND(IF($D14="ΔТ=70⁰С (95/85/20) Вт",AA14,(IF($D14="ΔТ=60⁰С (90/70/20) Вт",AA14*0.818,AA14*0.646))),0)</f>
        <v>255</v>
      </c>
      <c r="G14" s="461">
        <f t="shared" si="7"/>
        <v>280</v>
      </c>
      <c r="H14" s="461">
        <f t="shared" si="7"/>
        <v>381</v>
      </c>
      <c r="I14" s="461">
        <f t="shared" si="7"/>
        <v>509</v>
      </c>
      <c r="J14" s="461">
        <f t="shared" si="7"/>
        <v>637</v>
      </c>
      <c r="K14" s="461">
        <f t="shared" si="7"/>
        <v>765</v>
      </c>
      <c r="L14" s="461">
        <f t="shared" si="7"/>
        <v>892</v>
      </c>
      <c r="M14" s="461">
        <f t="shared" si="7"/>
        <v>1020</v>
      </c>
      <c r="N14" s="461">
        <f t="shared" si="7"/>
        <v>1122</v>
      </c>
      <c r="O14" s="461">
        <f t="shared" si="7"/>
        <v>1148</v>
      </c>
      <c r="P14" s="461">
        <f t="shared" si="7"/>
        <v>1276</v>
      </c>
      <c r="Q14" s="462">
        <f t="shared" si="7"/>
        <v>1530</v>
      </c>
      <c r="AA14" s="126">
        <f>VLOOKUP(CONCATENATE("R32 ",F$6," V",$B13),Основа!$A$1:$P3629,8,FALSE)</f>
        <v>254.60999999999999</v>
      </c>
      <c r="AB14" s="126">
        <f>VLOOKUP(CONCATENATE("R32 ",G$6," V",$B13),Основа!$A$1:$P3629,8,FALSE)</f>
        <v>280.44</v>
      </c>
      <c r="AC14" s="126">
        <f>VLOOKUP(CONCATENATE("R32 ",H$6," V",$B13),Основа!$A$1:$P3629,8,FALSE)</f>
        <v>381.3</v>
      </c>
      <c r="AD14" s="126">
        <f>VLOOKUP(CONCATENATE("R32 ",I$6," V",$B13),Основа!$A$1:$P3629,8,FALSE)</f>
        <v>509.21999999999997</v>
      </c>
      <c r="AE14" s="126">
        <f>VLOOKUP(CONCATENATE("R32 ",J$6," V",$B13),Основа!$A$1:$P3629,8,FALSE)</f>
        <v>637.14</v>
      </c>
      <c r="AF14" s="126">
        <f>VLOOKUP(CONCATENATE("R32 ",K$6," V",$B13),Основа!$A$1:$P3629,8,FALSE)</f>
        <v>765.06</v>
      </c>
      <c r="AG14" s="126">
        <f>VLOOKUP(CONCATENATE("R32 ",L$6," V",$B13),Основа!$A$1:$P3629,8,FALSE)</f>
        <v>891.75</v>
      </c>
      <c r="AH14" s="126">
        <f>VLOOKUP(CONCATENATE("R32 ",M$6," V",$B13),Основа!$A$1:$P3629,8,FALSE)</f>
        <v>1019.6699999999998</v>
      </c>
      <c r="AI14" s="126">
        <f>VLOOKUP(CONCATENATE("R32 ",N$6," V",$B13),Основа!$A$1:$P3629,8,FALSE)</f>
        <v>1121.76</v>
      </c>
      <c r="AJ14" s="126">
        <f>VLOOKUP(CONCATENATE("R32 ",O$6," V",$B13),Основа!$A$1:$P3629,8,FALSE)</f>
        <v>1147.5899999999999</v>
      </c>
      <c r="AK14" s="126">
        <f>VLOOKUP(CONCATENATE("R32 ",P$6," V",$B13),Основа!$A$1:$P3629,8,FALSE)</f>
        <v>1275.51</v>
      </c>
      <c r="AL14" s="126">
        <f>VLOOKUP(CONCATENATE("R32 ",Q$6," V",$B13),Основа!$A$1:$P3629,8,FALSE)</f>
        <v>1530.12</v>
      </c>
    </row>
    <row r="15" spans="2:38" ht="15" customHeight="1" x14ac:dyDescent="0.3">
      <c r="B15" s="662">
        <v>6</v>
      </c>
      <c r="C15" s="664">
        <v>282</v>
      </c>
      <c r="D15" s="557" t="s">
        <v>36</v>
      </c>
      <c r="E15" s="558"/>
      <c r="F15" s="447">
        <f t="shared" ref="F15:Q15" si="8">ROUND(AA15-(AA15*$L$5),0)</f>
        <v>17409</v>
      </c>
      <c r="G15" s="447">
        <f t="shared" si="8"/>
        <v>18902</v>
      </c>
      <c r="H15" s="447">
        <f t="shared" si="8"/>
        <v>21882</v>
      </c>
      <c r="I15" s="447">
        <f t="shared" si="8"/>
        <v>24002</v>
      </c>
      <c r="J15" s="447">
        <f t="shared" si="8"/>
        <v>27626</v>
      </c>
      <c r="K15" s="447">
        <f t="shared" si="8"/>
        <v>28739</v>
      </c>
      <c r="L15" s="447">
        <f t="shared" si="8"/>
        <v>31355</v>
      </c>
      <c r="M15" s="447">
        <f t="shared" si="8"/>
        <v>35090</v>
      </c>
      <c r="N15" s="447">
        <f t="shared" si="8"/>
        <v>42336</v>
      </c>
      <c r="O15" s="447">
        <f t="shared" si="8"/>
        <v>43242</v>
      </c>
      <c r="P15" s="447">
        <f t="shared" si="8"/>
        <v>53433</v>
      </c>
      <c r="Q15" s="448">
        <f t="shared" si="8"/>
        <v>63623</v>
      </c>
      <c r="AA15" s="126">
        <f>ROUND(VLOOKUP(CONCATENATE("R32 ",F$6," V",$B15),Основа!$A$1:$P3631,15,FALSE),0)</f>
        <v>17409</v>
      </c>
      <c r="AB15" s="126">
        <f>ROUND(VLOOKUP(CONCATENATE("R32 ",G$6," V",$B15),Основа!$A$1:$P3631,15,FALSE),0)</f>
        <v>18902</v>
      </c>
      <c r="AC15" s="126">
        <f>ROUND(VLOOKUP(CONCATENATE("R32 ",H$6," V",$B15),Основа!$A$1:$P3631,15,FALSE),0)</f>
        <v>21882</v>
      </c>
      <c r="AD15" s="126">
        <f>ROUND(VLOOKUP(CONCATENATE("R32 ",I$6," V",$B15),Основа!$A$1:$P3631,15,FALSE),0)</f>
        <v>24002</v>
      </c>
      <c r="AE15" s="126">
        <f>ROUND(VLOOKUP(CONCATENATE("R32 ",J$6," V",$B15),Основа!$A$1:$P3631,15,FALSE),0)</f>
        <v>27626</v>
      </c>
      <c r="AF15" s="126">
        <f>ROUND(VLOOKUP(CONCATENATE("R32 ",K$6," V",$B15),Основа!$A$1:$P3631,15,FALSE),0)</f>
        <v>28739</v>
      </c>
      <c r="AG15" s="126">
        <f>ROUND(VLOOKUP(CONCATENATE("R32 ",L$6," V",$B15),Основа!$A$1:$P3631,15,FALSE),0)</f>
        <v>31355</v>
      </c>
      <c r="AH15" s="126">
        <f>ROUND(VLOOKUP(CONCATENATE("R32 ",M$6," V",$B15),Основа!$A$1:$P3631,15,FALSE),0)</f>
        <v>35090</v>
      </c>
      <c r="AI15" s="126">
        <f>ROUND(VLOOKUP(CONCATENATE("R32 ",N$6," V",$B15),Основа!$A$1:$P3631,15,FALSE),0)</f>
        <v>42336</v>
      </c>
      <c r="AJ15" s="126">
        <f>ROUND(VLOOKUP(CONCATENATE("R32 ",O$6," V",$B15),Основа!$A$1:$P3631,15,FALSE),0)</f>
        <v>43242</v>
      </c>
      <c r="AK15" s="126">
        <f>ROUND(VLOOKUP(CONCATENATE("R32 ",P$6," V",$B15),Основа!$A$1:$P3631,15,FALSE),0)</f>
        <v>53433</v>
      </c>
      <c r="AL15" s="126">
        <f>ROUND(VLOOKUP(CONCATENATE("R32 ",Q$6," V",$B15),Основа!$A$1:$P3631,15,FALSE),0)</f>
        <v>63623</v>
      </c>
    </row>
    <row r="16" spans="2:38" ht="15" customHeight="1" thickBot="1" x14ac:dyDescent="0.35">
      <c r="B16" s="663"/>
      <c r="C16" s="665"/>
      <c r="D16" s="559" t="str">
        <f>RIGHT($M$5,21)</f>
        <v>ΔТ=70⁰С (95/85/20) Вт</v>
      </c>
      <c r="E16" s="560"/>
      <c r="F16" s="461">
        <f t="shared" ref="F16:Q16" si="9">ROUND(IF($D16="ΔТ=70⁰С (95/85/20) Вт",AA16,(IF($D16="ΔТ=60⁰С (90/70/20) Вт",AA16*0.818,AA16*0.646))),0)</f>
        <v>310</v>
      </c>
      <c r="G16" s="461">
        <f t="shared" si="9"/>
        <v>341</v>
      </c>
      <c r="H16" s="461">
        <f t="shared" si="9"/>
        <v>465</v>
      </c>
      <c r="I16" s="461">
        <f t="shared" si="9"/>
        <v>621</v>
      </c>
      <c r="J16" s="461">
        <f t="shared" si="9"/>
        <v>776</v>
      </c>
      <c r="K16" s="461">
        <f t="shared" si="9"/>
        <v>931</v>
      </c>
      <c r="L16" s="461">
        <f t="shared" si="9"/>
        <v>1086</v>
      </c>
      <c r="M16" s="461">
        <f t="shared" si="9"/>
        <v>1242</v>
      </c>
      <c r="N16" s="461">
        <f t="shared" si="9"/>
        <v>1367</v>
      </c>
      <c r="O16" s="461">
        <f t="shared" si="9"/>
        <v>1397</v>
      </c>
      <c r="P16" s="461">
        <f t="shared" si="9"/>
        <v>1552</v>
      </c>
      <c r="Q16" s="462">
        <f t="shared" si="9"/>
        <v>1863</v>
      </c>
      <c r="AA16" s="126">
        <f>VLOOKUP(CONCATENATE("R32 ",F$6," V",$B15),Основа!$A$1:$P3631,8,FALSE)</f>
        <v>309.95999999999998</v>
      </c>
      <c r="AB16" s="126">
        <f>VLOOKUP(CONCATENATE("R32 ",G$6," V",$B15),Основа!$A$1:$P3631,8,FALSE)</f>
        <v>340.71</v>
      </c>
      <c r="AC16" s="126">
        <f>VLOOKUP(CONCATENATE("R32 ",H$6," V",$B15),Основа!$A$1:$P3631,8,FALSE)</f>
        <v>464.94</v>
      </c>
      <c r="AD16" s="126">
        <f>VLOOKUP(CONCATENATE("R32 ",I$6," V",$B15),Основа!$A$1:$P3631,8,FALSE)</f>
        <v>621.15</v>
      </c>
      <c r="AE16" s="126">
        <f>VLOOKUP(CONCATENATE("R32 ",J$6," V",$B15),Основа!$A$1:$P3631,8,FALSE)</f>
        <v>776.13</v>
      </c>
      <c r="AF16" s="126">
        <f>VLOOKUP(CONCATENATE("R32 ",K$6," V",$B15),Основа!$A$1:$P3631,8,FALSE)</f>
        <v>931.11</v>
      </c>
      <c r="AG16" s="126">
        <f>VLOOKUP(CONCATENATE("R32 ",L$6," V",$B15),Основа!$A$1:$P3631,8,FALSE)</f>
        <v>1086.0899999999999</v>
      </c>
      <c r="AH16" s="126">
        <f>VLOOKUP(CONCATENATE("R32 ",M$6," V",$B15),Основа!$A$1:$P3631,8,FALSE)</f>
        <v>1242.3</v>
      </c>
      <c r="AI16" s="126">
        <f>VLOOKUP(CONCATENATE("R32 ",N$6," V",$B15),Основа!$A$1:$P3631,8,FALSE)</f>
        <v>1366.53</v>
      </c>
      <c r="AJ16" s="126">
        <f>VLOOKUP(CONCATENATE("R32 ",O$6," V",$B15),Основа!$A$1:$P3631,8,FALSE)</f>
        <v>1397.28</v>
      </c>
      <c r="AK16" s="126">
        <f>VLOOKUP(CONCATENATE("R32 ",P$6," V",$B15),Основа!$A$1:$P3631,8,FALSE)</f>
        <v>1552.26</v>
      </c>
      <c r="AL16" s="126">
        <f>VLOOKUP(CONCATENATE("R32 ",Q$6," V",$B15),Основа!$A$1:$P3631,8,FALSE)</f>
        <v>1863.45</v>
      </c>
    </row>
    <row r="17" spans="2:38" ht="15" customHeight="1" x14ac:dyDescent="0.3">
      <c r="B17" s="662">
        <v>7</v>
      </c>
      <c r="C17" s="664">
        <v>332</v>
      </c>
      <c r="D17" s="557" t="s">
        <v>36</v>
      </c>
      <c r="E17" s="558"/>
      <c r="F17" s="447">
        <f t="shared" ref="F17:Q17" si="10">ROUND(AA17-(AA17*$L$5),0)</f>
        <v>19226</v>
      </c>
      <c r="G17" s="447">
        <f t="shared" si="10"/>
        <v>20901</v>
      </c>
      <c r="H17" s="447">
        <f t="shared" si="10"/>
        <v>24361</v>
      </c>
      <c r="I17" s="447">
        <f t="shared" si="10"/>
        <v>26836</v>
      </c>
      <c r="J17" s="447">
        <f t="shared" si="10"/>
        <v>31069</v>
      </c>
      <c r="K17" s="447">
        <f t="shared" si="10"/>
        <v>32370</v>
      </c>
      <c r="L17" s="447">
        <f t="shared" si="10"/>
        <v>35425</v>
      </c>
      <c r="M17" s="447">
        <f t="shared" si="10"/>
        <v>39785</v>
      </c>
      <c r="N17" s="447">
        <f t="shared" si="10"/>
        <v>48075</v>
      </c>
      <c r="O17" s="447">
        <f t="shared" si="10"/>
        <v>49111</v>
      </c>
      <c r="P17" s="447">
        <f t="shared" si="10"/>
        <v>60769</v>
      </c>
      <c r="Q17" s="448">
        <f t="shared" si="10"/>
        <v>72427</v>
      </c>
      <c r="AA17" s="126">
        <f>ROUND(VLOOKUP(CONCATENATE("R32 ",F$6," V",$B17),Основа!$A$1:$P3633,15,FALSE),0)</f>
        <v>19226</v>
      </c>
      <c r="AB17" s="126">
        <f>ROUND(VLOOKUP(CONCATENATE("R32 ",G$6," V",$B17),Основа!$A$1:$P3633,15,FALSE),0)</f>
        <v>20901</v>
      </c>
      <c r="AC17" s="126">
        <f>ROUND(VLOOKUP(CONCATENATE("R32 ",H$6," V",$B17),Основа!$A$1:$P3633,15,FALSE),0)</f>
        <v>24361</v>
      </c>
      <c r="AD17" s="126">
        <f>ROUND(VLOOKUP(CONCATENATE("R32 ",I$6," V",$B17),Основа!$A$1:$P3633,15,FALSE),0)</f>
        <v>26836</v>
      </c>
      <c r="AE17" s="126">
        <f>ROUND(VLOOKUP(CONCATENATE("R32 ",J$6," V",$B17),Основа!$A$1:$P3633,15,FALSE),0)</f>
        <v>31069</v>
      </c>
      <c r="AF17" s="126">
        <f>ROUND(VLOOKUP(CONCATENATE("R32 ",K$6," V",$B17),Основа!$A$1:$P3633,15,FALSE),0)</f>
        <v>32370</v>
      </c>
      <c r="AG17" s="126">
        <f>ROUND(VLOOKUP(CONCATENATE("R32 ",L$6," V",$B17),Основа!$A$1:$P3633,15,FALSE),0)</f>
        <v>35425</v>
      </c>
      <c r="AH17" s="126">
        <f>ROUND(VLOOKUP(CONCATENATE("R32 ",M$6," V",$B17),Основа!$A$1:$P3633,15,FALSE),0)</f>
        <v>39785</v>
      </c>
      <c r="AI17" s="126">
        <f>ROUND(VLOOKUP(CONCATENATE("R32 ",N$6," V",$B17),Основа!$A$1:$P3633,15,FALSE),0)</f>
        <v>48075</v>
      </c>
      <c r="AJ17" s="126">
        <f>ROUND(VLOOKUP(CONCATENATE("R32 ",O$6," V",$B17),Основа!$A$1:$P3633,15,FALSE),0)</f>
        <v>49111</v>
      </c>
      <c r="AK17" s="126">
        <f>ROUND(VLOOKUP(CONCATENATE("R32 ",P$6," V",$B17),Основа!$A$1:$P3633,15,FALSE),0)</f>
        <v>60769</v>
      </c>
      <c r="AL17" s="126">
        <f>ROUND(VLOOKUP(CONCATENATE("R32 ",Q$6," V",$B17),Основа!$A$1:$P3633,15,FALSE),0)</f>
        <v>72427</v>
      </c>
    </row>
    <row r="18" spans="2:38" ht="15" customHeight="1" thickBot="1" x14ac:dyDescent="0.35">
      <c r="B18" s="663"/>
      <c r="C18" s="665"/>
      <c r="D18" s="559" t="str">
        <f>RIGHT($M$5,21)</f>
        <v>ΔТ=70⁰С (95/85/20) Вт</v>
      </c>
      <c r="E18" s="560"/>
      <c r="F18" s="461">
        <f t="shared" ref="F18:Q18" si="11">ROUND(IF($D18="ΔТ=70⁰С (95/85/20) Вт",AA18,(IF($D18="ΔТ=60⁰С (90/70/20) Вт",AA18*0.818,AA18*0.646))),0)</f>
        <v>365</v>
      </c>
      <c r="G18" s="461">
        <f t="shared" si="11"/>
        <v>402</v>
      </c>
      <c r="H18" s="461">
        <f t="shared" si="11"/>
        <v>549</v>
      </c>
      <c r="I18" s="461">
        <f t="shared" si="11"/>
        <v>732</v>
      </c>
      <c r="J18" s="461">
        <f t="shared" si="11"/>
        <v>914</v>
      </c>
      <c r="K18" s="461">
        <f t="shared" si="11"/>
        <v>1098</v>
      </c>
      <c r="L18" s="461">
        <f t="shared" si="11"/>
        <v>1280</v>
      </c>
      <c r="M18" s="461">
        <f t="shared" si="11"/>
        <v>1464</v>
      </c>
      <c r="N18" s="461">
        <f t="shared" si="11"/>
        <v>1610</v>
      </c>
      <c r="O18" s="461">
        <f t="shared" si="11"/>
        <v>1647</v>
      </c>
      <c r="P18" s="461">
        <f t="shared" si="11"/>
        <v>1830</v>
      </c>
      <c r="Q18" s="462">
        <f t="shared" si="11"/>
        <v>2197</v>
      </c>
      <c r="AA18" s="126">
        <f>VLOOKUP(CONCATENATE("R32 ",F$6," V",$B17),Основа!$A$1:$P3633,8,FALSE)</f>
        <v>365.31</v>
      </c>
      <c r="AB18" s="126">
        <f>VLOOKUP(CONCATENATE("R32 ",G$6," V",$B17),Основа!$A$1:$P3633,8,FALSE)</f>
        <v>402.21</v>
      </c>
      <c r="AC18" s="126">
        <f>VLOOKUP(CONCATENATE("R32 ",H$6," V",$B17),Основа!$A$1:$P3633,8,FALSE)</f>
        <v>548.58000000000004</v>
      </c>
      <c r="AD18" s="126">
        <f>VLOOKUP(CONCATENATE("R32 ",I$6," V",$B17),Основа!$A$1:$P3633,8,FALSE)</f>
        <v>731.85</v>
      </c>
      <c r="AE18" s="126">
        <f>VLOOKUP(CONCATENATE("R32 ",J$6," V",$B17),Основа!$A$1:$P3633,8,FALSE)</f>
        <v>913.89</v>
      </c>
      <c r="AF18" s="126">
        <f>VLOOKUP(CONCATENATE("R32 ",K$6," V",$B17),Основа!$A$1:$P3633,8,FALSE)</f>
        <v>1098.3899999999999</v>
      </c>
      <c r="AG18" s="126">
        <f>VLOOKUP(CONCATENATE("R32 ",L$6," V",$B17),Основа!$A$1:$P3633,8,FALSE)</f>
        <v>1280.43</v>
      </c>
      <c r="AH18" s="126">
        <f>VLOOKUP(CONCATENATE("R32 ",M$6," V",$B17),Основа!$A$1:$P3633,8,FALSE)</f>
        <v>1463.7</v>
      </c>
      <c r="AI18" s="126">
        <f>VLOOKUP(CONCATENATE("R32 ",N$6," V",$B17),Основа!$A$1:$P3633,8,FALSE)</f>
        <v>1610.07</v>
      </c>
      <c r="AJ18" s="126">
        <f>VLOOKUP(CONCATENATE("R32 ",O$6," V",$B17),Основа!$A$1:$P3633,8,FALSE)</f>
        <v>1646.97</v>
      </c>
      <c r="AK18" s="126">
        <f>VLOOKUP(CONCATENATE("R32 ",P$6," V",$B17),Основа!$A$1:$P3633,8,FALSE)</f>
        <v>1830.24</v>
      </c>
      <c r="AL18" s="126">
        <f>VLOOKUP(CONCATENATE("R32 ",Q$6," V",$B17),Основа!$A$1:$P3633,8,FALSE)</f>
        <v>2196.7799999999997</v>
      </c>
    </row>
    <row r="19" spans="2:38" ht="15" customHeight="1" x14ac:dyDescent="0.3">
      <c r="B19" s="662">
        <v>8</v>
      </c>
      <c r="C19" s="664">
        <v>382</v>
      </c>
      <c r="D19" s="557" t="s">
        <v>36</v>
      </c>
      <c r="E19" s="558"/>
      <c r="F19" s="447">
        <f t="shared" ref="F19:Q19" si="12">ROUND(AA19-(AA19*$L$5),0)</f>
        <v>21047</v>
      </c>
      <c r="G19" s="447">
        <f t="shared" si="12"/>
        <v>22904</v>
      </c>
      <c r="H19" s="447">
        <f t="shared" si="12"/>
        <v>26844</v>
      </c>
      <c r="I19" s="447">
        <f t="shared" si="12"/>
        <v>29677</v>
      </c>
      <c r="J19" s="447">
        <f t="shared" si="12"/>
        <v>34521</v>
      </c>
      <c r="K19" s="447">
        <f t="shared" si="12"/>
        <v>36008</v>
      </c>
      <c r="L19" s="447">
        <f t="shared" si="12"/>
        <v>39501</v>
      </c>
      <c r="M19" s="447">
        <f t="shared" si="12"/>
        <v>44492</v>
      </c>
      <c r="N19" s="447">
        <f t="shared" si="12"/>
        <v>53828</v>
      </c>
      <c r="O19" s="447">
        <f t="shared" si="12"/>
        <v>54995</v>
      </c>
      <c r="P19" s="447">
        <f t="shared" si="12"/>
        <v>68124</v>
      </c>
      <c r="Q19" s="448">
        <f t="shared" si="12"/>
        <v>81253</v>
      </c>
      <c r="AA19" s="126">
        <f>ROUND(VLOOKUP(CONCATENATE("R32 ",F$6," V",$B19),Основа!$A$1:$P3635,15,FALSE),0)</f>
        <v>21047</v>
      </c>
      <c r="AB19" s="126">
        <f>ROUND(VLOOKUP(CONCATENATE("R32 ",G$6," V",$B19),Основа!$A$1:$P3635,15,FALSE),0)</f>
        <v>22904</v>
      </c>
      <c r="AC19" s="126">
        <f>ROUND(VLOOKUP(CONCATENATE("R32 ",H$6," V",$B19),Основа!$A$1:$P3635,15,FALSE),0)</f>
        <v>26844</v>
      </c>
      <c r="AD19" s="126">
        <f>ROUND(VLOOKUP(CONCATENATE("R32 ",I$6," V",$B19),Основа!$A$1:$P3635,15,FALSE),0)</f>
        <v>29677</v>
      </c>
      <c r="AE19" s="126">
        <f>ROUND(VLOOKUP(CONCATENATE("R32 ",J$6," V",$B19),Основа!$A$1:$P3635,15,FALSE),0)</f>
        <v>34521</v>
      </c>
      <c r="AF19" s="126">
        <f>ROUND(VLOOKUP(CONCATENATE("R32 ",K$6," V",$B19),Основа!$A$1:$P3635,15,FALSE),0)</f>
        <v>36008</v>
      </c>
      <c r="AG19" s="126">
        <f>ROUND(VLOOKUP(CONCATENATE("R32 ",L$6," V",$B19),Основа!$A$1:$P3635,15,FALSE),0)</f>
        <v>39501</v>
      </c>
      <c r="AH19" s="126">
        <f>ROUND(VLOOKUP(CONCATENATE("R32 ",M$6," V",$B19),Основа!$A$1:$P3635,15,FALSE),0)</f>
        <v>44492</v>
      </c>
      <c r="AI19" s="126">
        <f>ROUND(VLOOKUP(CONCATENATE("R32 ",N$6," V",$B19),Основа!$A$1:$P3635,15,FALSE),0)</f>
        <v>53828</v>
      </c>
      <c r="AJ19" s="126">
        <f>ROUND(VLOOKUP(CONCATENATE("R32 ",O$6," V",$B19),Основа!$A$1:$P3635,15,FALSE),0)</f>
        <v>54995</v>
      </c>
      <c r="AK19" s="126">
        <f>ROUND(VLOOKUP(CONCATENATE("R32 ",P$6," V",$B19),Основа!$A$1:$P3635,15,FALSE),0)</f>
        <v>68124</v>
      </c>
      <c r="AL19" s="126">
        <f>ROUND(VLOOKUP(CONCATENATE("R32 ",Q$6," V",$B19),Основа!$A$1:$P3635,15,FALSE),0)</f>
        <v>81253</v>
      </c>
    </row>
    <row r="20" spans="2:38" ht="15" customHeight="1" thickBot="1" x14ac:dyDescent="0.35">
      <c r="B20" s="663"/>
      <c r="C20" s="665"/>
      <c r="D20" s="559" t="str">
        <f>RIGHT($M$5,21)</f>
        <v>ΔТ=70⁰С (95/85/20) Вт</v>
      </c>
      <c r="E20" s="560"/>
      <c r="F20" s="461">
        <f t="shared" ref="F20:Q20" si="13">ROUND(IF($D20="ΔТ=70⁰С (95/85/20) Вт",AA20,(IF($D20="ΔТ=60⁰С (90/70/20) Вт",AA20*0.818,AA20*0.646))),0)</f>
        <v>421</v>
      </c>
      <c r="G20" s="461">
        <f t="shared" si="13"/>
        <v>462</v>
      </c>
      <c r="H20" s="461">
        <f t="shared" si="13"/>
        <v>631</v>
      </c>
      <c r="I20" s="461">
        <f t="shared" si="13"/>
        <v>843</v>
      </c>
      <c r="J20" s="461">
        <f t="shared" si="13"/>
        <v>1053</v>
      </c>
      <c r="K20" s="461">
        <f t="shared" si="13"/>
        <v>1264</v>
      </c>
      <c r="L20" s="461">
        <f t="shared" si="13"/>
        <v>1475</v>
      </c>
      <c r="M20" s="461">
        <f t="shared" si="13"/>
        <v>1686</v>
      </c>
      <c r="N20" s="461">
        <f t="shared" si="13"/>
        <v>1855</v>
      </c>
      <c r="O20" s="461">
        <f t="shared" si="13"/>
        <v>1897</v>
      </c>
      <c r="P20" s="461">
        <f t="shared" si="13"/>
        <v>2107</v>
      </c>
      <c r="Q20" s="462">
        <f t="shared" si="13"/>
        <v>2529</v>
      </c>
      <c r="AA20" s="126">
        <f>VLOOKUP(CONCATENATE("R32 ",F$6," V",$B19),Основа!$A$1:$P3635,8,FALSE)</f>
        <v>420.65999999999997</v>
      </c>
      <c r="AB20" s="126">
        <f>VLOOKUP(CONCATENATE("R32 ",G$6," V",$B19),Основа!$A$1:$P3635,8,FALSE)</f>
        <v>462.47999999999996</v>
      </c>
      <c r="AC20" s="126">
        <f>VLOOKUP(CONCATENATE("R32 ",H$6," V",$B19),Основа!$A$1:$P3635,8,FALSE)</f>
        <v>630.99</v>
      </c>
      <c r="AD20" s="126">
        <f>VLOOKUP(CONCATENATE("R32 ",I$6," V",$B19),Основа!$A$1:$P3635,8,FALSE)</f>
        <v>842.55</v>
      </c>
      <c r="AE20" s="126">
        <f>VLOOKUP(CONCATENATE("R32 ",J$6," V",$B19),Основа!$A$1:$P3635,8,FALSE)</f>
        <v>1052.8800000000001</v>
      </c>
      <c r="AF20" s="126">
        <f>VLOOKUP(CONCATENATE("R32 ",K$6," V",$B19),Основа!$A$1:$P3635,8,FALSE)</f>
        <v>1264.4399999999998</v>
      </c>
      <c r="AG20" s="126">
        <f>VLOOKUP(CONCATENATE("R32 ",L$6," V",$B19),Основа!$A$1:$P3635,8,FALSE)</f>
        <v>1474.77</v>
      </c>
      <c r="AH20" s="126">
        <f>VLOOKUP(CONCATENATE("R32 ",M$6," V",$B19),Основа!$A$1:$P3635,8,FALSE)</f>
        <v>1686.3300000000002</v>
      </c>
      <c r="AI20" s="126">
        <f>VLOOKUP(CONCATENATE("R32 ",N$6," V",$B19),Основа!$A$1:$P3635,8,FALSE)</f>
        <v>1854.84</v>
      </c>
      <c r="AJ20" s="126">
        <f>VLOOKUP(CONCATENATE("R32 ",O$6," V",$B19),Основа!$A$1:$P3635,8,FALSE)</f>
        <v>1896.66</v>
      </c>
      <c r="AK20" s="126">
        <f>VLOOKUP(CONCATENATE("R32 ",P$6," V",$B19),Основа!$A$1:$P3635,8,FALSE)</f>
        <v>2106.9899999999998</v>
      </c>
      <c r="AL20" s="126">
        <f>VLOOKUP(CONCATENATE("R32 ",Q$6," V",$B19),Основа!$A$1:$P3635,8,FALSE)</f>
        <v>2528.8799999999997</v>
      </c>
    </row>
    <row r="21" spans="2:38" ht="15" customHeight="1" x14ac:dyDescent="0.3">
      <c r="B21" s="662">
        <v>9</v>
      </c>
      <c r="C21" s="664">
        <v>432</v>
      </c>
      <c r="D21" s="557" t="s">
        <v>36</v>
      </c>
      <c r="E21" s="558"/>
      <c r="F21" s="447">
        <f t="shared" ref="F21:Q21" si="14">ROUND(AA21-(AA21*$L$5),0)</f>
        <v>22872</v>
      </c>
      <c r="G21" s="447">
        <f t="shared" si="14"/>
        <v>24911</v>
      </c>
      <c r="H21" s="447">
        <f t="shared" si="14"/>
        <v>29333</v>
      </c>
      <c r="I21" s="447">
        <f t="shared" si="14"/>
        <v>32523</v>
      </c>
      <c r="J21" s="447">
        <f t="shared" si="14"/>
        <v>37978</v>
      </c>
      <c r="K21" s="447">
        <f t="shared" si="14"/>
        <v>39654</v>
      </c>
      <c r="L21" s="447">
        <f t="shared" si="14"/>
        <v>43587</v>
      </c>
      <c r="M21" s="447">
        <f t="shared" si="14"/>
        <v>49207</v>
      </c>
      <c r="N21" s="447">
        <f t="shared" si="14"/>
        <v>59591</v>
      </c>
      <c r="O21" s="447">
        <f t="shared" si="14"/>
        <v>60889</v>
      </c>
      <c r="P21" s="447">
        <f t="shared" si="14"/>
        <v>75491</v>
      </c>
      <c r="Q21" s="448">
        <f t="shared" si="14"/>
        <v>90093</v>
      </c>
      <c r="AA21" s="126">
        <f>ROUND(VLOOKUP(CONCATENATE("R32 ",F$6," V",$B21),Основа!$A$1:$P3637,15,FALSE),0)</f>
        <v>22872</v>
      </c>
      <c r="AB21" s="126">
        <f>ROUND(VLOOKUP(CONCATENATE("R32 ",G$6," V",$B21),Основа!$A$1:$P3637,15,FALSE),0)</f>
        <v>24911</v>
      </c>
      <c r="AC21" s="126">
        <f>ROUND(VLOOKUP(CONCATENATE("R32 ",H$6," V",$B21),Основа!$A$1:$P3637,15,FALSE),0)</f>
        <v>29333</v>
      </c>
      <c r="AD21" s="126">
        <f>ROUND(VLOOKUP(CONCATENATE("R32 ",I$6," V",$B21),Основа!$A$1:$P3637,15,FALSE),0)</f>
        <v>32523</v>
      </c>
      <c r="AE21" s="126">
        <f>ROUND(VLOOKUP(CONCATENATE("R32 ",J$6," V",$B21),Основа!$A$1:$P3637,15,FALSE),0)</f>
        <v>37978</v>
      </c>
      <c r="AF21" s="126">
        <f>ROUND(VLOOKUP(CONCATENATE("R32 ",K$6," V",$B21),Основа!$A$1:$P3637,15,FALSE),0)</f>
        <v>39654</v>
      </c>
      <c r="AG21" s="126">
        <f>ROUND(VLOOKUP(CONCATENATE("R32 ",L$6," V",$B21),Основа!$A$1:$P3637,15,FALSE),0)</f>
        <v>43587</v>
      </c>
      <c r="AH21" s="126">
        <f>ROUND(VLOOKUP(CONCATENATE("R32 ",M$6," V",$B21),Основа!$A$1:$P3637,15,FALSE),0)</f>
        <v>49207</v>
      </c>
      <c r="AI21" s="126">
        <f>ROUND(VLOOKUP(CONCATENATE("R32 ",N$6," V",$B21),Основа!$A$1:$P3637,15,FALSE),0)</f>
        <v>59591</v>
      </c>
      <c r="AJ21" s="126">
        <f>ROUND(VLOOKUP(CONCATENATE("R32 ",O$6," V",$B21),Основа!$A$1:$P3637,15,FALSE),0)</f>
        <v>60889</v>
      </c>
      <c r="AK21" s="126">
        <f>ROUND(VLOOKUP(CONCATENATE("R32 ",P$6," V",$B21),Основа!$A$1:$P3637,15,FALSE),0)</f>
        <v>75491</v>
      </c>
      <c r="AL21" s="126">
        <f>ROUND(VLOOKUP(CONCATENATE("R32 ",Q$6," V",$B21),Основа!$A$1:$P3637,15,FALSE),0)</f>
        <v>90093</v>
      </c>
    </row>
    <row r="22" spans="2:38" ht="15" customHeight="1" thickBot="1" x14ac:dyDescent="0.35">
      <c r="B22" s="663"/>
      <c r="C22" s="665"/>
      <c r="D22" s="559" t="str">
        <f>RIGHT($M$5,21)</f>
        <v>ΔТ=70⁰С (95/85/20) Вт</v>
      </c>
      <c r="E22" s="560"/>
      <c r="F22" s="461">
        <f t="shared" ref="F22:Q22" si="15">ROUND(IF($D22="ΔТ=70⁰С (95/85/20) Вт",AA22,(IF($D22="ΔТ=60⁰С (90/70/20) Вт",AA22*0.818,AA22*0.646))),0)</f>
        <v>476</v>
      </c>
      <c r="G22" s="461">
        <f t="shared" si="15"/>
        <v>524</v>
      </c>
      <c r="H22" s="461">
        <f t="shared" si="15"/>
        <v>715</v>
      </c>
      <c r="I22" s="461">
        <f t="shared" si="15"/>
        <v>953</v>
      </c>
      <c r="J22" s="461">
        <f t="shared" si="15"/>
        <v>1192</v>
      </c>
      <c r="K22" s="461">
        <f t="shared" si="15"/>
        <v>1430</v>
      </c>
      <c r="L22" s="461">
        <f t="shared" si="15"/>
        <v>1669</v>
      </c>
      <c r="M22" s="461">
        <f t="shared" si="15"/>
        <v>1908</v>
      </c>
      <c r="N22" s="461">
        <f t="shared" si="15"/>
        <v>2098</v>
      </c>
      <c r="O22" s="461">
        <f t="shared" si="15"/>
        <v>2146</v>
      </c>
      <c r="P22" s="461">
        <f t="shared" si="15"/>
        <v>2385</v>
      </c>
      <c r="Q22" s="462">
        <f t="shared" si="15"/>
        <v>2862</v>
      </c>
      <c r="AA22" s="126">
        <f>VLOOKUP(CONCATENATE("R32 ",F$6," V",$B21),Основа!$A$1:$P3637,8,FALSE)</f>
        <v>476.01</v>
      </c>
      <c r="AB22" s="126">
        <f>VLOOKUP(CONCATENATE("R32 ",G$6," V",$B21),Основа!$A$1:$P3637,8,FALSE)</f>
        <v>523.98</v>
      </c>
      <c r="AC22" s="126">
        <f>VLOOKUP(CONCATENATE("R32 ",H$6," V",$B21),Основа!$A$1:$P3637,8,FALSE)</f>
        <v>714.63</v>
      </c>
      <c r="AD22" s="126">
        <f>VLOOKUP(CONCATENATE("R32 ",I$6," V",$B21),Основа!$A$1:$P3637,8,FALSE)</f>
        <v>953.25</v>
      </c>
      <c r="AE22" s="126">
        <f>VLOOKUP(CONCATENATE("R32 ",J$6," V",$B21),Основа!$A$1:$P3637,8,FALSE)</f>
        <v>1191.8699999999999</v>
      </c>
      <c r="AF22" s="126">
        <f>VLOOKUP(CONCATENATE("R32 ",K$6," V",$B21),Основа!$A$1:$P3637,8,FALSE)</f>
        <v>1430.49</v>
      </c>
      <c r="AG22" s="126">
        <f>VLOOKUP(CONCATENATE("R32 ",L$6," V",$B21),Основа!$A$1:$P3637,8,FALSE)</f>
        <v>1669.1100000000001</v>
      </c>
      <c r="AH22" s="126">
        <f>VLOOKUP(CONCATENATE("R32 ",M$6," V",$B21),Основа!$A$1:$P3637,8,FALSE)</f>
        <v>1907.73</v>
      </c>
      <c r="AI22" s="126">
        <f>VLOOKUP(CONCATENATE("R32 ",N$6," V",$B21),Основа!$A$1:$P3637,8,FALSE)</f>
        <v>2098.3799999999997</v>
      </c>
      <c r="AJ22" s="126">
        <f>VLOOKUP(CONCATENATE("R32 ",O$6," V",$B21),Основа!$A$1:$P3637,8,FALSE)</f>
        <v>2146.35</v>
      </c>
      <c r="AK22" s="126">
        <f>VLOOKUP(CONCATENATE("R32 ",P$6," V",$B21),Основа!$A$1:$P3637,8,FALSE)</f>
        <v>2384.9700000000003</v>
      </c>
      <c r="AL22" s="126">
        <f>VLOOKUP(CONCATENATE("R32 ",Q$6," V",$B21),Основа!$A$1:$P3637,8,FALSE)</f>
        <v>2862.21</v>
      </c>
    </row>
    <row r="23" spans="2:38" ht="15" customHeight="1" x14ac:dyDescent="0.3">
      <c r="B23" s="662">
        <v>10</v>
      </c>
      <c r="C23" s="664">
        <v>482</v>
      </c>
      <c r="D23" s="557" t="s">
        <v>36</v>
      </c>
      <c r="E23" s="558"/>
      <c r="F23" s="447">
        <f t="shared" ref="F23:Q23" si="16">ROUND(AA23-(AA23*$L$5),0)</f>
        <v>24700</v>
      </c>
      <c r="G23" s="447">
        <f t="shared" si="16"/>
        <v>26923</v>
      </c>
      <c r="H23" s="447">
        <f t="shared" si="16"/>
        <v>31827</v>
      </c>
      <c r="I23" s="447">
        <f t="shared" si="16"/>
        <v>35378</v>
      </c>
      <c r="J23" s="447">
        <f t="shared" si="16"/>
        <v>41445</v>
      </c>
      <c r="K23" s="447">
        <f t="shared" si="16"/>
        <v>43306</v>
      </c>
      <c r="L23" s="447">
        <f t="shared" si="16"/>
        <v>47683</v>
      </c>
      <c r="M23" s="447">
        <f t="shared" si="16"/>
        <v>53935</v>
      </c>
      <c r="N23" s="447">
        <f t="shared" si="16"/>
        <v>65370</v>
      </c>
      <c r="O23" s="447">
        <f t="shared" si="16"/>
        <v>66799</v>
      </c>
      <c r="P23" s="447">
        <f t="shared" si="16"/>
        <v>82879</v>
      </c>
      <c r="Q23" s="448">
        <f t="shared" si="16"/>
        <v>98959</v>
      </c>
      <c r="AA23" s="126">
        <f>ROUND(VLOOKUP(CONCATENATE("R32 ",F$6," V",$B23),Основа!$A$1:$P3639,15,FALSE),0)</f>
        <v>24700</v>
      </c>
      <c r="AB23" s="126">
        <f>ROUND(VLOOKUP(CONCATENATE("R32 ",G$6," V",$B23),Основа!$A$1:$P3639,15,FALSE),0)</f>
        <v>26923</v>
      </c>
      <c r="AC23" s="126">
        <f>ROUND(VLOOKUP(CONCATENATE("R32 ",H$6," V",$B23),Основа!$A$1:$P3639,15,FALSE),0)</f>
        <v>31827</v>
      </c>
      <c r="AD23" s="126">
        <f>ROUND(VLOOKUP(CONCATENATE("R32 ",I$6," V",$B23),Основа!$A$1:$P3639,15,FALSE),0)</f>
        <v>35378</v>
      </c>
      <c r="AE23" s="126">
        <f>ROUND(VLOOKUP(CONCATENATE("R32 ",J$6," V",$B23),Основа!$A$1:$P3639,15,FALSE),0)</f>
        <v>41445</v>
      </c>
      <c r="AF23" s="126">
        <f>ROUND(VLOOKUP(CONCATENATE("R32 ",K$6," V",$B23),Основа!$A$1:$P3639,15,FALSE),0)</f>
        <v>43306</v>
      </c>
      <c r="AG23" s="126">
        <f>ROUND(VLOOKUP(CONCATENATE("R32 ",L$6," V",$B23),Основа!$A$1:$P3639,15,FALSE),0)</f>
        <v>47683</v>
      </c>
      <c r="AH23" s="126">
        <f>ROUND(VLOOKUP(CONCATENATE("R32 ",M$6," V",$B23),Основа!$A$1:$P3639,15,FALSE),0)</f>
        <v>53935</v>
      </c>
      <c r="AI23" s="126">
        <f>ROUND(VLOOKUP(CONCATENATE("R32 ",N$6," V",$B23),Основа!$A$1:$P3639,15,FALSE),0)</f>
        <v>65370</v>
      </c>
      <c r="AJ23" s="126">
        <f>ROUND(VLOOKUP(CONCATENATE("R32 ",O$6," V",$B23),Основа!$A$1:$P3639,15,FALSE),0)</f>
        <v>66799</v>
      </c>
      <c r="AK23" s="126">
        <f>ROUND(VLOOKUP(CONCATENATE("R32 ",P$6," V",$B23),Основа!$A$1:$P3639,15,FALSE),0)</f>
        <v>82879</v>
      </c>
      <c r="AL23" s="126">
        <f>ROUND(VLOOKUP(CONCATENATE("R32 ",Q$6," V",$B23),Основа!$A$1:$P3639,15,FALSE),0)</f>
        <v>98959</v>
      </c>
    </row>
    <row r="24" spans="2:38" ht="15" customHeight="1" thickBot="1" x14ac:dyDescent="0.35">
      <c r="B24" s="663"/>
      <c r="C24" s="665"/>
      <c r="D24" s="559" t="str">
        <f>RIGHT($M$5,21)</f>
        <v>ΔТ=70⁰С (95/85/20) Вт</v>
      </c>
      <c r="E24" s="560"/>
      <c r="F24" s="461">
        <f t="shared" ref="F24:Q24" si="17">ROUND(IF($D24="ΔТ=70⁰С (95/85/20) Вт",AA24,(IF($D24="ΔТ=60⁰С (90/70/20) Вт",AA24*0.818,AA24*0.646))),0)</f>
        <v>533</v>
      </c>
      <c r="G24" s="461">
        <f t="shared" si="17"/>
        <v>585</v>
      </c>
      <c r="H24" s="461">
        <f t="shared" si="17"/>
        <v>798</v>
      </c>
      <c r="I24" s="461">
        <f t="shared" si="17"/>
        <v>1065</v>
      </c>
      <c r="J24" s="461">
        <f t="shared" si="17"/>
        <v>1331</v>
      </c>
      <c r="K24" s="461">
        <f t="shared" si="17"/>
        <v>1598</v>
      </c>
      <c r="L24" s="461">
        <f t="shared" si="17"/>
        <v>1863</v>
      </c>
      <c r="M24" s="461">
        <f t="shared" si="17"/>
        <v>2130</v>
      </c>
      <c r="N24" s="461">
        <f t="shared" si="17"/>
        <v>2343</v>
      </c>
      <c r="O24" s="461">
        <f t="shared" si="17"/>
        <v>2396</v>
      </c>
      <c r="P24" s="461">
        <f t="shared" si="17"/>
        <v>2663</v>
      </c>
      <c r="Q24" s="462">
        <f t="shared" si="17"/>
        <v>3196</v>
      </c>
      <c r="AA24" s="126">
        <f>VLOOKUP(CONCATENATE("R32 ",F$6," V",$B23),Основа!$A$1:$P3639,8,FALSE)</f>
        <v>532.59</v>
      </c>
      <c r="AB24" s="126">
        <f>VLOOKUP(CONCATENATE("R32 ",G$6," V",$B23),Основа!$A$1:$P3639,8,FALSE)</f>
        <v>585.48</v>
      </c>
      <c r="AC24" s="126">
        <f>VLOOKUP(CONCATENATE("R32 ",H$6," V",$B23),Основа!$A$1:$P3639,8,FALSE)</f>
        <v>798.27</v>
      </c>
      <c r="AD24" s="126">
        <f>VLOOKUP(CONCATENATE("R32 ",I$6," V",$B23),Основа!$A$1:$P3639,8,FALSE)</f>
        <v>1065.18</v>
      </c>
      <c r="AE24" s="126">
        <f>VLOOKUP(CONCATENATE("R32 ",J$6," V",$B23),Основа!$A$1:$P3639,8,FALSE)</f>
        <v>1330.8600000000001</v>
      </c>
      <c r="AF24" s="126">
        <f>VLOOKUP(CONCATENATE("R32 ",K$6," V",$B23),Основа!$A$1:$P3639,8,FALSE)</f>
        <v>1597.77</v>
      </c>
      <c r="AG24" s="126">
        <f>VLOOKUP(CONCATENATE("R32 ",L$6," V",$B23),Основа!$A$1:$P3639,8,FALSE)</f>
        <v>1863.45</v>
      </c>
      <c r="AH24" s="126">
        <f>VLOOKUP(CONCATENATE("R32 ",M$6," V",$B23),Основа!$A$1:$P3639,8,FALSE)</f>
        <v>2130.36</v>
      </c>
      <c r="AI24" s="126">
        <f>VLOOKUP(CONCATENATE("R32 ",N$6," V",$B23),Основа!$A$1:$P3639,8,FALSE)</f>
        <v>2343.15</v>
      </c>
      <c r="AJ24" s="126">
        <f>VLOOKUP(CONCATENATE("R32 ",O$6," V",$B23),Основа!$A$1:$P3639,8,FALSE)</f>
        <v>2396.04</v>
      </c>
      <c r="AK24" s="126">
        <f>VLOOKUP(CONCATENATE("R32 ",P$6," V",$B23),Основа!$A$1:$P3639,8,FALSE)</f>
        <v>2662.95</v>
      </c>
      <c r="AL24" s="126">
        <f>VLOOKUP(CONCATENATE("R32 ",Q$6," V",$B23),Основа!$A$1:$P3639,8,FALSE)</f>
        <v>3195.54</v>
      </c>
    </row>
    <row r="25" spans="2:38" ht="15" customHeight="1" x14ac:dyDescent="0.3">
      <c r="B25" s="662">
        <v>11</v>
      </c>
      <c r="C25" s="664">
        <v>532</v>
      </c>
      <c r="D25" s="557" t="s">
        <v>36</v>
      </c>
      <c r="E25" s="558"/>
      <c r="F25" s="447">
        <f t="shared" ref="F25:Q25" si="18">ROUND(AA25-(AA25*$L$5),0)</f>
        <v>26530</v>
      </c>
      <c r="G25" s="447">
        <f t="shared" si="18"/>
        <v>28936</v>
      </c>
      <c r="H25" s="447">
        <f t="shared" si="18"/>
        <v>34327</v>
      </c>
      <c r="I25" s="447">
        <f t="shared" si="18"/>
        <v>38236</v>
      </c>
      <c r="J25" s="447">
        <f t="shared" si="18"/>
        <v>44917</v>
      </c>
      <c r="K25" s="447">
        <f t="shared" si="18"/>
        <v>46968</v>
      </c>
      <c r="L25" s="447">
        <f t="shared" si="18"/>
        <v>51787</v>
      </c>
      <c r="M25" s="447">
        <f t="shared" si="18"/>
        <v>58670</v>
      </c>
      <c r="N25" s="447">
        <f t="shared" si="18"/>
        <v>71156</v>
      </c>
      <c r="O25" s="447">
        <f t="shared" si="18"/>
        <v>72717</v>
      </c>
      <c r="P25" s="447">
        <f t="shared" si="18"/>
        <v>90276</v>
      </c>
      <c r="Q25" s="448">
        <f t="shared" si="18"/>
        <v>107836</v>
      </c>
      <c r="AA25" s="126">
        <f>ROUND(VLOOKUP(CONCATENATE("R32 ",F$6," V",$B25),Основа!$A$1:$P3641,15,FALSE),0)</f>
        <v>26530</v>
      </c>
      <c r="AB25" s="126">
        <f>ROUND(VLOOKUP(CONCATENATE("R32 ",G$6," V",$B25),Основа!$A$1:$P3641,15,FALSE),0)</f>
        <v>28936</v>
      </c>
      <c r="AC25" s="126">
        <f>ROUND(VLOOKUP(CONCATENATE("R32 ",H$6," V",$B25),Основа!$A$1:$P3641,15,FALSE),0)</f>
        <v>34327</v>
      </c>
      <c r="AD25" s="126">
        <f>ROUND(VLOOKUP(CONCATENATE("R32 ",I$6," V",$B25),Основа!$A$1:$P3641,15,FALSE),0)</f>
        <v>38236</v>
      </c>
      <c r="AE25" s="126">
        <f>ROUND(VLOOKUP(CONCATENATE("R32 ",J$6," V",$B25),Основа!$A$1:$P3641,15,FALSE),0)</f>
        <v>44917</v>
      </c>
      <c r="AF25" s="126">
        <f>ROUND(VLOOKUP(CONCATENATE("R32 ",K$6," V",$B25),Основа!$A$1:$P3641,15,FALSE),0)</f>
        <v>46968</v>
      </c>
      <c r="AG25" s="126">
        <f>ROUND(VLOOKUP(CONCATENATE("R32 ",L$6," V",$B25),Основа!$A$1:$P3641,15,FALSE),0)</f>
        <v>51787</v>
      </c>
      <c r="AH25" s="126">
        <f>ROUND(VLOOKUP(CONCATENATE("R32 ",M$6," V",$B25),Основа!$A$1:$P3641,15,FALSE),0)</f>
        <v>58670</v>
      </c>
      <c r="AI25" s="126">
        <f>ROUND(VLOOKUP(CONCATENATE("R32 ",N$6," V",$B25),Основа!$A$1:$P3641,15,FALSE),0)</f>
        <v>71156</v>
      </c>
      <c r="AJ25" s="126">
        <f>ROUND(VLOOKUP(CONCATENATE("R32 ",O$6," V",$B25),Основа!$A$1:$P3641,15,FALSE),0)</f>
        <v>72717</v>
      </c>
      <c r="AK25" s="126">
        <f>ROUND(VLOOKUP(CONCATENATE("R32 ",P$6," V",$B25),Основа!$A$1:$P3641,15,FALSE),0)</f>
        <v>90276</v>
      </c>
      <c r="AL25" s="126">
        <f>ROUND(VLOOKUP(CONCATENATE("R32 ",Q$6," V",$B25),Основа!$A$1:$P3641,15,FALSE),0)</f>
        <v>107836</v>
      </c>
    </row>
    <row r="26" spans="2:38" ht="15" customHeight="1" thickBot="1" x14ac:dyDescent="0.35">
      <c r="B26" s="663"/>
      <c r="C26" s="665"/>
      <c r="D26" s="559" t="str">
        <f>RIGHT($M$5,21)</f>
        <v>ΔТ=70⁰С (95/85/20) Вт</v>
      </c>
      <c r="E26" s="560"/>
      <c r="F26" s="461">
        <f t="shared" ref="F26:Q26" si="19">ROUND(IF($D26="ΔТ=70⁰С (95/85/20) Вт",AA26,(IF($D26="ΔТ=60⁰С (90/70/20) Вт",AA26*0.818,AA26*0.646))),0)</f>
        <v>588</v>
      </c>
      <c r="G26" s="461">
        <f t="shared" si="19"/>
        <v>646</v>
      </c>
      <c r="H26" s="461">
        <f t="shared" si="19"/>
        <v>881</v>
      </c>
      <c r="I26" s="461">
        <f t="shared" si="19"/>
        <v>1176</v>
      </c>
      <c r="J26" s="461">
        <f t="shared" si="19"/>
        <v>1470</v>
      </c>
      <c r="K26" s="461">
        <f t="shared" si="19"/>
        <v>1764</v>
      </c>
      <c r="L26" s="461">
        <f t="shared" si="19"/>
        <v>2057</v>
      </c>
      <c r="M26" s="461">
        <f t="shared" si="19"/>
        <v>2352</v>
      </c>
      <c r="N26" s="461">
        <f t="shared" si="19"/>
        <v>2587</v>
      </c>
      <c r="O26" s="461">
        <f t="shared" si="19"/>
        <v>2645</v>
      </c>
      <c r="P26" s="461">
        <f t="shared" si="19"/>
        <v>2940</v>
      </c>
      <c r="Q26" s="462">
        <f t="shared" si="19"/>
        <v>3528</v>
      </c>
      <c r="AA26" s="126">
        <f>VLOOKUP(CONCATENATE("R32 ",F$6," V",$B25),Основа!$A$1:$P3641,8,FALSE)</f>
        <v>587.94000000000005</v>
      </c>
      <c r="AB26" s="126">
        <f>VLOOKUP(CONCATENATE("R32 ",G$6," V",$B25),Основа!$A$1:$P3641,8,FALSE)</f>
        <v>645.75</v>
      </c>
      <c r="AC26" s="126">
        <f>VLOOKUP(CONCATENATE("R32 ",H$6," V",$B25),Основа!$A$1:$P3641,8,FALSE)</f>
        <v>880.68000000000006</v>
      </c>
      <c r="AD26" s="126">
        <f>VLOOKUP(CONCATENATE("R32 ",I$6," V",$B25),Основа!$A$1:$P3641,8,FALSE)</f>
        <v>1175.8800000000001</v>
      </c>
      <c r="AE26" s="126">
        <f>VLOOKUP(CONCATENATE("R32 ",J$6," V",$B25),Основа!$A$1:$P3641,8,FALSE)</f>
        <v>1469.85</v>
      </c>
      <c r="AF26" s="126">
        <f>VLOOKUP(CONCATENATE("R32 ",K$6," V",$B25),Основа!$A$1:$P3641,8,FALSE)</f>
        <v>1763.82</v>
      </c>
      <c r="AG26" s="126">
        <f>VLOOKUP(CONCATENATE("R32 ",L$6," V",$B25),Основа!$A$1:$P3641,8,FALSE)</f>
        <v>2056.56</v>
      </c>
      <c r="AH26" s="126">
        <f>VLOOKUP(CONCATENATE("R32 ",M$6," V",$B25),Основа!$A$1:$P3641,8,FALSE)</f>
        <v>2351.7600000000002</v>
      </c>
      <c r="AI26" s="126">
        <f>VLOOKUP(CONCATENATE("R32 ",N$6," V",$B25),Основа!$A$1:$P3641,8,FALSE)</f>
        <v>2586.69</v>
      </c>
      <c r="AJ26" s="126">
        <f>VLOOKUP(CONCATENATE("R32 ",O$6," V",$B25),Основа!$A$1:$P3641,8,FALSE)</f>
        <v>2644.5</v>
      </c>
      <c r="AK26" s="126">
        <f>VLOOKUP(CONCATENATE("R32 ",P$6," V",$B25),Основа!$A$1:$P3641,8,FALSE)</f>
        <v>2939.7</v>
      </c>
      <c r="AL26" s="126">
        <f>VLOOKUP(CONCATENATE("R32 ",Q$6," V",$B25),Основа!$A$1:$P3641,8,FALSE)</f>
        <v>3527.64</v>
      </c>
    </row>
    <row r="27" spans="2:38" ht="15" customHeight="1" x14ac:dyDescent="0.3">
      <c r="B27" s="662">
        <v>12</v>
      </c>
      <c r="C27" s="664">
        <v>582</v>
      </c>
      <c r="D27" s="557" t="s">
        <v>36</v>
      </c>
      <c r="E27" s="558"/>
      <c r="F27" s="447">
        <f t="shared" ref="F27:Q27" si="20">ROUND(AA27-(AA27*$L$5),0)</f>
        <v>28340</v>
      </c>
      <c r="G27" s="447">
        <f t="shared" si="20"/>
        <v>30927</v>
      </c>
      <c r="H27" s="447">
        <f t="shared" si="20"/>
        <v>36799</v>
      </c>
      <c r="I27" s="447">
        <f t="shared" si="20"/>
        <v>41060</v>
      </c>
      <c r="J27" s="447">
        <f t="shared" si="20"/>
        <v>48349</v>
      </c>
      <c r="K27" s="447">
        <f t="shared" si="20"/>
        <v>50581</v>
      </c>
      <c r="L27" s="447">
        <f t="shared" si="20"/>
        <v>55841</v>
      </c>
      <c r="M27" s="447">
        <f t="shared" si="20"/>
        <v>63350</v>
      </c>
      <c r="N27" s="447">
        <f t="shared" si="20"/>
        <v>76877</v>
      </c>
      <c r="O27" s="447">
        <f t="shared" si="20"/>
        <v>78568</v>
      </c>
      <c r="P27" s="447">
        <f t="shared" si="20"/>
        <v>97590</v>
      </c>
      <c r="Q27" s="448">
        <f t="shared" si="20"/>
        <v>116612</v>
      </c>
      <c r="AA27" s="126">
        <f>ROUND(VLOOKUP(CONCATENATE("R32 ",F$6," V",$B27),Основа!$A$1:$P3643,15,FALSE),0)</f>
        <v>28340</v>
      </c>
      <c r="AB27" s="126">
        <f>ROUND(VLOOKUP(CONCATENATE("R32 ",G$6," V",$B27),Основа!$A$1:$P3643,15,FALSE),0)</f>
        <v>30927</v>
      </c>
      <c r="AC27" s="126">
        <f>ROUND(VLOOKUP(CONCATENATE("R32 ",H$6," V",$B27),Основа!$A$1:$P3643,15,FALSE),0)</f>
        <v>36799</v>
      </c>
      <c r="AD27" s="126">
        <f>ROUND(VLOOKUP(CONCATENATE("R32 ",I$6," V",$B27),Основа!$A$1:$P3643,15,FALSE),0)</f>
        <v>41060</v>
      </c>
      <c r="AE27" s="126">
        <f>ROUND(VLOOKUP(CONCATENATE("R32 ",J$6," V",$B27),Основа!$A$1:$P3643,15,FALSE),0)</f>
        <v>48349</v>
      </c>
      <c r="AF27" s="126">
        <f>ROUND(VLOOKUP(CONCATENATE("R32 ",K$6," V",$B27),Основа!$A$1:$P3643,15,FALSE),0)</f>
        <v>50581</v>
      </c>
      <c r="AG27" s="126">
        <f>ROUND(VLOOKUP(CONCATENATE("R32 ",L$6," V",$B27),Основа!$A$1:$P3643,15,FALSE),0)</f>
        <v>55841</v>
      </c>
      <c r="AH27" s="126">
        <f>ROUND(VLOOKUP(CONCATENATE("R32 ",M$6," V",$B27),Основа!$A$1:$P3643,15,FALSE),0)</f>
        <v>63350</v>
      </c>
      <c r="AI27" s="126">
        <f>ROUND(VLOOKUP(CONCATENATE("R32 ",N$6," V",$B27),Основа!$A$1:$P3643,15,FALSE),0)</f>
        <v>76877</v>
      </c>
      <c r="AJ27" s="126">
        <f>ROUND(VLOOKUP(CONCATENATE("R32 ",O$6," V",$B27),Основа!$A$1:$P3643,15,FALSE),0)</f>
        <v>78568</v>
      </c>
      <c r="AK27" s="126">
        <f>ROUND(VLOOKUP(CONCATENATE("R32 ",P$6," V",$B27),Основа!$A$1:$P3643,15,FALSE),0)</f>
        <v>97590</v>
      </c>
      <c r="AL27" s="126">
        <f>ROUND(VLOOKUP(CONCATENATE("R32 ",Q$6," V",$B27),Основа!$A$1:$P3643,15,FALSE),0)</f>
        <v>116612</v>
      </c>
    </row>
    <row r="28" spans="2:38" ht="15" customHeight="1" thickBot="1" x14ac:dyDescent="0.35">
      <c r="B28" s="663"/>
      <c r="C28" s="665"/>
      <c r="D28" s="559" t="str">
        <f>RIGHT($M$5,21)</f>
        <v>ΔТ=70⁰С (95/85/20) Вт</v>
      </c>
      <c r="E28" s="560"/>
      <c r="F28" s="461">
        <f t="shared" ref="F28:Q28" si="21">ROUND(IF($D28="ΔТ=70⁰С (95/85/20) Вт",AA28,(IF($D28="ΔТ=60⁰С (90/70/20) Вт",AA28*0.818,AA28*0.646))),0)</f>
        <v>643</v>
      </c>
      <c r="G28" s="461">
        <f t="shared" si="21"/>
        <v>707</v>
      </c>
      <c r="H28" s="461">
        <f t="shared" si="21"/>
        <v>964</v>
      </c>
      <c r="I28" s="461">
        <f t="shared" si="21"/>
        <v>1287</v>
      </c>
      <c r="J28" s="461">
        <f t="shared" si="21"/>
        <v>1608</v>
      </c>
      <c r="K28" s="461">
        <f t="shared" si="21"/>
        <v>1930</v>
      </c>
      <c r="L28" s="461">
        <f t="shared" si="21"/>
        <v>2251</v>
      </c>
      <c r="M28" s="461">
        <f t="shared" si="21"/>
        <v>2573</v>
      </c>
      <c r="N28" s="461">
        <f t="shared" si="21"/>
        <v>2830</v>
      </c>
      <c r="O28" s="461">
        <f t="shared" si="21"/>
        <v>2894</v>
      </c>
      <c r="P28" s="461">
        <f t="shared" si="21"/>
        <v>3218</v>
      </c>
      <c r="Q28" s="462">
        <f t="shared" si="21"/>
        <v>3861</v>
      </c>
      <c r="AA28" s="126">
        <f>VLOOKUP(CONCATENATE("R32 ",F$6," V",$B27),Основа!$A$1:$P3643,8,FALSE)</f>
        <v>643.29000000000008</v>
      </c>
      <c r="AB28" s="126">
        <f>VLOOKUP(CONCATENATE("R32 ",G$6," V",$B27),Основа!$A$1:$P3643,8,FALSE)</f>
        <v>707.25</v>
      </c>
      <c r="AC28" s="126">
        <f>VLOOKUP(CONCATENATE("R32 ",H$6," V",$B27),Основа!$A$1:$P3643,8,FALSE)</f>
        <v>964.31999999999994</v>
      </c>
      <c r="AD28" s="126">
        <f>VLOOKUP(CONCATENATE("R32 ",I$6," V",$B27),Основа!$A$1:$P3643,8,FALSE)</f>
        <v>1286.5800000000002</v>
      </c>
      <c r="AE28" s="126">
        <f>VLOOKUP(CONCATENATE("R32 ",J$6," V",$B27),Основа!$A$1:$P3643,8,FALSE)</f>
        <v>1607.6100000000001</v>
      </c>
      <c r="AF28" s="126">
        <f>VLOOKUP(CONCATENATE("R32 ",K$6," V",$B27),Основа!$A$1:$P3643,8,FALSE)</f>
        <v>1929.87</v>
      </c>
      <c r="AG28" s="126">
        <f>VLOOKUP(CONCATENATE("R32 ",L$6," V",$B27),Основа!$A$1:$P3643,8,FALSE)</f>
        <v>2250.9</v>
      </c>
      <c r="AH28" s="126">
        <f>VLOOKUP(CONCATENATE("R32 ",M$6," V",$B27),Основа!$A$1:$P3643,8,FALSE)</f>
        <v>2573.1600000000003</v>
      </c>
      <c r="AI28" s="126">
        <f>VLOOKUP(CONCATENATE("R32 ",N$6," V",$B27),Основа!$A$1:$P3643,8,FALSE)</f>
        <v>2830.23</v>
      </c>
      <c r="AJ28" s="126">
        <f>VLOOKUP(CONCATENATE("R32 ",O$6," V",$B27),Основа!$A$1:$P3643,8,FALSE)</f>
        <v>2894.19</v>
      </c>
      <c r="AK28" s="126">
        <f>VLOOKUP(CONCATENATE("R32 ",P$6," V",$B27),Основа!$A$1:$P3643,8,FALSE)</f>
        <v>3217.68</v>
      </c>
      <c r="AL28" s="126">
        <f>VLOOKUP(CONCATENATE("R32 ",Q$6," V",$B27),Основа!$A$1:$P3643,8,FALSE)</f>
        <v>3860.9700000000003</v>
      </c>
    </row>
    <row r="29" spans="2:38" ht="15" customHeight="1" x14ac:dyDescent="0.3">
      <c r="B29" s="662">
        <v>13</v>
      </c>
      <c r="C29" s="664">
        <v>632</v>
      </c>
      <c r="D29" s="557" t="s">
        <v>36</v>
      </c>
      <c r="E29" s="558"/>
      <c r="F29" s="447">
        <f t="shared" ref="F29:Q29" si="22">ROUND(AA29-(AA29*$L$5),0)</f>
        <v>30149</v>
      </c>
      <c r="G29" s="447">
        <f t="shared" si="22"/>
        <v>32916</v>
      </c>
      <c r="H29" s="447">
        <f t="shared" si="22"/>
        <v>39267</v>
      </c>
      <c r="I29" s="447">
        <f t="shared" si="22"/>
        <v>43884</v>
      </c>
      <c r="J29" s="447">
        <f t="shared" si="22"/>
        <v>51780</v>
      </c>
      <c r="K29" s="447">
        <f t="shared" si="22"/>
        <v>54200</v>
      </c>
      <c r="L29" s="447">
        <f t="shared" si="22"/>
        <v>59898</v>
      </c>
      <c r="M29" s="447">
        <f t="shared" si="22"/>
        <v>68031</v>
      </c>
      <c r="N29" s="447">
        <f t="shared" si="22"/>
        <v>82598</v>
      </c>
      <c r="O29" s="447">
        <f t="shared" si="22"/>
        <v>84419</v>
      </c>
      <c r="P29" s="447">
        <f t="shared" si="22"/>
        <v>104904</v>
      </c>
      <c r="Q29" s="448">
        <f t="shared" si="22"/>
        <v>125389</v>
      </c>
      <c r="AA29" s="126">
        <f>ROUND(VLOOKUP(CONCATENATE("R32 ",F$6," V",$B29),Основа!$A$1:$P3645,15,FALSE),0)</f>
        <v>30149</v>
      </c>
      <c r="AB29" s="126">
        <f>ROUND(VLOOKUP(CONCATENATE("R32 ",G$6," V",$B29),Основа!$A$1:$P3645,15,FALSE),0)</f>
        <v>32916</v>
      </c>
      <c r="AC29" s="126">
        <f>ROUND(VLOOKUP(CONCATENATE("R32 ",H$6," V",$B29),Основа!$A$1:$P3645,15,FALSE),0)</f>
        <v>39267</v>
      </c>
      <c r="AD29" s="126">
        <f>ROUND(VLOOKUP(CONCATENATE("R32 ",I$6," V",$B29),Основа!$A$1:$P3645,15,FALSE),0)</f>
        <v>43884</v>
      </c>
      <c r="AE29" s="126">
        <f>ROUND(VLOOKUP(CONCATENATE("R32 ",J$6," V",$B29),Основа!$A$1:$P3645,15,FALSE),0)</f>
        <v>51780</v>
      </c>
      <c r="AF29" s="126">
        <f>ROUND(VLOOKUP(CONCATENATE("R32 ",K$6," V",$B29),Основа!$A$1:$P3645,15,FALSE),0)</f>
        <v>54200</v>
      </c>
      <c r="AG29" s="126">
        <f>ROUND(VLOOKUP(CONCATENATE("R32 ",L$6," V",$B29),Основа!$A$1:$P3645,15,FALSE),0)</f>
        <v>59898</v>
      </c>
      <c r="AH29" s="126">
        <f>ROUND(VLOOKUP(CONCATENATE("R32 ",M$6," V",$B29),Основа!$A$1:$P3645,15,FALSE),0)</f>
        <v>68031</v>
      </c>
      <c r="AI29" s="126">
        <f>ROUND(VLOOKUP(CONCATENATE("R32 ",N$6," V",$B29),Основа!$A$1:$P3645,15,FALSE),0)</f>
        <v>82598</v>
      </c>
      <c r="AJ29" s="126">
        <f>ROUND(VLOOKUP(CONCATENATE("R32 ",O$6," V",$B29),Основа!$A$1:$P3645,15,FALSE),0)</f>
        <v>84419</v>
      </c>
      <c r="AK29" s="126">
        <f>ROUND(VLOOKUP(CONCATENATE("R32 ",P$6," V",$B29),Основа!$A$1:$P3645,15,FALSE),0)</f>
        <v>104904</v>
      </c>
      <c r="AL29" s="126">
        <f>ROUND(VLOOKUP(CONCATENATE("R32 ",Q$6," V",$B29),Основа!$A$1:$P3645,15,FALSE),0)</f>
        <v>125389</v>
      </c>
    </row>
    <row r="30" spans="2:38" ht="15" customHeight="1" thickBot="1" x14ac:dyDescent="0.35">
      <c r="B30" s="663"/>
      <c r="C30" s="665"/>
      <c r="D30" s="559" t="str">
        <f>RIGHT($M$5,21)</f>
        <v>ΔТ=70⁰С (95/85/20) Вт</v>
      </c>
      <c r="E30" s="560"/>
      <c r="F30" s="461">
        <f t="shared" ref="F30:Q30" si="23">ROUND(IF($D30="ΔТ=70⁰С (95/85/20) Вт",AA30,(IF($D30="ΔТ=60⁰С (90/70/20) Вт",AA30*0.818,AA30*0.646))),0)</f>
        <v>699</v>
      </c>
      <c r="G30" s="461">
        <f t="shared" si="23"/>
        <v>768</v>
      </c>
      <c r="H30" s="461">
        <f t="shared" si="23"/>
        <v>1047</v>
      </c>
      <c r="I30" s="461">
        <f t="shared" si="23"/>
        <v>1397</v>
      </c>
      <c r="J30" s="461">
        <f t="shared" si="23"/>
        <v>1747</v>
      </c>
      <c r="K30" s="461">
        <f t="shared" si="23"/>
        <v>2096</v>
      </c>
      <c r="L30" s="461">
        <f t="shared" si="23"/>
        <v>2445</v>
      </c>
      <c r="M30" s="461">
        <f t="shared" si="23"/>
        <v>2796</v>
      </c>
      <c r="N30" s="461">
        <f t="shared" si="23"/>
        <v>3075</v>
      </c>
      <c r="O30" s="461">
        <f t="shared" si="23"/>
        <v>3144</v>
      </c>
      <c r="P30" s="461">
        <f t="shared" si="23"/>
        <v>3494</v>
      </c>
      <c r="Q30" s="462">
        <f t="shared" si="23"/>
        <v>4193</v>
      </c>
      <c r="AA30" s="126">
        <f>VLOOKUP(CONCATENATE("R32 ",F$6," V",$B29),Основа!$A$1:$P3645,8,FALSE)</f>
        <v>698.64</v>
      </c>
      <c r="AB30" s="126">
        <f>VLOOKUP(CONCATENATE("R32 ",G$6," V",$B29),Основа!$A$1:$P3645,8,FALSE)</f>
        <v>767.52</v>
      </c>
      <c r="AC30" s="126">
        <f>VLOOKUP(CONCATENATE("R32 ",H$6," V",$B29),Основа!$A$1:$P3645,8,FALSE)</f>
        <v>1046.73</v>
      </c>
      <c r="AD30" s="126">
        <f>VLOOKUP(CONCATENATE("R32 ",I$6," V",$B29),Основа!$A$1:$P3645,8,FALSE)</f>
        <v>1397.28</v>
      </c>
      <c r="AE30" s="126">
        <f>VLOOKUP(CONCATENATE("R32 ",J$6," V",$B29),Основа!$A$1:$P3645,8,FALSE)</f>
        <v>1746.6</v>
      </c>
      <c r="AF30" s="126">
        <f>VLOOKUP(CONCATENATE("R32 ",K$6," V",$B29),Основа!$A$1:$P3645,8,FALSE)</f>
        <v>2095.92</v>
      </c>
      <c r="AG30" s="126">
        <f>VLOOKUP(CONCATENATE("R32 ",L$6," V",$B29),Основа!$A$1:$P3645,8,FALSE)</f>
        <v>2445.2399999999998</v>
      </c>
      <c r="AH30" s="126">
        <f>VLOOKUP(CONCATENATE("R32 ",M$6," V",$B29),Основа!$A$1:$P3645,8,FALSE)</f>
        <v>2795.79</v>
      </c>
      <c r="AI30" s="126">
        <f>VLOOKUP(CONCATENATE("R32 ",N$6," V",$B29),Основа!$A$1:$P3645,8,FALSE)</f>
        <v>3075</v>
      </c>
      <c r="AJ30" s="126">
        <f>VLOOKUP(CONCATENATE("R32 ",O$6," V",$B29),Основа!$A$1:$P3645,8,FALSE)</f>
        <v>3143.8799999999997</v>
      </c>
      <c r="AK30" s="126">
        <f>VLOOKUP(CONCATENATE("R32 ",P$6," V",$B29),Основа!$A$1:$P3645,8,FALSE)</f>
        <v>3494.43</v>
      </c>
      <c r="AL30" s="126">
        <f>VLOOKUP(CONCATENATE("R32 ",Q$6," V",$B29),Основа!$A$1:$P3645,8,FALSE)</f>
        <v>4193.0700000000006</v>
      </c>
    </row>
    <row r="31" spans="2:38" ht="15" customHeight="1" x14ac:dyDescent="0.3">
      <c r="B31" s="662">
        <v>14</v>
      </c>
      <c r="C31" s="664">
        <v>682</v>
      </c>
      <c r="D31" s="557" t="s">
        <v>36</v>
      </c>
      <c r="E31" s="558"/>
      <c r="F31" s="447">
        <f t="shared" ref="F31:Q31" si="24">ROUND(AA31-(AA31*$L$5),0)</f>
        <v>32143</v>
      </c>
      <c r="G31" s="447">
        <f t="shared" si="24"/>
        <v>35108</v>
      </c>
      <c r="H31" s="447">
        <f t="shared" si="24"/>
        <v>41736</v>
      </c>
      <c r="I31" s="447">
        <f t="shared" si="24"/>
        <v>46708</v>
      </c>
      <c r="J31" s="447">
        <f t="shared" si="24"/>
        <v>55211</v>
      </c>
      <c r="K31" s="447">
        <f t="shared" si="24"/>
        <v>57819</v>
      </c>
      <c r="L31" s="447">
        <f t="shared" si="24"/>
        <v>63955</v>
      </c>
      <c r="M31" s="447">
        <f t="shared" si="24"/>
        <v>72712</v>
      </c>
      <c r="N31" s="447">
        <f t="shared" si="24"/>
        <v>88319</v>
      </c>
      <c r="O31" s="447">
        <f t="shared" si="24"/>
        <v>90270</v>
      </c>
      <c r="P31" s="447">
        <f t="shared" si="24"/>
        <v>112218</v>
      </c>
      <c r="Q31" s="448">
        <f t="shared" si="24"/>
        <v>134165</v>
      </c>
      <c r="AA31" s="126">
        <f>ROUND(VLOOKUP(CONCATENATE("R32 ",F$6," V",$B31),Основа!$A$1:$P3647,15,FALSE),0)</f>
        <v>32143</v>
      </c>
      <c r="AB31" s="126">
        <f>ROUND(VLOOKUP(CONCATENATE("R32 ",G$6," V",$B31),Основа!$A$1:$P3647,15,FALSE),0)</f>
        <v>35108</v>
      </c>
      <c r="AC31" s="126">
        <f>ROUND(VLOOKUP(CONCATENATE("R32 ",H$6," V",$B31),Основа!$A$1:$P3647,15,FALSE),0)</f>
        <v>41736</v>
      </c>
      <c r="AD31" s="126">
        <f>ROUND(VLOOKUP(CONCATENATE("R32 ",I$6," V",$B31),Основа!$A$1:$P3647,15,FALSE),0)</f>
        <v>46708</v>
      </c>
      <c r="AE31" s="126">
        <f>ROUND(VLOOKUP(CONCATENATE("R32 ",J$6," V",$B31),Основа!$A$1:$P3647,15,FALSE),0)</f>
        <v>55211</v>
      </c>
      <c r="AF31" s="126">
        <f>ROUND(VLOOKUP(CONCATENATE("R32 ",K$6," V",$B31),Основа!$A$1:$P3647,15,FALSE),0)</f>
        <v>57819</v>
      </c>
      <c r="AG31" s="126">
        <f>ROUND(VLOOKUP(CONCATENATE("R32 ",L$6," V",$B31),Основа!$A$1:$P3647,15,FALSE),0)</f>
        <v>63955</v>
      </c>
      <c r="AH31" s="126">
        <f>ROUND(VLOOKUP(CONCATENATE("R32 ",M$6," V",$B31),Основа!$A$1:$P3647,15,FALSE),0)</f>
        <v>72712</v>
      </c>
      <c r="AI31" s="126">
        <f>ROUND(VLOOKUP(CONCATENATE("R32 ",N$6," V",$B31),Основа!$A$1:$P3647,15,FALSE),0)</f>
        <v>88319</v>
      </c>
      <c r="AJ31" s="126">
        <f>ROUND(VLOOKUP(CONCATENATE("R32 ",O$6," V",$B31),Основа!$A$1:$P3647,15,FALSE),0)</f>
        <v>90270</v>
      </c>
      <c r="AK31" s="126">
        <f>ROUND(VLOOKUP(CONCATENATE("R32 ",P$6," V",$B31),Основа!$A$1:$P3647,15,FALSE),0)</f>
        <v>112218</v>
      </c>
      <c r="AL31" s="126">
        <f>ROUND(VLOOKUP(CONCATENATE("R32 ",Q$6," V",$B31),Основа!$A$1:$P3647,15,FALSE),0)</f>
        <v>134165</v>
      </c>
    </row>
    <row r="32" spans="2:38" ht="15" customHeight="1" thickBot="1" x14ac:dyDescent="0.35">
      <c r="B32" s="677"/>
      <c r="C32" s="678"/>
      <c r="D32" s="559" t="str">
        <f>RIGHT($M$5,21)</f>
        <v>ΔТ=70⁰С (95/85/20) Вт</v>
      </c>
      <c r="E32" s="560"/>
      <c r="F32" s="461">
        <f t="shared" ref="F32:Q32" si="25">ROUND(IF($D32="ΔТ=70⁰С (95/85/20) Вт",AA32,(IF($D32="ΔТ=60⁰С (90/70/20) Вт",AA32*0.818,AA32*0.646))),0)</f>
        <v>754</v>
      </c>
      <c r="G32" s="461">
        <f t="shared" si="25"/>
        <v>829</v>
      </c>
      <c r="H32" s="461">
        <f t="shared" si="25"/>
        <v>1130</v>
      </c>
      <c r="I32" s="461">
        <f t="shared" si="25"/>
        <v>1508</v>
      </c>
      <c r="J32" s="461">
        <f t="shared" si="25"/>
        <v>1884</v>
      </c>
      <c r="K32" s="461">
        <f t="shared" si="25"/>
        <v>2263</v>
      </c>
      <c r="L32" s="461">
        <f t="shared" si="25"/>
        <v>2640</v>
      </c>
      <c r="M32" s="461">
        <f t="shared" si="25"/>
        <v>3017</v>
      </c>
      <c r="N32" s="461">
        <f t="shared" si="25"/>
        <v>3319</v>
      </c>
      <c r="O32" s="461">
        <f t="shared" si="25"/>
        <v>3394</v>
      </c>
      <c r="P32" s="461">
        <f t="shared" si="25"/>
        <v>3772</v>
      </c>
      <c r="Q32" s="462">
        <f t="shared" si="25"/>
        <v>4526</v>
      </c>
      <c r="AA32" s="126">
        <f>VLOOKUP(CONCATENATE("R32 ",F$6," V",$B31),Основа!$A$1:$P3647,8,FALSE)</f>
        <v>753.99</v>
      </c>
      <c r="AB32" s="126">
        <f>VLOOKUP(CONCATENATE("R32 ",G$6," V",$B31),Основа!$A$1:$P3647,8,FALSE)</f>
        <v>829.02</v>
      </c>
      <c r="AC32" s="126">
        <f>VLOOKUP(CONCATENATE("R32 ",H$6," V",$B31),Основа!$A$1:$P3647,8,FALSE)</f>
        <v>1130.3699999999999</v>
      </c>
      <c r="AD32" s="126">
        <f>VLOOKUP(CONCATENATE("R32 ",I$6," V",$B31),Основа!$A$1:$P3647,8,FALSE)</f>
        <v>1507.98</v>
      </c>
      <c r="AE32" s="126">
        <f>VLOOKUP(CONCATENATE("R32 ",J$6," V",$B31),Основа!$A$1:$P3647,8,FALSE)</f>
        <v>1884.3600000000001</v>
      </c>
      <c r="AF32" s="126">
        <f>VLOOKUP(CONCATENATE("R32 ",K$6," V",$B31),Основа!$A$1:$P3647,8,FALSE)</f>
        <v>2263.1999999999998</v>
      </c>
      <c r="AG32" s="126">
        <f>VLOOKUP(CONCATENATE("R32 ",L$6," V",$B31),Основа!$A$1:$P3647,8,FALSE)</f>
        <v>2639.58</v>
      </c>
      <c r="AH32" s="126">
        <f>VLOOKUP(CONCATENATE("R32 ",M$6," V",$B31),Основа!$A$1:$P3647,8,FALSE)</f>
        <v>3017.19</v>
      </c>
      <c r="AI32" s="126">
        <f>VLOOKUP(CONCATENATE("R32 ",N$6," V",$B31),Основа!$A$1:$P3647,8,FALSE)</f>
        <v>3318.54</v>
      </c>
      <c r="AJ32" s="126">
        <f>VLOOKUP(CONCATENATE("R32 ",O$6," V",$B31),Основа!$A$1:$P3647,8,FALSE)</f>
        <v>3393.57</v>
      </c>
      <c r="AK32" s="126">
        <f>VLOOKUP(CONCATENATE("R32 ",P$6," V",$B31),Основа!$A$1:$P3647,8,FALSE)</f>
        <v>3772.4100000000003</v>
      </c>
      <c r="AL32" s="126">
        <f>VLOOKUP(CONCATENATE("R32 ",Q$6," V",$B31),Основа!$A$1:$P3647,8,FALSE)</f>
        <v>4526.3999999999996</v>
      </c>
    </row>
    <row r="33" spans="2:17" ht="25.2" thickBot="1" x14ac:dyDescent="0.45">
      <c r="G33" s="28" t="s">
        <v>51</v>
      </c>
      <c r="I33" s="28"/>
    </row>
    <row r="34" spans="2:17" ht="15" customHeight="1" x14ac:dyDescent="0.3">
      <c r="B34" s="666" t="s">
        <v>0</v>
      </c>
      <c r="C34" s="667"/>
      <c r="D34" s="667"/>
      <c r="E34" s="668"/>
      <c r="F34" s="453">
        <v>500</v>
      </c>
      <c r="G34" s="453">
        <v>550</v>
      </c>
      <c r="H34" s="453">
        <v>750</v>
      </c>
      <c r="I34" s="453">
        <v>1000</v>
      </c>
      <c r="J34" s="453">
        <v>1250</v>
      </c>
      <c r="K34" s="453">
        <v>1500</v>
      </c>
      <c r="L34" s="453">
        <v>1750</v>
      </c>
      <c r="M34" s="453">
        <v>2000</v>
      </c>
      <c r="N34" s="453">
        <v>2200</v>
      </c>
      <c r="O34" s="453">
        <v>2250</v>
      </c>
      <c r="P34" s="453">
        <v>2500</v>
      </c>
      <c r="Q34" s="454">
        <v>3000</v>
      </c>
    </row>
    <row r="35" spans="2:17" ht="15" customHeight="1" x14ac:dyDescent="0.3">
      <c r="B35" s="567" t="s">
        <v>78</v>
      </c>
      <c r="C35" s="568"/>
      <c r="D35" s="568"/>
      <c r="E35" s="569"/>
      <c r="F35" s="573">
        <v>61</v>
      </c>
      <c r="G35" s="574"/>
      <c r="H35" s="574"/>
      <c r="I35" s="574"/>
      <c r="J35" s="574"/>
      <c r="K35" s="574"/>
      <c r="L35" s="574"/>
      <c r="M35" s="574"/>
      <c r="N35" s="574"/>
      <c r="O35" s="574"/>
      <c r="P35" s="574"/>
      <c r="Q35" s="575"/>
    </row>
    <row r="36" spans="2:17" ht="45.75" customHeight="1" thickBot="1" x14ac:dyDescent="0.35">
      <c r="B36" s="1" t="s">
        <v>1</v>
      </c>
      <c r="C36" s="75" t="s">
        <v>2</v>
      </c>
      <c r="D36" s="75" t="s">
        <v>35</v>
      </c>
      <c r="E36" s="669" t="s">
        <v>5</v>
      </c>
      <c r="F36" s="670"/>
      <c r="G36" s="670"/>
      <c r="H36" s="670"/>
      <c r="I36" s="670"/>
      <c r="J36" s="670"/>
      <c r="K36" s="670"/>
      <c r="L36" s="670"/>
      <c r="M36" s="670"/>
      <c r="N36" s="670"/>
      <c r="O36" s="670"/>
      <c r="P36" s="670"/>
      <c r="Q36" s="671"/>
    </row>
    <row r="37" spans="2:17" x14ac:dyDescent="0.3">
      <c r="B37" s="672">
        <v>2</v>
      </c>
      <c r="C37" s="674">
        <v>50</v>
      </c>
      <c r="D37" s="674">
        <v>16</v>
      </c>
      <c r="E37" s="4" t="s">
        <v>6</v>
      </c>
      <c r="F37" s="29">
        <v>4</v>
      </c>
      <c r="G37" s="29">
        <v>4.4000000000000004</v>
      </c>
      <c r="H37" s="29">
        <v>5.2</v>
      </c>
      <c r="I37" s="29">
        <v>7</v>
      </c>
      <c r="J37" s="29">
        <v>7.4</v>
      </c>
      <c r="K37" s="29">
        <v>8.4</v>
      </c>
      <c r="L37" s="29">
        <v>9.5</v>
      </c>
      <c r="M37" s="29">
        <v>10.6</v>
      </c>
      <c r="N37" s="29">
        <v>11.5</v>
      </c>
      <c r="O37" s="29">
        <v>11.6</v>
      </c>
      <c r="P37" s="29">
        <v>12.7</v>
      </c>
      <c r="Q37" s="12">
        <v>15.3</v>
      </c>
    </row>
    <row r="38" spans="2:17" ht="15" thickBot="1" x14ac:dyDescent="0.35">
      <c r="B38" s="673"/>
      <c r="C38" s="675"/>
      <c r="D38" s="675"/>
      <c r="E38" s="5" t="s">
        <v>3</v>
      </c>
      <c r="F38" s="29">
        <v>0.7</v>
      </c>
      <c r="G38" s="29">
        <v>0.7</v>
      </c>
      <c r="H38" s="29">
        <v>1</v>
      </c>
      <c r="I38" s="29">
        <v>1.2</v>
      </c>
      <c r="J38" s="29">
        <v>1.5</v>
      </c>
      <c r="K38" s="29">
        <v>1.8</v>
      </c>
      <c r="L38" s="29">
        <v>2.1</v>
      </c>
      <c r="M38" s="29">
        <v>2.2999999999999998</v>
      </c>
      <c r="N38" s="29">
        <v>2.6</v>
      </c>
      <c r="O38" s="29">
        <v>2.6</v>
      </c>
      <c r="P38" s="29">
        <v>2.9</v>
      </c>
      <c r="Q38" s="12">
        <v>3.4</v>
      </c>
    </row>
    <row r="39" spans="2:17" x14ac:dyDescent="0.3">
      <c r="B39" s="672">
        <v>3</v>
      </c>
      <c r="C39" s="674">
        <f>C37+50</f>
        <v>100</v>
      </c>
      <c r="D39" s="674" t="s">
        <v>58</v>
      </c>
      <c r="E39" s="4" t="s">
        <v>6</v>
      </c>
      <c r="F39" s="7">
        <v>5.0999999999999996</v>
      </c>
      <c r="G39" s="7">
        <v>5.6</v>
      </c>
      <c r="H39" s="7">
        <v>6.9</v>
      </c>
      <c r="I39" s="7">
        <v>9.1999999999999993</v>
      </c>
      <c r="J39" s="7">
        <v>10.1</v>
      </c>
      <c r="K39" s="7">
        <v>11.7</v>
      </c>
      <c r="L39" s="7">
        <v>13.3</v>
      </c>
      <c r="M39" s="7">
        <v>14.9</v>
      </c>
      <c r="N39" s="7">
        <v>16.3</v>
      </c>
      <c r="O39" s="7">
        <v>16.399999999999999</v>
      </c>
      <c r="P39" s="7">
        <v>18.100000000000001</v>
      </c>
      <c r="Q39" s="8">
        <v>21.7</v>
      </c>
    </row>
    <row r="40" spans="2:17" ht="15" thickBot="1" x14ac:dyDescent="0.35">
      <c r="B40" s="679"/>
      <c r="C40" s="676"/>
      <c r="D40" s="676"/>
      <c r="E40" s="3" t="s">
        <v>3</v>
      </c>
      <c r="F40" s="41">
        <v>1.1000000000000001</v>
      </c>
      <c r="G40" s="41">
        <v>1.1000000000000001</v>
      </c>
      <c r="H40" s="41">
        <v>1.5</v>
      </c>
      <c r="I40" s="41">
        <v>1.9</v>
      </c>
      <c r="J40" s="41">
        <v>2.2999999999999998</v>
      </c>
      <c r="K40" s="41">
        <v>2.7</v>
      </c>
      <c r="L40" s="41">
        <v>3.1</v>
      </c>
      <c r="M40" s="41">
        <v>3.5</v>
      </c>
      <c r="N40" s="41">
        <v>3.8</v>
      </c>
      <c r="O40" s="41">
        <v>3.9</v>
      </c>
      <c r="P40" s="41">
        <v>4.3</v>
      </c>
      <c r="Q40" s="42">
        <v>5.2</v>
      </c>
    </row>
    <row r="41" spans="2:17" x14ac:dyDescent="0.3">
      <c r="B41" s="673">
        <v>4</v>
      </c>
      <c r="C41" s="674">
        <f t="shared" ref="C41" si="26">C39+50</f>
        <v>150</v>
      </c>
      <c r="D41" s="674">
        <v>66</v>
      </c>
      <c r="E41" s="2" t="s">
        <v>6</v>
      </c>
      <c r="F41" s="9">
        <v>6.2</v>
      </c>
      <c r="G41" s="9">
        <v>6.8</v>
      </c>
      <c r="H41" s="9">
        <v>8.5</v>
      </c>
      <c r="I41" s="9">
        <v>11.4</v>
      </c>
      <c r="J41" s="9">
        <v>12.8</v>
      </c>
      <c r="K41" s="9">
        <v>14.9</v>
      </c>
      <c r="L41" s="9">
        <v>17.100000000000001</v>
      </c>
      <c r="M41" s="9">
        <v>19.2</v>
      </c>
      <c r="N41" s="9">
        <v>21.1</v>
      </c>
      <c r="O41" s="9">
        <v>21.3</v>
      </c>
      <c r="P41" s="9">
        <v>23.5</v>
      </c>
      <c r="Q41" s="10">
        <v>28.2</v>
      </c>
    </row>
    <row r="42" spans="2:17" ht="15" thickBot="1" x14ac:dyDescent="0.35">
      <c r="B42" s="673"/>
      <c r="C42" s="676"/>
      <c r="D42" s="676"/>
      <c r="E42" s="5" t="s">
        <v>3</v>
      </c>
      <c r="F42" s="29">
        <v>1.4</v>
      </c>
      <c r="G42" s="29">
        <v>1.5</v>
      </c>
      <c r="H42" s="29">
        <v>2</v>
      </c>
      <c r="I42" s="29">
        <v>2.5</v>
      </c>
      <c r="J42" s="29">
        <v>3.1</v>
      </c>
      <c r="K42" s="29">
        <v>3.6</v>
      </c>
      <c r="L42" s="29">
        <v>4.2</v>
      </c>
      <c r="M42" s="29">
        <v>4.7</v>
      </c>
      <c r="N42" s="29">
        <v>5.0999999999999996</v>
      </c>
      <c r="O42" s="29">
        <v>5.3</v>
      </c>
      <c r="P42" s="29">
        <v>5.8</v>
      </c>
      <c r="Q42" s="12">
        <v>6.9</v>
      </c>
    </row>
    <row r="43" spans="2:17" x14ac:dyDescent="0.3">
      <c r="B43" s="672">
        <v>5</v>
      </c>
      <c r="C43" s="674">
        <f t="shared" ref="C43" si="27">C41+50</f>
        <v>200</v>
      </c>
      <c r="D43" s="674" t="s">
        <v>59</v>
      </c>
      <c r="E43" s="4" t="s">
        <v>6</v>
      </c>
      <c r="F43" s="7">
        <v>7.3</v>
      </c>
      <c r="G43" s="7">
        <v>8</v>
      </c>
      <c r="H43" s="7">
        <v>10.199999999999999</v>
      </c>
      <c r="I43" s="7">
        <v>13.6</v>
      </c>
      <c r="J43" s="7">
        <v>15.5</v>
      </c>
      <c r="K43" s="7">
        <v>18.2</v>
      </c>
      <c r="L43" s="7">
        <v>20.9</v>
      </c>
      <c r="M43" s="7">
        <v>23.5</v>
      </c>
      <c r="N43" s="7">
        <v>25.9</v>
      </c>
      <c r="O43" s="7">
        <v>26.2</v>
      </c>
      <c r="P43" s="7">
        <v>28.9</v>
      </c>
      <c r="Q43" s="8">
        <v>34.700000000000003</v>
      </c>
    </row>
    <row r="44" spans="2:17" ht="15" thickBot="1" x14ac:dyDescent="0.35">
      <c r="B44" s="679"/>
      <c r="C44" s="676"/>
      <c r="D44" s="676"/>
      <c r="E44" s="3" t="s">
        <v>3</v>
      </c>
      <c r="F44" s="29">
        <v>1.8</v>
      </c>
      <c r="G44" s="29">
        <v>1.9</v>
      </c>
      <c r="H44" s="29">
        <v>2.5</v>
      </c>
      <c r="I44" s="29">
        <v>3.2</v>
      </c>
      <c r="J44" s="29">
        <v>3.8</v>
      </c>
      <c r="K44" s="29">
        <v>4.5</v>
      </c>
      <c r="L44" s="29">
        <v>5.2</v>
      </c>
      <c r="M44" s="29">
        <v>5.9</v>
      </c>
      <c r="N44" s="29">
        <v>6.4</v>
      </c>
      <c r="O44" s="29">
        <v>6.6</v>
      </c>
      <c r="P44" s="29">
        <v>7.3</v>
      </c>
      <c r="Q44" s="12">
        <v>8.6</v>
      </c>
    </row>
    <row r="45" spans="2:17" x14ac:dyDescent="0.3">
      <c r="B45" s="673">
        <v>6</v>
      </c>
      <c r="C45" s="674">
        <f t="shared" ref="C45" si="28">C43+50</f>
        <v>250</v>
      </c>
      <c r="D45" s="674">
        <v>116</v>
      </c>
      <c r="E45" s="2" t="s">
        <v>6</v>
      </c>
      <c r="F45" s="9">
        <v>8.4</v>
      </c>
      <c r="G45" s="9">
        <v>9.1999999999999993</v>
      </c>
      <c r="H45" s="9">
        <v>11.9</v>
      </c>
      <c r="I45" s="9">
        <v>15.8</v>
      </c>
      <c r="J45" s="9">
        <v>18.2</v>
      </c>
      <c r="K45" s="9">
        <v>21.5</v>
      </c>
      <c r="L45" s="9">
        <v>24.7</v>
      </c>
      <c r="M45" s="9">
        <v>27.8</v>
      </c>
      <c r="N45" s="9">
        <v>30.7</v>
      </c>
      <c r="O45" s="9">
        <v>31.1</v>
      </c>
      <c r="P45" s="9">
        <v>34.299999999999997</v>
      </c>
      <c r="Q45" s="10">
        <v>41.2</v>
      </c>
    </row>
    <row r="46" spans="2:17" ht="15" thickBot="1" x14ac:dyDescent="0.35">
      <c r="B46" s="673"/>
      <c r="C46" s="676"/>
      <c r="D46" s="676"/>
      <c r="E46" s="5" t="s">
        <v>3</v>
      </c>
      <c r="F46" s="29">
        <v>2.2000000000000002</v>
      </c>
      <c r="G46" s="29">
        <v>2.2999999999999998</v>
      </c>
      <c r="H46" s="29">
        <v>3</v>
      </c>
      <c r="I46" s="29">
        <v>3.8</v>
      </c>
      <c r="J46" s="29">
        <v>4.5999999999999996</v>
      </c>
      <c r="K46" s="29">
        <v>5.4</v>
      </c>
      <c r="L46" s="29">
        <v>6.3</v>
      </c>
      <c r="M46" s="29">
        <v>7.1</v>
      </c>
      <c r="N46" s="29">
        <v>7.7</v>
      </c>
      <c r="O46" s="29">
        <v>7.9</v>
      </c>
      <c r="P46" s="29">
        <v>8.6999999999999993</v>
      </c>
      <c r="Q46" s="12">
        <v>10.4</v>
      </c>
    </row>
    <row r="47" spans="2:17" x14ac:dyDescent="0.3">
      <c r="B47" s="672">
        <v>7</v>
      </c>
      <c r="C47" s="674">
        <f t="shared" ref="C47" si="29">C45+50</f>
        <v>300</v>
      </c>
      <c r="D47" s="674" t="s">
        <v>60</v>
      </c>
      <c r="E47" s="4" t="s">
        <v>6</v>
      </c>
      <c r="F47" s="7">
        <v>9.5</v>
      </c>
      <c r="G47" s="7">
        <v>10.4</v>
      </c>
      <c r="H47" s="7">
        <v>13.6</v>
      </c>
      <c r="I47" s="7">
        <v>18</v>
      </c>
      <c r="J47" s="7">
        <v>20.9</v>
      </c>
      <c r="K47" s="7">
        <v>24.8</v>
      </c>
      <c r="L47" s="7">
        <v>28.5</v>
      </c>
      <c r="M47" s="7">
        <v>32.1</v>
      </c>
      <c r="N47" s="7">
        <v>35.5</v>
      </c>
      <c r="O47" s="7">
        <v>36</v>
      </c>
      <c r="P47" s="7">
        <v>39.700000000000003</v>
      </c>
      <c r="Q47" s="8">
        <v>47.7</v>
      </c>
    </row>
    <row r="48" spans="2:17" ht="15" thickBot="1" x14ac:dyDescent="0.35">
      <c r="B48" s="679"/>
      <c r="C48" s="676"/>
      <c r="D48" s="676"/>
      <c r="E48" s="3" t="s">
        <v>3</v>
      </c>
      <c r="F48" s="29">
        <v>2.5</v>
      </c>
      <c r="G48" s="29">
        <v>2.7</v>
      </c>
      <c r="H48" s="29">
        <v>3.5</v>
      </c>
      <c r="I48" s="29">
        <v>4.4000000000000004</v>
      </c>
      <c r="J48" s="29">
        <v>5.4</v>
      </c>
      <c r="K48" s="29">
        <v>6.3</v>
      </c>
      <c r="L48" s="29">
        <v>7.3</v>
      </c>
      <c r="M48" s="29">
        <v>8.3000000000000007</v>
      </c>
      <c r="N48" s="29">
        <v>9</v>
      </c>
      <c r="O48" s="29">
        <v>9.1999999999999993</v>
      </c>
      <c r="P48" s="29">
        <v>10.199999999999999</v>
      </c>
      <c r="Q48" s="12">
        <v>12.1</v>
      </c>
    </row>
    <row r="49" spans="2:38" x14ac:dyDescent="0.3">
      <c r="B49" s="673">
        <v>8</v>
      </c>
      <c r="C49" s="674">
        <f t="shared" ref="C49" si="30">C47+50</f>
        <v>350</v>
      </c>
      <c r="D49" s="674">
        <v>166</v>
      </c>
      <c r="E49" s="2" t="s">
        <v>6</v>
      </c>
      <c r="F49" s="9">
        <v>10.6</v>
      </c>
      <c r="G49" s="9">
        <v>11.6</v>
      </c>
      <c r="H49" s="9">
        <v>15.3</v>
      </c>
      <c r="I49" s="9">
        <v>20.2</v>
      </c>
      <c r="J49" s="9">
        <v>23.6</v>
      </c>
      <c r="K49" s="9">
        <v>28.1</v>
      </c>
      <c r="L49" s="9">
        <v>32.299999999999997</v>
      </c>
      <c r="M49" s="9">
        <v>36.4</v>
      </c>
      <c r="N49" s="9">
        <v>40.299999999999997</v>
      </c>
      <c r="O49" s="9">
        <v>40.9</v>
      </c>
      <c r="P49" s="9">
        <v>45.1</v>
      </c>
      <c r="Q49" s="10">
        <v>54.2</v>
      </c>
    </row>
    <row r="50" spans="2:38" ht="15" thickBot="1" x14ac:dyDescent="0.35">
      <c r="B50" s="673"/>
      <c r="C50" s="676"/>
      <c r="D50" s="676"/>
      <c r="E50" s="5" t="s">
        <v>3</v>
      </c>
      <c r="F50" s="29">
        <v>2.9</v>
      </c>
      <c r="G50" s="29">
        <v>3.1</v>
      </c>
      <c r="H50" s="29">
        <v>4</v>
      </c>
      <c r="I50" s="29">
        <v>5.0999999999999996</v>
      </c>
      <c r="J50" s="29">
        <v>6.2</v>
      </c>
      <c r="K50" s="29">
        <v>7.3</v>
      </c>
      <c r="L50" s="29">
        <v>8.4</v>
      </c>
      <c r="M50" s="29">
        <v>9.4</v>
      </c>
      <c r="N50" s="29">
        <v>10.3</v>
      </c>
      <c r="O50" s="29">
        <v>10.5</v>
      </c>
      <c r="P50" s="29">
        <v>11.6</v>
      </c>
      <c r="Q50" s="12">
        <v>13.8</v>
      </c>
    </row>
    <row r="51" spans="2:38" x14ac:dyDescent="0.3">
      <c r="B51" s="672">
        <v>9</v>
      </c>
      <c r="C51" s="674">
        <f t="shared" ref="C51" si="31">C49+50</f>
        <v>400</v>
      </c>
      <c r="D51" s="674" t="s">
        <v>61</v>
      </c>
      <c r="E51" s="4" t="s">
        <v>6</v>
      </c>
      <c r="F51" s="7">
        <v>11.7</v>
      </c>
      <c r="G51" s="7">
        <v>12.8</v>
      </c>
      <c r="H51" s="7">
        <v>17</v>
      </c>
      <c r="I51" s="7">
        <v>22.4</v>
      </c>
      <c r="J51" s="7">
        <v>26.3</v>
      </c>
      <c r="K51" s="7">
        <v>31.4</v>
      </c>
      <c r="L51" s="7">
        <v>36.1</v>
      </c>
      <c r="M51" s="7">
        <v>40.700000000000003</v>
      </c>
      <c r="N51" s="7">
        <v>45.1</v>
      </c>
      <c r="O51" s="7">
        <v>45.8</v>
      </c>
      <c r="P51" s="7">
        <v>50.5</v>
      </c>
      <c r="Q51" s="8">
        <v>60.7</v>
      </c>
    </row>
    <row r="52" spans="2:38" ht="15" thickBot="1" x14ac:dyDescent="0.35">
      <c r="B52" s="679"/>
      <c r="C52" s="676"/>
      <c r="D52" s="676"/>
      <c r="E52" s="3" t="s">
        <v>3</v>
      </c>
      <c r="F52" s="29">
        <v>3.2</v>
      </c>
      <c r="G52" s="29">
        <v>3.5</v>
      </c>
      <c r="H52" s="29">
        <v>4.5</v>
      </c>
      <c r="I52" s="29">
        <v>5.7</v>
      </c>
      <c r="J52" s="29">
        <v>6.9</v>
      </c>
      <c r="K52" s="29">
        <v>8.1999999999999993</v>
      </c>
      <c r="L52" s="29">
        <v>9.4</v>
      </c>
      <c r="M52" s="29">
        <v>10.6</v>
      </c>
      <c r="N52" s="29">
        <v>11.6</v>
      </c>
      <c r="O52" s="29">
        <v>11.9</v>
      </c>
      <c r="P52" s="29">
        <v>13.1</v>
      </c>
      <c r="Q52" s="12">
        <v>15.6</v>
      </c>
    </row>
    <row r="53" spans="2:38" x14ac:dyDescent="0.3">
      <c r="B53" s="680">
        <v>10</v>
      </c>
      <c r="C53" s="674">
        <f t="shared" ref="C53" si="32">C51+50</f>
        <v>450</v>
      </c>
      <c r="D53" s="674">
        <v>216</v>
      </c>
      <c r="E53" s="4" t="s">
        <v>6</v>
      </c>
      <c r="F53" s="7">
        <v>12.8</v>
      </c>
      <c r="G53" s="7">
        <v>14</v>
      </c>
      <c r="H53" s="7">
        <v>18.7</v>
      </c>
      <c r="I53" s="7">
        <v>24.6</v>
      </c>
      <c r="J53" s="7">
        <v>29</v>
      </c>
      <c r="K53" s="7">
        <v>33.1</v>
      </c>
      <c r="L53" s="7">
        <v>39.9</v>
      </c>
      <c r="M53" s="7">
        <v>45</v>
      </c>
      <c r="N53" s="7">
        <v>49.9</v>
      </c>
      <c r="O53" s="7">
        <v>50.7</v>
      </c>
      <c r="P53" s="7">
        <v>55.9</v>
      </c>
      <c r="Q53" s="8">
        <v>67.2</v>
      </c>
    </row>
    <row r="54" spans="2:38" ht="15" thickBot="1" x14ac:dyDescent="0.35">
      <c r="B54" s="681"/>
      <c r="C54" s="676"/>
      <c r="D54" s="676"/>
      <c r="E54" s="3" t="s">
        <v>3</v>
      </c>
      <c r="F54" s="29">
        <v>3.6</v>
      </c>
      <c r="G54" s="29">
        <v>3.9</v>
      </c>
      <c r="H54" s="29">
        <v>5</v>
      </c>
      <c r="I54" s="29">
        <v>6.4</v>
      </c>
      <c r="J54" s="29">
        <v>7.7</v>
      </c>
      <c r="K54" s="29">
        <v>9.1</v>
      </c>
      <c r="L54" s="29">
        <v>10.5</v>
      </c>
      <c r="M54" s="29">
        <v>11.8</v>
      </c>
      <c r="N54" s="29">
        <v>12.9</v>
      </c>
      <c r="O54" s="29">
        <v>13.2</v>
      </c>
      <c r="P54" s="29">
        <v>14.6</v>
      </c>
      <c r="Q54" s="12">
        <v>17.3</v>
      </c>
    </row>
    <row r="55" spans="2:38" x14ac:dyDescent="0.3">
      <c r="B55" s="672">
        <v>11</v>
      </c>
      <c r="C55" s="674">
        <f t="shared" ref="C55" si="33">C53+50</f>
        <v>500</v>
      </c>
      <c r="D55" s="674" t="s">
        <v>62</v>
      </c>
      <c r="E55" s="4" t="s">
        <v>6</v>
      </c>
      <c r="F55" s="29">
        <v>13.9</v>
      </c>
      <c r="G55" s="29">
        <v>15.2</v>
      </c>
      <c r="H55" s="29">
        <v>20.399999999999999</v>
      </c>
      <c r="I55" s="29">
        <v>26.8</v>
      </c>
      <c r="J55" s="29">
        <v>31.7</v>
      </c>
      <c r="K55" s="29">
        <v>38</v>
      </c>
      <c r="L55" s="29">
        <v>43.7</v>
      </c>
      <c r="M55" s="29">
        <v>49.3</v>
      </c>
      <c r="N55" s="29">
        <v>54.7</v>
      </c>
      <c r="O55" s="29">
        <v>55.6</v>
      </c>
      <c r="P55" s="29">
        <v>61.3</v>
      </c>
      <c r="Q55" s="12">
        <v>73.7</v>
      </c>
    </row>
    <row r="56" spans="2:38" ht="15" thickBot="1" x14ac:dyDescent="0.35">
      <c r="B56" s="679"/>
      <c r="C56" s="676"/>
      <c r="D56" s="676"/>
      <c r="E56" s="3" t="s">
        <v>3</v>
      </c>
      <c r="F56" s="29">
        <v>4</v>
      </c>
      <c r="G56" s="29">
        <v>4.3</v>
      </c>
      <c r="H56" s="29">
        <v>5.5</v>
      </c>
      <c r="I56" s="29">
        <v>7</v>
      </c>
      <c r="J56" s="29">
        <v>8.5</v>
      </c>
      <c r="K56" s="29">
        <v>10</v>
      </c>
      <c r="L56" s="29">
        <v>11.5</v>
      </c>
      <c r="M56" s="29">
        <v>13</v>
      </c>
      <c r="N56" s="29">
        <v>14.2</v>
      </c>
      <c r="O56" s="29">
        <v>14.5</v>
      </c>
      <c r="P56" s="29">
        <v>16</v>
      </c>
      <c r="Q56" s="12">
        <v>19</v>
      </c>
    </row>
    <row r="57" spans="2:38" x14ac:dyDescent="0.3">
      <c r="B57" s="682">
        <v>12</v>
      </c>
      <c r="C57" s="674">
        <f t="shared" ref="C57" si="34">C55+50</f>
        <v>550</v>
      </c>
      <c r="D57" s="674">
        <v>266</v>
      </c>
      <c r="E57" s="4" t="s">
        <v>6</v>
      </c>
      <c r="F57" s="7">
        <v>15</v>
      </c>
      <c r="G57" s="7">
        <v>16.5</v>
      </c>
      <c r="H57" s="7">
        <v>22.1</v>
      </c>
      <c r="I57" s="7">
        <v>29</v>
      </c>
      <c r="J57" s="7">
        <v>34.4</v>
      </c>
      <c r="K57" s="7">
        <v>41.3</v>
      </c>
      <c r="L57" s="7">
        <v>47.5</v>
      </c>
      <c r="M57" s="7">
        <v>53.6</v>
      </c>
      <c r="N57" s="7">
        <v>59.5</v>
      </c>
      <c r="O57" s="7">
        <v>60.5</v>
      </c>
      <c r="P57" s="7">
        <v>66.7</v>
      </c>
      <c r="Q57" s="8">
        <v>80.2</v>
      </c>
    </row>
    <row r="58" spans="2:38" ht="15" thickBot="1" x14ac:dyDescent="0.35">
      <c r="B58" s="682"/>
      <c r="C58" s="676"/>
      <c r="D58" s="676"/>
      <c r="E58" s="3" t="s">
        <v>3</v>
      </c>
      <c r="F58" s="29">
        <v>4.3</v>
      </c>
      <c r="G58" s="29">
        <v>4.7</v>
      </c>
      <c r="H58" s="29">
        <v>6</v>
      </c>
      <c r="I58" s="29">
        <v>7.6</v>
      </c>
      <c r="J58" s="29">
        <v>9.3000000000000007</v>
      </c>
      <c r="K58" s="29">
        <v>10.9</v>
      </c>
      <c r="L58" s="29">
        <v>12.6</v>
      </c>
      <c r="M58" s="29">
        <v>14.2</v>
      </c>
      <c r="N58" s="29">
        <v>15.5</v>
      </c>
      <c r="O58" s="29">
        <v>15.8</v>
      </c>
      <c r="P58" s="29">
        <v>17.5</v>
      </c>
      <c r="Q58" s="12">
        <v>20.8</v>
      </c>
    </row>
    <row r="59" spans="2:38" x14ac:dyDescent="0.3">
      <c r="B59" s="680">
        <v>13</v>
      </c>
      <c r="C59" s="674">
        <f t="shared" ref="C59" si="35">C57+50</f>
        <v>600</v>
      </c>
      <c r="D59" s="674" t="s">
        <v>63</v>
      </c>
      <c r="E59" s="4" t="s">
        <v>6</v>
      </c>
      <c r="F59" s="7">
        <v>16.100000000000001</v>
      </c>
      <c r="G59" s="7">
        <v>17.600000000000001</v>
      </c>
      <c r="H59" s="7">
        <v>23.8</v>
      </c>
      <c r="I59" s="7">
        <v>31.2</v>
      </c>
      <c r="J59" s="7">
        <v>37.1</v>
      </c>
      <c r="K59" s="7">
        <v>44.6</v>
      </c>
      <c r="L59" s="7">
        <v>51.3</v>
      </c>
      <c r="M59" s="7">
        <v>57.9</v>
      </c>
      <c r="N59" s="7">
        <v>64.3</v>
      </c>
      <c r="O59" s="7">
        <v>65.400000000000006</v>
      </c>
      <c r="P59" s="7">
        <v>72.099999999999994</v>
      </c>
      <c r="Q59" s="8">
        <v>86.7</v>
      </c>
    </row>
    <row r="60" spans="2:38" ht="15" thickBot="1" x14ac:dyDescent="0.35">
      <c r="B60" s="681"/>
      <c r="C60" s="676"/>
      <c r="D60" s="676"/>
      <c r="E60" s="3" t="s">
        <v>3</v>
      </c>
      <c r="F60" s="29">
        <v>4.7</v>
      </c>
      <c r="G60" s="29">
        <v>5.0999999999999996</v>
      </c>
      <c r="H60" s="29">
        <v>6.5</v>
      </c>
      <c r="I60" s="29">
        <v>8.3000000000000007</v>
      </c>
      <c r="J60" s="29">
        <v>10</v>
      </c>
      <c r="K60" s="29">
        <v>11.8</v>
      </c>
      <c r="L60" s="29">
        <v>13.6</v>
      </c>
      <c r="M60" s="29">
        <v>15.4</v>
      </c>
      <c r="N60" s="29">
        <v>16.8</v>
      </c>
      <c r="O60" s="29">
        <v>17.2</v>
      </c>
      <c r="P60" s="29">
        <v>18.899999999999999</v>
      </c>
      <c r="Q60" s="12">
        <v>22.5</v>
      </c>
    </row>
    <row r="61" spans="2:38" x14ac:dyDescent="0.3">
      <c r="B61" s="680">
        <v>14</v>
      </c>
      <c r="C61" s="674">
        <f t="shared" ref="C61" si="36">C59+50</f>
        <v>650</v>
      </c>
      <c r="D61" s="674">
        <v>316</v>
      </c>
      <c r="E61" s="4" t="s">
        <v>6</v>
      </c>
      <c r="F61" s="7">
        <v>17.2</v>
      </c>
      <c r="G61" s="7">
        <v>18.8</v>
      </c>
      <c r="H61" s="7">
        <v>25.5</v>
      </c>
      <c r="I61" s="7">
        <v>33.4</v>
      </c>
      <c r="J61" s="7">
        <v>39.799999999999997</v>
      </c>
      <c r="K61" s="7">
        <v>47.9</v>
      </c>
      <c r="L61" s="7">
        <v>55.1</v>
      </c>
      <c r="M61" s="7">
        <v>62.2</v>
      </c>
      <c r="N61" s="7">
        <v>69.099999999999994</v>
      </c>
      <c r="O61" s="7">
        <v>70.3</v>
      </c>
      <c r="P61" s="7">
        <v>77.5</v>
      </c>
      <c r="Q61" s="8">
        <v>93.2</v>
      </c>
      <c r="AA61" s="30"/>
      <c r="AB61" s="30"/>
      <c r="AC61" s="30"/>
      <c r="AD61" s="30"/>
      <c r="AE61" s="30"/>
      <c r="AF61" s="30"/>
      <c r="AG61" s="30"/>
      <c r="AH61" s="30"/>
      <c r="AI61" s="30"/>
      <c r="AJ61" s="30"/>
      <c r="AK61" s="30"/>
      <c r="AL61" s="30"/>
    </row>
    <row r="62" spans="2:38" ht="15" thickBot="1" x14ac:dyDescent="0.35">
      <c r="B62" s="681"/>
      <c r="C62" s="676"/>
      <c r="D62" s="676"/>
      <c r="E62" s="3" t="s">
        <v>3</v>
      </c>
      <c r="F62" s="19">
        <v>5.0999999999999996</v>
      </c>
      <c r="G62" s="19">
        <v>5.5</v>
      </c>
      <c r="H62" s="19">
        <v>7</v>
      </c>
      <c r="I62" s="19">
        <v>8.9</v>
      </c>
      <c r="J62" s="19">
        <v>10.8</v>
      </c>
      <c r="K62" s="19">
        <v>12.7</v>
      </c>
      <c r="L62" s="19">
        <v>14.7</v>
      </c>
      <c r="M62" s="19">
        <v>16.600000000000001</v>
      </c>
      <c r="N62" s="19">
        <v>18.100000000000001</v>
      </c>
      <c r="O62" s="19">
        <v>18.5</v>
      </c>
      <c r="P62" s="19">
        <v>20.399999999999999</v>
      </c>
      <c r="Q62" s="11">
        <v>24.2</v>
      </c>
      <c r="AA62" s="30"/>
      <c r="AB62" s="30"/>
      <c r="AC62" s="30"/>
      <c r="AD62" s="30"/>
      <c r="AE62" s="30"/>
      <c r="AF62" s="30"/>
      <c r="AG62" s="30"/>
      <c r="AH62" s="30"/>
      <c r="AI62" s="30"/>
      <c r="AJ62" s="30"/>
      <c r="AK62" s="30"/>
      <c r="AL62" s="30"/>
    </row>
    <row r="63" spans="2:38" x14ac:dyDescent="0.3">
      <c r="AA63" s="30"/>
      <c r="AB63" s="30"/>
      <c r="AC63" s="30"/>
      <c r="AD63" s="30"/>
      <c r="AE63" s="30"/>
      <c r="AF63" s="30"/>
      <c r="AG63" s="30"/>
      <c r="AH63" s="30"/>
      <c r="AI63" s="30"/>
      <c r="AJ63" s="30"/>
      <c r="AK63" s="30"/>
      <c r="AL63" s="30"/>
    </row>
    <row r="64" spans="2:38" x14ac:dyDescent="0.3">
      <c r="AA64" s="30"/>
      <c r="AB64" s="30"/>
      <c r="AC64" s="30"/>
      <c r="AD64" s="30"/>
      <c r="AE64" s="30"/>
      <c r="AF64" s="30"/>
      <c r="AG64" s="30"/>
      <c r="AH64" s="30"/>
      <c r="AI64" s="30"/>
      <c r="AJ64" s="30"/>
      <c r="AK64" s="30"/>
      <c r="AL64" s="30"/>
    </row>
    <row r="65" spans="27:38" x14ac:dyDescent="0.3">
      <c r="AA65" s="30"/>
      <c r="AB65" s="30"/>
      <c r="AC65" s="30"/>
      <c r="AD65" s="30"/>
      <c r="AE65" s="30"/>
      <c r="AF65" s="30"/>
      <c r="AG65" s="30"/>
      <c r="AH65" s="30"/>
      <c r="AI65" s="30"/>
      <c r="AJ65" s="30"/>
      <c r="AK65" s="30"/>
      <c r="AL65" s="30"/>
    </row>
    <row r="66" spans="27:38" x14ac:dyDescent="0.3">
      <c r="AA66" s="30"/>
      <c r="AB66" s="30"/>
      <c r="AC66" s="30"/>
      <c r="AD66" s="30"/>
      <c r="AE66" s="30"/>
      <c r="AF66" s="30"/>
      <c r="AG66" s="30"/>
      <c r="AH66" s="30"/>
      <c r="AI66" s="30"/>
      <c r="AJ66" s="30"/>
      <c r="AK66" s="30"/>
      <c r="AL66" s="30"/>
    </row>
    <row r="67" spans="27:38" x14ac:dyDescent="0.3">
      <c r="AA67" s="30"/>
      <c r="AB67" s="30"/>
      <c r="AC67" s="30"/>
      <c r="AD67" s="30"/>
      <c r="AE67" s="30"/>
      <c r="AF67" s="30"/>
      <c r="AG67" s="30"/>
      <c r="AH67" s="30"/>
      <c r="AI67" s="30"/>
      <c r="AJ67" s="30"/>
      <c r="AK67" s="30"/>
      <c r="AL67" s="30"/>
    </row>
    <row r="68" spans="27:38" x14ac:dyDescent="0.3">
      <c r="AA68" s="30"/>
      <c r="AB68" s="30"/>
      <c r="AC68" s="30"/>
      <c r="AD68" s="30"/>
      <c r="AE68" s="30"/>
      <c r="AF68" s="30"/>
      <c r="AG68" s="30"/>
      <c r="AH68" s="30"/>
      <c r="AI68" s="30"/>
      <c r="AJ68" s="30"/>
      <c r="AK68" s="30"/>
      <c r="AL68" s="30"/>
    </row>
    <row r="69" spans="27:38" x14ac:dyDescent="0.3">
      <c r="AA69" s="30"/>
      <c r="AB69" s="30"/>
      <c r="AC69" s="30"/>
      <c r="AD69" s="30"/>
      <c r="AE69" s="30"/>
      <c r="AF69" s="30"/>
      <c r="AG69" s="30"/>
      <c r="AH69" s="30"/>
      <c r="AI69" s="30"/>
      <c r="AJ69" s="30"/>
      <c r="AK69" s="30"/>
      <c r="AL69" s="30"/>
    </row>
    <row r="70" spans="27:38" x14ac:dyDescent="0.3">
      <c r="AA70" s="30"/>
      <c r="AB70" s="30"/>
      <c r="AC70" s="30"/>
      <c r="AD70" s="30"/>
      <c r="AE70" s="30"/>
      <c r="AF70" s="30"/>
      <c r="AG70" s="30"/>
      <c r="AH70" s="30"/>
      <c r="AI70" s="30"/>
      <c r="AJ70" s="30"/>
      <c r="AK70" s="30"/>
      <c r="AL70" s="30"/>
    </row>
    <row r="71" spans="27:38" x14ac:dyDescent="0.3">
      <c r="AA71" s="30"/>
      <c r="AB71" s="30"/>
      <c r="AC71" s="30"/>
      <c r="AD71" s="30"/>
      <c r="AE71" s="30"/>
      <c r="AF71" s="30"/>
      <c r="AG71" s="30"/>
      <c r="AH71" s="30"/>
      <c r="AI71" s="30"/>
      <c r="AJ71" s="30"/>
      <c r="AK71" s="30"/>
      <c r="AL71" s="30"/>
    </row>
    <row r="72" spans="27:38" x14ac:dyDescent="0.3">
      <c r="AA72" s="30"/>
      <c r="AB72" s="30"/>
      <c r="AC72" s="30"/>
      <c r="AD72" s="30"/>
      <c r="AE72" s="30"/>
      <c r="AF72" s="30"/>
      <c r="AG72" s="30"/>
      <c r="AH72" s="30"/>
      <c r="AI72" s="30"/>
      <c r="AJ72" s="30"/>
      <c r="AK72" s="30"/>
      <c r="AL72" s="30"/>
    </row>
    <row r="73" spans="27:38" x14ac:dyDescent="0.3">
      <c r="AA73" s="30"/>
      <c r="AB73" s="30"/>
      <c r="AC73" s="30"/>
      <c r="AD73" s="30"/>
      <c r="AE73" s="30"/>
      <c r="AF73" s="30"/>
      <c r="AG73" s="30"/>
      <c r="AH73" s="30"/>
      <c r="AI73" s="30"/>
      <c r="AJ73" s="30"/>
      <c r="AK73" s="30"/>
      <c r="AL73" s="30"/>
    </row>
    <row r="74" spans="27:38" x14ac:dyDescent="0.3">
      <c r="AA74" s="30"/>
      <c r="AB74" s="30"/>
      <c r="AC74" s="30"/>
      <c r="AD74" s="30"/>
      <c r="AE74" s="30"/>
      <c r="AF74" s="30"/>
      <c r="AG74" s="30"/>
      <c r="AH74" s="30"/>
      <c r="AI74" s="30"/>
      <c r="AJ74" s="30"/>
      <c r="AK74" s="30"/>
      <c r="AL74" s="30"/>
    </row>
    <row r="75" spans="27:38" x14ac:dyDescent="0.3">
      <c r="AA75" s="30"/>
      <c r="AB75" s="30"/>
      <c r="AC75" s="30"/>
      <c r="AD75" s="30"/>
      <c r="AE75" s="30"/>
      <c r="AF75" s="30"/>
      <c r="AG75" s="30"/>
      <c r="AH75" s="30"/>
      <c r="AI75" s="30"/>
      <c r="AJ75" s="30"/>
      <c r="AK75" s="30"/>
      <c r="AL75" s="30"/>
    </row>
    <row r="76" spans="27:38" x14ac:dyDescent="0.3">
      <c r="AA76" s="30"/>
      <c r="AB76" s="30"/>
      <c r="AC76" s="30"/>
      <c r="AD76" s="30"/>
      <c r="AE76" s="30"/>
      <c r="AF76" s="30"/>
      <c r="AG76" s="30"/>
      <c r="AH76" s="30"/>
      <c r="AI76" s="30"/>
      <c r="AJ76" s="30"/>
      <c r="AK76" s="30"/>
      <c r="AL76" s="30"/>
    </row>
    <row r="77" spans="27:38" x14ac:dyDescent="0.3">
      <c r="AA77" s="30"/>
      <c r="AB77" s="30"/>
      <c r="AC77" s="30"/>
      <c r="AD77" s="30"/>
      <c r="AE77" s="30"/>
      <c r="AF77" s="30"/>
      <c r="AG77" s="30"/>
      <c r="AH77" s="30"/>
      <c r="AI77" s="30"/>
      <c r="AJ77" s="30"/>
      <c r="AK77" s="30"/>
      <c r="AL77" s="30"/>
    </row>
    <row r="78" spans="27:38" x14ac:dyDescent="0.3">
      <c r="AA78" s="30"/>
      <c r="AB78" s="30"/>
      <c r="AC78" s="30"/>
      <c r="AD78" s="30"/>
      <c r="AE78" s="30"/>
      <c r="AF78" s="30"/>
      <c r="AG78" s="30"/>
      <c r="AH78" s="30"/>
      <c r="AI78" s="30"/>
      <c r="AJ78" s="30"/>
      <c r="AK78" s="30"/>
      <c r="AL78" s="30"/>
    </row>
    <row r="79" spans="27:38" x14ac:dyDescent="0.3">
      <c r="AA79" s="30"/>
      <c r="AB79" s="30"/>
      <c r="AC79" s="30"/>
      <c r="AD79" s="30"/>
      <c r="AE79" s="30"/>
      <c r="AF79" s="30"/>
      <c r="AG79" s="30"/>
      <c r="AH79" s="30"/>
      <c r="AI79" s="30"/>
      <c r="AJ79" s="30"/>
      <c r="AK79" s="30"/>
      <c r="AL79" s="30"/>
    </row>
    <row r="80" spans="27:38" x14ac:dyDescent="0.3">
      <c r="AA80" s="30"/>
      <c r="AB80" s="30"/>
      <c r="AC80" s="30"/>
      <c r="AD80" s="30"/>
      <c r="AE80" s="30"/>
      <c r="AF80" s="30"/>
      <c r="AG80" s="30"/>
      <c r="AH80" s="30"/>
      <c r="AI80" s="30"/>
      <c r="AJ80" s="30"/>
      <c r="AK80" s="30"/>
      <c r="AL80" s="30"/>
    </row>
    <row r="81" spans="27:38" x14ac:dyDescent="0.3">
      <c r="AA81" s="30"/>
      <c r="AB81" s="30"/>
      <c r="AC81" s="30"/>
      <c r="AD81" s="30"/>
      <c r="AE81" s="30"/>
      <c r="AF81" s="30"/>
      <c r="AG81" s="30"/>
      <c r="AH81" s="30"/>
      <c r="AI81" s="30"/>
      <c r="AJ81" s="30"/>
      <c r="AK81" s="30"/>
      <c r="AL81" s="30"/>
    </row>
    <row r="82" spans="27:38" x14ac:dyDescent="0.3">
      <c r="AA82" s="30"/>
      <c r="AB82" s="30"/>
      <c r="AC82" s="30"/>
      <c r="AD82" s="30"/>
      <c r="AE82" s="30"/>
      <c r="AF82" s="30"/>
      <c r="AG82" s="30"/>
      <c r="AH82" s="30"/>
      <c r="AI82" s="30"/>
      <c r="AJ82" s="30"/>
      <c r="AK82" s="30"/>
      <c r="AL82" s="30"/>
    </row>
    <row r="83" spans="27:38" x14ac:dyDescent="0.3">
      <c r="AA83" s="30"/>
      <c r="AB83" s="30"/>
      <c r="AC83" s="30"/>
      <c r="AD83" s="30"/>
      <c r="AE83" s="30"/>
      <c r="AF83" s="30"/>
      <c r="AG83" s="30"/>
      <c r="AH83" s="30"/>
      <c r="AI83" s="30"/>
      <c r="AJ83" s="30"/>
      <c r="AK83" s="30"/>
      <c r="AL83" s="30"/>
    </row>
    <row r="84" spans="27:38" x14ac:dyDescent="0.3">
      <c r="AA84" s="30"/>
      <c r="AB84" s="30"/>
      <c r="AC84" s="30"/>
      <c r="AD84" s="30"/>
      <c r="AE84" s="30"/>
      <c r="AF84" s="30"/>
      <c r="AG84" s="30"/>
      <c r="AH84" s="30"/>
      <c r="AI84" s="30"/>
      <c r="AJ84" s="30"/>
      <c r="AK84" s="30"/>
      <c r="AL84" s="30"/>
    </row>
    <row r="85" spans="27:38" x14ac:dyDescent="0.3">
      <c r="AA85" s="30"/>
      <c r="AB85" s="30"/>
      <c r="AC85" s="30"/>
      <c r="AD85" s="30"/>
      <c r="AE85" s="30"/>
      <c r="AF85" s="30"/>
      <c r="AG85" s="30"/>
      <c r="AH85" s="30"/>
      <c r="AI85" s="30"/>
      <c r="AJ85" s="30"/>
      <c r="AK85" s="30"/>
      <c r="AL85" s="30"/>
    </row>
    <row r="86" spans="27:38" x14ac:dyDescent="0.3">
      <c r="AA86" s="30"/>
      <c r="AB86" s="30"/>
      <c r="AC86" s="30"/>
      <c r="AD86" s="30"/>
      <c r="AE86" s="30"/>
      <c r="AF86" s="30"/>
      <c r="AG86" s="30"/>
      <c r="AH86" s="30"/>
      <c r="AI86" s="30"/>
      <c r="AJ86" s="30"/>
      <c r="AK86" s="30"/>
      <c r="AL86" s="30"/>
    </row>
    <row r="87" spans="27:38" x14ac:dyDescent="0.3">
      <c r="AA87" s="30"/>
      <c r="AB87" s="30"/>
      <c r="AC87" s="30"/>
      <c r="AD87" s="30"/>
      <c r="AE87" s="30"/>
      <c r="AF87" s="30"/>
      <c r="AG87" s="30"/>
      <c r="AH87" s="30"/>
      <c r="AI87" s="30"/>
      <c r="AJ87" s="30"/>
      <c r="AK87" s="30"/>
      <c r="AL87" s="30"/>
    </row>
  </sheetData>
  <sheetProtection algorithmName="SHA-512" hashValue="LIFMIkYOev6GI+l1YzVNuwxNtRAjOvuoNqjqNYR1JB92fGVCnQ4fIkHedMQvJfncv6KPEvD4Fd9v1gnV7gpbxw==" saltValue="Td+Puuk348b14+i4SX5YOQ==" spinCount="100000" sheet="1" scenarios="1" selectLockedCells="1" selectUnlockedCells="1"/>
  <mergeCells count="103">
    <mergeCell ref="B59:B60"/>
    <mergeCell ref="C59:C60"/>
    <mergeCell ref="D59:D60"/>
    <mergeCell ref="B61:B62"/>
    <mergeCell ref="C61:C62"/>
    <mergeCell ref="D61:D62"/>
    <mergeCell ref="C49:C50"/>
    <mergeCell ref="D49:D50"/>
    <mergeCell ref="B51:B52"/>
    <mergeCell ref="C51:C52"/>
    <mergeCell ref="D51:D52"/>
    <mergeCell ref="B53:B54"/>
    <mergeCell ref="C53:C54"/>
    <mergeCell ref="D53:D54"/>
    <mergeCell ref="B55:B56"/>
    <mergeCell ref="C55:C56"/>
    <mergeCell ref="D55:D56"/>
    <mergeCell ref="B57:B58"/>
    <mergeCell ref="B47:B48"/>
    <mergeCell ref="C47:C48"/>
    <mergeCell ref="D47:D48"/>
    <mergeCell ref="B49:B50"/>
    <mergeCell ref="C57:C58"/>
    <mergeCell ref="D57:D58"/>
    <mergeCell ref="B39:B40"/>
    <mergeCell ref="C39:C40"/>
    <mergeCell ref="D39:D40"/>
    <mergeCell ref="B41:B42"/>
    <mergeCell ref="B43:B44"/>
    <mergeCell ref="C43:C44"/>
    <mergeCell ref="D43:D44"/>
    <mergeCell ref="B45:B46"/>
    <mergeCell ref="C45:C46"/>
    <mergeCell ref="D45:D46"/>
    <mergeCell ref="B34:E34"/>
    <mergeCell ref="E36:Q36"/>
    <mergeCell ref="B37:B38"/>
    <mergeCell ref="C37:C38"/>
    <mergeCell ref="D37:D38"/>
    <mergeCell ref="C41:C42"/>
    <mergeCell ref="D41:D42"/>
    <mergeCell ref="B31:B32"/>
    <mergeCell ref="C31:C32"/>
    <mergeCell ref="D31:E31"/>
    <mergeCell ref="D32:E32"/>
    <mergeCell ref="B35:E35"/>
    <mergeCell ref="F35:Q35"/>
    <mergeCell ref="B25:B26"/>
    <mergeCell ref="C25:C26"/>
    <mergeCell ref="D25:E25"/>
    <mergeCell ref="D26:E26"/>
    <mergeCell ref="B23:B24"/>
    <mergeCell ref="C23:C24"/>
    <mergeCell ref="D23:E23"/>
    <mergeCell ref="D24:E24"/>
    <mergeCell ref="B29:B30"/>
    <mergeCell ref="C29:C30"/>
    <mergeCell ref="D29:E29"/>
    <mergeCell ref="D30:E30"/>
    <mergeCell ref="B27:B28"/>
    <mergeCell ref="C27:C28"/>
    <mergeCell ref="D27:E27"/>
    <mergeCell ref="D28:E28"/>
    <mergeCell ref="B21:B22"/>
    <mergeCell ref="C21:C22"/>
    <mergeCell ref="D21:E21"/>
    <mergeCell ref="D22:E22"/>
    <mergeCell ref="B19:B20"/>
    <mergeCell ref="C19:C20"/>
    <mergeCell ref="D19:E19"/>
    <mergeCell ref="D20:E20"/>
    <mergeCell ref="B17:B18"/>
    <mergeCell ref="C17:C18"/>
    <mergeCell ref="D17:E17"/>
    <mergeCell ref="D18:E18"/>
    <mergeCell ref="B15:B16"/>
    <mergeCell ref="C15:C16"/>
    <mergeCell ref="D15:E15"/>
    <mergeCell ref="D16:E16"/>
    <mergeCell ref="B7:B8"/>
    <mergeCell ref="C7:C8"/>
    <mergeCell ref="D7:E7"/>
    <mergeCell ref="D8:E8"/>
    <mergeCell ref="B13:B14"/>
    <mergeCell ref="C13:C14"/>
    <mergeCell ref="D13:E13"/>
    <mergeCell ref="D14:E14"/>
    <mergeCell ref="B1:E1"/>
    <mergeCell ref="M2:N2"/>
    <mergeCell ref="O2:T2"/>
    <mergeCell ref="J3:K3"/>
    <mergeCell ref="B5:E5"/>
    <mergeCell ref="B11:B12"/>
    <mergeCell ref="C11:C12"/>
    <mergeCell ref="D11:E11"/>
    <mergeCell ref="D12:E12"/>
    <mergeCell ref="B9:B10"/>
    <mergeCell ref="C9:C10"/>
    <mergeCell ref="D9:E9"/>
    <mergeCell ref="D10:E10"/>
    <mergeCell ref="M5:Q5"/>
    <mergeCell ref="D6:E6"/>
    <mergeCell ref="L3:P3"/>
  </mergeCells>
  <dataValidations count="2">
    <dataValidation showInputMessage="1" showErrorMessage="1" sqref="L5" xr:uid="{00000000-0002-0000-1100-000000000000}"/>
    <dataValidation type="list" allowBlank="1" showInputMessage="1" showErrorMessage="1" sqref="M5" xr:uid="{00000000-0002-0000-1100-000001000000}">
      <formula1>$AA$4:$AA$6</formula1>
    </dataValidation>
  </dataValidations>
  <pageMargins left="0.7" right="0.7" top="0.75" bottom="0.75" header="0.3" footer="0.3"/>
  <pageSetup paperSize="9" orientation="portrait" verticalDpi="0" r:id="rId1"/>
  <drawing r:id="rId2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200-000000000000}">
  <dimension ref="B1:AM93"/>
  <sheetViews>
    <sheetView showGridLines="0" showRowColHeaders="0" zoomScale="90" zoomScaleNormal="90" workbookViewId="0">
      <pane ySplit="6" topLeftCell="A7" activePane="bottomLeft" state="frozen"/>
      <selection pane="bottomLeft" activeCell="J7" sqref="J7"/>
    </sheetView>
  </sheetViews>
  <sheetFormatPr defaultRowHeight="14.4" x14ac:dyDescent="0.3"/>
  <cols>
    <col min="2" max="2" width="7.109375" customWidth="1"/>
    <col min="3" max="3" width="12.109375" customWidth="1"/>
    <col min="4" max="4" width="21" customWidth="1"/>
    <col min="5" max="5" width="8.88671875" customWidth="1"/>
    <col min="6" max="16" width="8.33203125" customWidth="1"/>
    <col min="27" max="39" width="0" hidden="1" customWidth="1"/>
  </cols>
  <sheetData>
    <row r="1" spans="2:39" ht="60" customHeight="1" x14ac:dyDescent="0.3">
      <c r="B1" s="578"/>
      <c r="C1" s="578"/>
      <c r="D1" s="578"/>
      <c r="E1" s="578"/>
      <c r="I1" s="281" t="s">
        <v>167</v>
      </c>
    </row>
    <row r="2" spans="2:39" ht="15" customHeight="1" x14ac:dyDescent="0.3">
      <c r="B2" s="110" t="s">
        <v>6479</v>
      </c>
      <c r="C2" s="80"/>
      <c r="D2" s="80"/>
      <c r="E2" s="80"/>
      <c r="L2" s="163" t="s">
        <v>121</v>
      </c>
    </row>
    <row r="3" spans="2:39" ht="15" customHeight="1" x14ac:dyDescent="0.3">
      <c r="B3" s="112" t="s">
        <v>6496</v>
      </c>
      <c r="C3" s="80"/>
      <c r="D3" s="80"/>
      <c r="E3" s="80"/>
    </row>
    <row r="4" spans="2:39" ht="15" customHeight="1" thickBot="1" x14ac:dyDescent="0.35">
      <c r="B4" s="103"/>
      <c r="C4" s="112"/>
      <c r="D4" s="113"/>
      <c r="E4" s="113"/>
      <c r="F4" s="80"/>
      <c r="G4" s="80"/>
      <c r="H4" s="80"/>
      <c r="I4" s="111"/>
      <c r="J4" s="125"/>
      <c r="K4" s="125"/>
      <c r="L4" s="125"/>
      <c r="M4" s="125"/>
      <c r="N4" s="273"/>
      <c r="O4" s="111"/>
      <c r="P4" s="111"/>
      <c r="AA4" s="126" t="s">
        <v>115</v>
      </c>
      <c r="AB4" s="126"/>
      <c r="AC4" s="126"/>
      <c r="AD4" s="126"/>
      <c r="AE4" s="126"/>
      <c r="AF4" s="126"/>
      <c r="AG4" s="126"/>
      <c r="AH4" s="126"/>
      <c r="AI4" s="126"/>
      <c r="AJ4" s="126"/>
      <c r="AK4" s="126"/>
      <c r="AL4" s="126"/>
    </row>
    <row r="5" spans="2:39" ht="28.5" customHeight="1" thickBot="1" x14ac:dyDescent="0.55000000000000004">
      <c r="B5" s="594" t="s">
        <v>6480</v>
      </c>
      <c r="C5" s="595"/>
      <c r="D5" s="596"/>
      <c r="E5" s="267"/>
      <c r="F5" s="268"/>
      <c r="G5" s="261"/>
      <c r="H5" s="272"/>
      <c r="I5" s="272" t="s">
        <v>114</v>
      </c>
      <c r="J5" s="487">
        <v>0</v>
      </c>
      <c r="K5" s="589" t="s">
        <v>115</v>
      </c>
      <c r="L5" s="589"/>
      <c r="M5" s="589"/>
      <c r="N5" s="589"/>
      <c r="O5" s="589"/>
      <c r="P5" s="84"/>
      <c r="AA5" s="102" t="s">
        <v>116</v>
      </c>
      <c r="AB5" s="126"/>
      <c r="AC5" s="126"/>
      <c r="AD5" s="126"/>
      <c r="AE5" s="126"/>
      <c r="AF5" s="126"/>
      <c r="AG5" s="126"/>
      <c r="AH5" s="126"/>
      <c r="AI5" s="126"/>
      <c r="AJ5" s="126"/>
      <c r="AK5" s="126"/>
      <c r="AL5" s="126"/>
    </row>
    <row r="6" spans="2:39" ht="26.25" customHeight="1" thickBot="1" x14ac:dyDescent="0.35">
      <c r="B6" s="256" t="s">
        <v>1</v>
      </c>
      <c r="C6" s="255" t="s">
        <v>0</v>
      </c>
      <c r="D6" s="270" t="s">
        <v>8</v>
      </c>
      <c r="E6" s="451">
        <v>500</v>
      </c>
      <c r="F6" s="451">
        <v>550</v>
      </c>
      <c r="G6" s="451">
        <v>750</v>
      </c>
      <c r="H6" s="451">
        <v>1000</v>
      </c>
      <c r="I6" s="451">
        <v>1250</v>
      </c>
      <c r="J6" s="451">
        <v>1500</v>
      </c>
      <c r="K6" s="451">
        <v>1750</v>
      </c>
      <c r="L6" s="451">
        <v>2000</v>
      </c>
      <c r="M6" s="451">
        <v>2200</v>
      </c>
      <c r="N6" s="451">
        <v>2250</v>
      </c>
      <c r="O6" s="451">
        <v>2500</v>
      </c>
      <c r="P6" s="452">
        <v>3000</v>
      </c>
      <c r="Q6" s="105"/>
      <c r="R6" s="105"/>
      <c r="AA6" s="126" t="s">
        <v>117</v>
      </c>
      <c r="AB6" s="126"/>
      <c r="AC6" s="126"/>
      <c r="AD6" s="126"/>
      <c r="AE6" s="126"/>
      <c r="AF6" s="126"/>
      <c r="AG6" s="126"/>
      <c r="AH6" s="126"/>
      <c r="AI6" s="126"/>
      <c r="AJ6" s="126"/>
      <c r="AK6" s="126"/>
      <c r="AL6" s="126"/>
    </row>
    <row r="7" spans="2:39" x14ac:dyDescent="0.3">
      <c r="B7" s="672">
        <v>2</v>
      </c>
      <c r="C7" s="664">
        <v>82</v>
      </c>
      <c r="D7" s="81" t="s">
        <v>36</v>
      </c>
      <c r="E7" s="447">
        <f>ROUND(AA7-(AA7*$J$5),0)</f>
        <v>10178</v>
      </c>
      <c r="F7" s="447">
        <f t="shared" ref="F7:P7" si="0">ROUND(AB7-(AB7*$J$5),0)</f>
        <v>10948</v>
      </c>
      <c r="G7" s="447">
        <f t="shared" si="0"/>
        <v>12019</v>
      </c>
      <c r="H7" s="447">
        <f t="shared" si="0"/>
        <v>12721</v>
      </c>
      <c r="I7" s="447">
        <f t="shared" si="0"/>
        <v>13927</v>
      </c>
      <c r="J7" s="447">
        <f t="shared" si="0"/>
        <v>14291</v>
      </c>
      <c r="K7" s="447">
        <f t="shared" si="0"/>
        <v>15159</v>
      </c>
      <c r="L7" s="447">
        <f t="shared" si="0"/>
        <v>16405</v>
      </c>
      <c r="M7" s="447">
        <f t="shared" si="0"/>
        <v>19500</v>
      </c>
      <c r="N7" s="447">
        <f t="shared" si="0"/>
        <v>19887</v>
      </c>
      <c r="O7" s="447">
        <f t="shared" si="0"/>
        <v>24238</v>
      </c>
      <c r="P7" s="448">
        <f t="shared" si="0"/>
        <v>28590</v>
      </c>
      <c r="AA7" s="126">
        <f>ROUND(VLOOKUP(CONCATENATE("R32 ",E$6," H",$B7),Основа!$A$1:$O3623,15,FALSE),0)</f>
        <v>10178</v>
      </c>
      <c r="AB7" s="126">
        <f>ROUND(VLOOKUP(CONCATENATE("R32 ",F$6," H",$B7),Основа!$A$1:$O3623,15,FALSE),0)</f>
        <v>10948</v>
      </c>
      <c r="AC7" s="126">
        <f>ROUND(VLOOKUP(CONCATENATE("R32 ",G$6," H",$B7),Основа!$A$1:$O3623,15,FALSE),0)</f>
        <v>12019</v>
      </c>
      <c r="AD7" s="126">
        <f>ROUND(VLOOKUP(CONCATENATE("R32 ",H$6," H",$B7),Основа!$A$1:$O3623,15,FALSE),0)</f>
        <v>12721</v>
      </c>
      <c r="AE7" s="126">
        <f>ROUND(VLOOKUP(CONCATENATE("R32 ",I$6," H",$B7),Основа!$A$1:$O3623,15,FALSE),0)</f>
        <v>13927</v>
      </c>
      <c r="AF7" s="126">
        <f>ROUND(VLOOKUP(CONCATENATE("R32 ",J$6," H",$B7),Основа!$A$1:$O3623,15,FALSE),0)</f>
        <v>14291</v>
      </c>
      <c r="AG7" s="126">
        <f>ROUND(VLOOKUP(CONCATENATE("R32 ",K$6," H",$B7),Основа!$A$1:$O3623,15,FALSE),0)</f>
        <v>15159</v>
      </c>
      <c r="AH7" s="126">
        <f>ROUND(VLOOKUP(CONCATENATE("R32 ",L$6," H",$B7),Основа!$A$1:$O3623,15,FALSE),0)</f>
        <v>16405</v>
      </c>
      <c r="AI7" s="126">
        <f>ROUND(VLOOKUP(CONCATENATE("R32 ",M$6," H",$B7),Основа!$A$1:$O3623,15,FALSE),0)</f>
        <v>19500</v>
      </c>
      <c r="AJ7" s="126">
        <f>ROUND(VLOOKUP(CONCATENATE("R32 ",N$6," H",$B7),Основа!$A$1:$O3623,15,FALSE),0)</f>
        <v>19887</v>
      </c>
      <c r="AK7" s="126">
        <f>ROUND(VLOOKUP(CONCATENATE("R32 ",O$6," H",$B7),Основа!$A$1:$O3623,15,FALSE),0)</f>
        <v>24238</v>
      </c>
      <c r="AL7" s="126">
        <f>ROUND(VLOOKUP(CONCATENATE("R32 ",P$6," H",$B7),Основа!$A$1:$O3623,15,FALSE),0)</f>
        <v>28590</v>
      </c>
      <c r="AM7" s="67"/>
    </row>
    <row r="8" spans="2:39" ht="18.75" customHeight="1" thickBot="1" x14ac:dyDescent="0.35">
      <c r="B8" s="673"/>
      <c r="C8" s="665"/>
      <c r="D8" s="106" t="str">
        <f>RIGHT($K$5,21)</f>
        <v>ΔТ=70⁰С (95/85/20) Вт</v>
      </c>
      <c r="E8" s="449">
        <f t="shared" ref="E8:P8" si="1">ROUND(IF($D8="ΔТ=70⁰С (95/85/20) Вт",AA8,(IF($D8="ΔТ=60⁰С (90/70/20) Вт",AA8*0.818,AA8*0.646))),0)</f>
        <v>89</v>
      </c>
      <c r="F8" s="449">
        <f t="shared" si="1"/>
        <v>97</v>
      </c>
      <c r="G8" s="449">
        <f t="shared" si="1"/>
        <v>133</v>
      </c>
      <c r="H8" s="449">
        <f t="shared" si="1"/>
        <v>177</v>
      </c>
      <c r="I8" s="449">
        <f t="shared" si="1"/>
        <v>221</v>
      </c>
      <c r="J8" s="449">
        <f t="shared" si="1"/>
        <v>266</v>
      </c>
      <c r="K8" s="449">
        <f t="shared" si="1"/>
        <v>310</v>
      </c>
      <c r="L8" s="449">
        <f t="shared" si="1"/>
        <v>354</v>
      </c>
      <c r="M8" s="449">
        <f t="shared" si="1"/>
        <v>390</v>
      </c>
      <c r="N8" s="449">
        <f t="shared" si="1"/>
        <v>399</v>
      </c>
      <c r="O8" s="449">
        <f t="shared" si="1"/>
        <v>443</v>
      </c>
      <c r="P8" s="450">
        <f t="shared" si="1"/>
        <v>533</v>
      </c>
      <c r="AA8" s="126">
        <f>VLOOKUP(CONCATENATE("R32 ",E$6," H",$B7),Основа!$A$1:$O3623,8,FALSE)</f>
        <v>88.56</v>
      </c>
      <c r="AB8" s="126">
        <f>VLOOKUP(CONCATENATE("R32 ",F$6," H",$B7),Основа!$A$1:$O3623,8,FALSE)</f>
        <v>97.17</v>
      </c>
      <c r="AC8" s="126">
        <f>VLOOKUP(CONCATENATE("R32 ",G$6," H",$B7),Основа!$A$1:$O3623,8,FALSE)</f>
        <v>132.84</v>
      </c>
      <c r="AD8" s="126">
        <f>VLOOKUP(CONCATENATE("R32 ",H$6," H",$B7),Основа!$A$1:$O3623,8,FALSE)</f>
        <v>177.12</v>
      </c>
      <c r="AE8" s="126">
        <f>VLOOKUP(CONCATENATE("R32 ",I$6," H",$B7),Основа!$A$1:$O3623,8,FALSE)</f>
        <v>221.4</v>
      </c>
      <c r="AF8" s="126">
        <f>VLOOKUP(CONCATENATE("R32 ",J$6," H",$B7),Основа!$A$1:$O3623,8,FALSE)</f>
        <v>265.68</v>
      </c>
      <c r="AG8" s="126">
        <f>VLOOKUP(CONCATENATE("R32 ",K$6," H",$B7),Основа!$A$1:$O3623,8,FALSE)</f>
        <v>309.95999999999998</v>
      </c>
      <c r="AH8" s="126">
        <f>VLOOKUP(CONCATENATE("R32 ",L$6," H",$B7),Основа!$A$1:$O3623,8,FALSE)</f>
        <v>354.24</v>
      </c>
      <c r="AI8" s="126">
        <f>VLOOKUP(CONCATENATE("R32 ",M$6," H",$B7),Основа!$A$1:$O3623,8,FALSE)</f>
        <v>389.90999999999997</v>
      </c>
      <c r="AJ8" s="126">
        <f>VLOOKUP(CONCATENATE("R32 ",N$6," H",$B7),Основа!$A$1:$O3623,8,FALSE)</f>
        <v>398.52000000000004</v>
      </c>
      <c r="AK8" s="126">
        <f>VLOOKUP(CONCATENATE("R32 ",O$6," H",$B7),Основа!$A$1:$O3623,8,FALSE)</f>
        <v>442.8</v>
      </c>
      <c r="AL8" s="126">
        <f>VLOOKUP(CONCATENATE("R32 ",P$6," H",$B7),Основа!$A$1:$O3623,8,FALSE)</f>
        <v>532.59</v>
      </c>
      <c r="AM8" s="67"/>
    </row>
    <row r="9" spans="2:39" x14ac:dyDescent="0.3">
      <c r="B9" s="672">
        <v>3</v>
      </c>
      <c r="C9" s="664">
        <f>C7+50</f>
        <v>132</v>
      </c>
      <c r="D9" s="81" t="s">
        <v>36</v>
      </c>
      <c r="E9" s="447">
        <f>ROUND(AA9-(AA9*$J$5),0)</f>
        <v>11980</v>
      </c>
      <c r="F9" s="447">
        <f t="shared" ref="F9" si="2">ROUND(AB9-(AB9*$J$5),0)</f>
        <v>12929</v>
      </c>
      <c r="G9" s="447">
        <f t="shared" ref="G9" si="3">ROUND(AC9-(AC9*$J$5),0)</f>
        <v>14477</v>
      </c>
      <c r="H9" s="447">
        <f t="shared" ref="H9" si="4">ROUND(AD9-(AD9*$J$5),0)</f>
        <v>15533</v>
      </c>
      <c r="I9" s="447">
        <f t="shared" ref="I9" si="5">ROUND(AE9-(AE9*$J$5),0)</f>
        <v>17341</v>
      </c>
      <c r="J9" s="447">
        <f t="shared" ref="J9" si="6">ROUND(AF9-(AF9*$J$5),0)</f>
        <v>17892</v>
      </c>
      <c r="K9" s="447">
        <f t="shared" ref="K9" si="7">ROUND(AG9-(AG9*$J$5),0)</f>
        <v>19195</v>
      </c>
      <c r="L9" s="447">
        <f t="shared" ref="L9" si="8">ROUND(AH9-(AH9*$J$5),0)</f>
        <v>21062</v>
      </c>
      <c r="M9" s="447">
        <f t="shared" ref="M9" si="9">ROUND(AI9-(AI9*$J$5),0)</f>
        <v>25191</v>
      </c>
      <c r="N9" s="447">
        <f t="shared" ref="N9" si="10">ROUND(AJ9-(AJ9*$J$5),0)</f>
        <v>25707</v>
      </c>
      <c r="O9" s="447">
        <f t="shared" ref="O9" si="11">ROUND(AK9-(AK9*$J$5),0)</f>
        <v>31514</v>
      </c>
      <c r="P9" s="448">
        <f t="shared" ref="P9" si="12">ROUND(AL9-(AL9*$J$5),0)</f>
        <v>37321</v>
      </c>
      <c r="AA9" s="126">
        <f>ROUND(VLOOKUP(CONCATENATE("R32 ",E$6," H",$B9),Основа!$A$1:$O3625,15,FALSE),0)</f>
        <v>11980</v>
      </c>
      <c r="AB9" s="126">
        <f>ROUND(VLOOKUP(CONCATENATE("R32 ",F$6," H",$B9),Основа!$A$1:$O3625,15,FALSE),0)</f>
        <v>12929</v>
      </c>
      <c r="AC9" s="126">
        <f>ROUND(VLOOKUP(CONCATENATE("R32 ",G$6," H",$B9),Основа!$A$1:$O3625,15,FALSE),0)</f>
        <v>14477</v>
      </c>
      <c r="AD9" s="126">
        <f>ROUND(VLOOKUP(CONCATENATE("R32 ",H$6," H",$B9),Основа!$A$1:$O3625,15,FALSE),0)</f>
        <v>15533</v>
      </c>
      <c r="AE9" s="126">
        <f>ROUND(VLOOKUP(CONCATENATE("R32 ",I$6," H",$B9),Основа!$A$1:$O3625,15,FALSE),0)</f>
        <v>17341</v>
      </c>
      <c r="AF9" s="126">
        <f>ROUND(VLOOKUP(CONCATENATE("R32 ",J$6," H",$B9),Основа!$A$1:$O3625,15,FALSE),0)</f>
        <v>17892</v>
      </c>
      <c r="AG9" s="126">
        <f>ROUND(VLOOKUP(CONCATENATE("R32 ",K$6," H",$B9),Основа!$A$1:$O3625,15,FALSE),0)</f>
        <v>19195</v>
      </c>
      <c r="AH9" s="126">
        <f>ROUND(VLOOKUP(CONCATENATE("R32 ",L$6," H",$B9),Основа!$A$1:$O3625,15,FALSE),0)</f>
        <v>21062</v>
      </c>
      <c r="AI9" s="126">
        <f>ROUND(VLOOKUP(CONCATENATE("R32 ",M$6," H",$B9),Основа!$A$1:$O3625,15,FALSE),0)</f>
        <v>25191</v>
      </c>
      <c r="AJ9" s="126">
        <f>ROUND(VLOOKUP(CONCATENATE("R32 ",N$6," H",$B9),Основа!$A$1:$O3625,15,FALSE),0)</f>
        <v>25707</v>
      </c>
      <c r="AK9" s="126">
        <f>ROUND(VLOOKUP(CONCATENATE("R32 ",O$6," H",$B9),Основа!$A$1:$O3625,15,FALSE),0)</f>
        <v>31514</v>
      </c>
      <c r="AL9" s="126">
        <f>ROUND(VLOOKUP(CONCATENATE("R32 ",P$6," H",$B9),Основа!$A$1:$O3625,15,FALSE),0)</f>
        <v>37321</v>
      </c>
      <c r="AM9" s="67"/>
    </row>
    <row r="10" spans="2:39" ht="15" thickBot="1" x14ac:dyDescent="0.35">
      <c r="B10" s="679"/>
      <c r="C10" s="678"/>
      <c r="D10" s="106" t="str">
        <f>RIGHT($K$5,21)</f>
        <v>ΔТ=70⁰С (95/85/20) Вт</v>
      </c>
      <c r="E10" s="449">
        <f t="shared" ref="E10:P10" si="13">ROUND(IF($D10="ΔТ=70⁰С (95/85/20) Вт",AA10,(IF($D10="ΔТ=60⁰С (90/70/20) Вт",AA10*0.818,AA10*0.646))),0)</f>
        <v>144</v>
      </c>
      <c r="F10" s="449">
        <f t="shared" si="13"/>
        <v>157</v>
      </c>
      <c r="G10" s="449">
        <f t="shared" si="13"/>
        <v>215</v>
      </c>
      <c r="H10" s="449">
        <f t="shared" si="13"/>
        <v>288</v>
      </c>
      <c r="I10" s="449">
        <f t="shared" si="13"/>
        <v>360</v>
      </c>
      <c r="J10" s="449">
        <f t="shared" si="13"/>
        <v>432</v>
      </c>
      <c r="K10" s="449">
        <f t="shared" si="13"/>
        <v>504</v>
      </c>
      <c r="L10" s="449">
        <f t="shared" si="13"/>
        <v>577</v>
      </c>
      <c r="M10" s="449">
        <f t="shared" si="13"/>
        <v>633</v>
      </c>
      <c r="N10" s="449">
        <f t="shared" si="13"/>
        <v>648</v>
      </c>
      <c r="O10" s="449">
        <f t="shared" si="13"/>
        <v>721</v>
      </c>
      <c r="P10" s="450">
        <f t="shared" si="13"/>
        <v>865</v>
      </c>
      <c r="AA10" s="126">
        <f>VLOOKUP(CONCATENATE("R32 ",E$6," H",$B9),Основа!$A$1:$O3625,8,FALSE)</f>
        <v>143.91</v>
      </c>
      <c r="AB10" s="126">
        <f>VLOOKUP(CONCATENATE("R32 ",F$6," H",$B9),Основа!$A$1:$O3625,8,FALSE)</f>
        <v>157.44</v>
      </c>
      <c r="AC10" s="126">
        <f>VLOOKUP(CONCATENATE("R32 ",G$6," H",$B9),Основа!$A$1:$O3625,8,FALSE)</f>
        <v>215.25</v>
      </c>
      <c r="AD10" s="126">
        <f>VLOOKUP(CONCATENATE("R32 ",H$6," H",$B9),Основа!$A$1:$O3625,8,FALSE)</f>
        <v>287.82</v>
      </c>
      <c r="AE10" s="126">
        <f>VLOOKUP(CONCATENATE("R32 ",I$6," H",$B9),Основа!$A$1:$O3625,8,FALSE)</f>
        <v>360.39000000000004</v>
      </c>
      <c r="AF10" s="126">
        <f>VLOOKUP(CONCATENATE("R32 ",J$6," H",$B9),Основа!$A$1:$O3625,8,FALSE)</f>
        <v>431.72999999999996</v>
      </c>
      <c r="AG10" s="126">
        <f>VLOOKUP(CONCATENATE("R32 ",K$6," H",$B9),Основа!$A$1:$O3625,8,FALSE)</f>
        <v>504.29999999999995</v>
      </c>
      <c r="AH10" s="126">
        <f>VLOOKUP(CONCATENATE("R32 ",L$6," H",$B9),Основа!$A$1:$O3625,8,FALSE)</f>
        <v>576.87</v>
      </c>
      <c r="AI10" s="126">
        <f>VLOOKUP(CONCATENATE("R32 ",M$6," H",$B9),Основа!$A$1:$O3625,8,FALSE)</f>
        <v>633.45000000000005</v>
      </c>
      <c r="AJ10" s="126">
        <f>VLOOKUP(CONCATENATE("R32 ",N$6," H",$B9),Основа!$A$1:$O3625,8,FALSE)</f>
        <v>648.20999999999992</v>
      </c>
      <c r="AK10" s="126">
        <f>VLOOKUP(CONCATENATE("R32 ",O$6," H",$B9),Основа!$A$1:$O3625,8,FALSE)</f>
        <v>720.78000000000009</v>
      </c>
      <c r="AL10" s="126">
        <f>VLOOKUP(CONCATENATE("R32 ",P$6," H",$B9),Основа!$A$1:$O3625,8,FALSE)</f>
        <v>864.69</v>
      </c>
      <c r="AM10" s="67"/>
    </row>
    <row r="11" spans="2:39" x14ac:dyDescent="0.3">
      <c r="B11" s="673">
        <v>4</v>
      </c>
      <c r="C11" s="665">
        <f>C9+50</f>
        <v>182</v>
      </c>
      <c r="D11" s="81" t="s">
        <v>36</v>
      </c>
      <c r="E11" s="447">
        <f>ROUND(AA11-(AA11*$J$5),0)</f>
        <v>13786</v>
      </c>
      <c r="F11" s="447">
        <f t="shared" ref="F11" si="14">ROUND(AB11-(AB11*$J$5),0)</f>
        <v>14916</v>
      </c>
      <c r="G11" s="447">
        <f t="shared" ref="G11" si="15">ROUND(AC11-(AC11*$J$5),0)</f>
        <v>16940</v>
      </c>
      <c r="H11" s="447">
        <f t="shared" ref="H11" si="16">ROUND(AD11-(AD11*$J$5),0)</f>
        <v>18350</v>
      </c>
      <c r="I11" s="447">
        <f t="shared" ref="I11" si="17">ROUND(AE11-(AE11*$J$5),0)</f>
        <v>20762</v>
      </c>
      <c r="J11" s="447">
        <f t="shared" ref="J11" si="18">ROUND(AF11-(AF11*$J$5),0)</f>
        <v>21501</v>
      </c>
      <c r="K11" s="447">
        <f t="shared" ref="K11" si="19">ROUND(AG11-(AG11*$J$5),0)</f>
        <v>23239</v>
      </c>
      <c r="L11" s="447">
        <f t="shared" ref="L11" si="20">ROUND(AH11-(AH11*$J$5),0)</f>
        <v>25728</v>
      </c>
      <c r="M11" s="447">
        <f t="shared" ref="M11" si="21">ROUND(AI11-(AI11*$J$5),0)</f>
        <v>30894</v>
      </c>
      <c r="N11" s="447">
        <f t="shared" ref="N11" si="22">ROUND(AJ11-(AJ11*$J$5),0)</f>
        <v>31540</v>
      </c>
      <c r="O11" s="447">
        <f t="shared" ref="O11" si="23">ROUND(AK11-(AK11*$J$5),0)</f>
        <v>38805</v>
      </c>
      <c r="P11" s="448">
        <f t="shared" ref="P11" si="24">ROUND(AL11-(AL11*$J$5),0)</f>
        <v>46070</v>
      </c>
      <c r="AA11" s="126">
        <f>ROUND(VLOOKUP(CONCATENATE("R32 ",E$6," H",$B11),Основа!$A$1:$O3627,15,FALSE),0)</f>
        <v>13786</v>
      </c>
      <c r="AB11" s="126">
        <f>ROUND(VLOOKUP(CONCATENATE("R32 ",F$6," H",$B11),Основа!$A$1:$O3627,15,FALSE),0)</f>
        <v>14916</v>
      </c>
      <c r="AC11" s="126">
        <f>ROUND(VLOOKUP(CONCATENATE("R32 ",G$6," H",$B11),Основа!$A$1:$O3627,15,FALSE),0)</f>
        <v>16940</v>
      </c>
      <c r="AD11" s="126">
        <f>ROUND(VLOOKUP(CONCATENATE("R32 ",H$6," H",$B11),Основа!$A$1:$O3627,15,FALSE),0)</f>
        <v>18350</v>
      </c>
      <c r="AE11" s="126">
        <f>ROUND(VLOOKUP(CONCATENATE("R32 ",I$6," H",$B11),Основа!$A$1:$O3627,15,FALSE),0)</f>
        <v>20762</v>
      </c>
      <c r="AF11" s="126">
        <f>ROUND(VLOOKUP(CONCATENATE("R32 ",J$6," H",$B11),Основа!$A$1:$O3627,15,FALSE),0)</f>
        <v>21501</v>
      </c>
      <c r="AG11" s="126">
        <f>ROUND(VLOOKUP(CONCATENATE("R32 ",K$6," H",$B11),Основа!$A$1:$O3627,15,FALSE),0)</f>
        <v>23239</v>
      </c>
      <c r="AH11" s="126">
        <f>ROUND(VLOOKUP(CONCATENATE("R32 ",L$6," H",$B11),Основа!$A$1:$O3627,15,FALSE),0)</f>
        <v>25728</v>
      </c>
      <c r="AI11" s="126">
        <f>ROUND(VLOOKUP(CONCATENATE("R32 ",M$6," H",$B11),Основа!$A$1:$O3627,15,FALSE),0)</f>
        <v>30894</v>
      </c>
      <c r="AJ11" s="126">
        <f>ROUND(VLOOKUP(CONCATENATE("R32 ",N$6," H",$B11),Основа!$A$1:$O3627,15,FALSE),0)</f>
        <v>31540</v>
      </c>
      <c r="AK11" s="126">
        <f>ROUND(VLOOKUP(CONCATENATE("R32 ",O$6," H",$B11),Основа!$A$1:$O3627,15,FALSE),0)</f>
        <v>38805</v>
      </c>
      <c r="AL11" s="126">
        <f>ROUND(VLOOKUP(CONCATENATE("R32 ",P$6," H",$B11),Основа!$A$1:$O3627,15,FALSE),0)</f>
        <v>46070</v>
      </c>
      <c r="AM11" s="67"/>
    </row>
    <row r="12" spans="2:39" ht="15" thickBot="1" x14ac:dyDescent="0.35">
      <c r="B12" s="673"/>
      <c r="C12" s="665"/>
      <c r="D12" s="106" t="str">
        <f>RIGHT($K$5,21)</f>
        <v>ΔТ=70⁰С (95/85/20) Вт</v>
      </c>
      <c r="E12" s="449">
        <f t="shared" ref="E12:P12" si="25">ROUND(IF($D12="ΔТ=70⁰С (95/85/20) Вт",AA12,(IF($D12="ΔТ=60⁰С (90/70/20) Вт",AA12*0.818,AA12*0.646))),0)</f>
        <v>199</v>
      </c>
      <c r="F12" s="449">
        <f t="shared" si="25"/>
        <v>219</v>
      </c>
      <c r="G12" s="449">
        <f t="shared" si="25"/>
        <v>299</v>
      </c>
      <c r="H12" s="449">
        <f t="shared" si="25"/>
        <v>399</v>
      </c>
      <c r="I12" s="449">
        <f t="shared" si="25"/>
        <v>498</v>
      </c>
      <c r="J12" s="449">
        <f t="shared" si="25"/>
        <v>599</v>
      </c>
      <c r="K12" s="449">
        <f t="shared" si="25"/>
        <v>699</v>
      </c>
      <c r="L12" s="449">
        <f t="shared" si="25"/>
        <v>798</v>
      </c>
      <c r="M12" s="449">
        <f t="shared" si="25"/>
        <v>878</v>
      </c>
      <c r="N12" s="449">
        <f t="shared" si="25"/>
        <v>898</v>
      </c>
      <c r="O12" s="449">
        <f t="shared" si="25"/>
        <v>998</v>
      </c>
      <c r="P12" s="450">
        <f t="shared" si="25"/>
        <v>1198</v>
      </c>
      <c r="AA12" s="126">
        <f>VLOOKUP(CONCATENATE("R32 ",E$6," H",$B11),Основа!$A$1:$O3627,8,FALSE)</f>
        <v>199.26000000000002</v>
      </c>
      <c r="AB12" s="126">
        <f>VLOOKUP(CONCATENATE("R32 ",F$6," H",$B11),Основа!$A$1:$O3627,8,FALSE)</f>
        <v>218.94</v>
      </c>
      <c r="AC12" s="126">
        <f>VLOOKUP(CONCATENATE("R32 ",G$6," H",$B11),Основа!$A$1:$O3627,8,FALSE)</f>
        <v>298.89000000000004</v>
      </c>
      <c r="AD12" s="126">
        <f>VLOOKUP(CONCATENATE("R32 ",H$6," H",$B11),Основа!$A$1:$O3627,8,FALSE)</f>
        <v>398.52000000000004</v>
      </c>
      <c r="AE12" s="126">
        <f>VLOOKUP(CONCATENATE("R32 ",I$6," H",$B11),Основа!$A$1:$O3627,8,FALSE)</f>
        <v>498.15</v>
      </c>
      <c r="AF12" s="126">
        <f>VLOOKUP(CONCATENATE("R32 ",J$6," H",$B11),Основа!$A$1:$O3627,8,FALSE)</f>
        <v>599.01</v>
      </c>
      <c r="AG12" s="126">
        <f>VLOOKUP(CONCATENATE("R32 ",K$6," H",$B11),Основа!$A$1:$O3627,8,FALSE)</f>
        <v>698.64</v>
      </c>
      <c r="AH12" s="126">
        <f>VLOOKUP(CONCATENATE("R32 ",L$6," H",$B11),Основа!$A$1:$O3627,8,FALSE)</f>
        <v>798.27</v>
      </c>
      <c r="AI12" s="126">
        <f>VLOOKUP(CONCATENATE("R32 ",M$6," H",$B11),Основа!$A$1:$O3627,8,FALSE)</f>
        <v>878.21999999999991</v>
      </c>
      <c r="AJ12" s="126">
        <f>VLOOKUP(CONCATENATE("R32 ",N$6," H",$B11),Основа!$A$1:$O3627,8,FALSE)</f>
        <v>897.9</v>
      </c>
      <c r="AK12" s="126">
        <f>VLOOKUP(CONCATENATE("R32 ",O$6," H",$B11),Основа!$A$1:$O3627,8,FALSE)</f>
        <v>997.53</v>
      </c>
      <c r="AL12" s="126">
        <f>VLOOKUP(CONCATENATE("R32 ",P$6," H",$B11),Основа!$A$1:$O3627,8,FALSE)</f>
        <v>1198.02</v>
      </c>
      <c r="AM12" s="67"/>
    </row>
    <row r="13" spans="2:39" x14ac:dyDescent="0.3">
      <c r="B13" s="672">
        <v>5</v>
      </c>
      <c r="C13" s="664">
        <f>C11+50</f>
        <v>232</v>
      </c>
      <c r="D13" s="81" t="s">
        <v>36</v>
      </c>
      <c r="E13" s="447">
        <f>ROUND(AA13-(AA13*$J$5),0)</f>
        <v>15596</v>
      </c>
      <c r="F13" s="447">
        <f t="shared" ref="F13" si="26">ROUND(AB13-(AB13*$J$5),0)</f>
        <v>16907</v>
      </c>
      <c r="G13" s="447">
        <f t="shared" ref="G13" si="27">ROUND(AC13-(AC13*$J$5),0)</f>
        <v>19408</v>
      </c>
      <c r="H13" s="447">
        <f t="shared" ref="H13" si="28">ROUND(AD13-(AD13*$J$5),0)</f>
        <v>21173</v>
      </c>
      <c r="I13" s="447">
        <f t="shared" ref="I13" si="29">ROUND(AE13-(AE13*$J$5),0)</f>
        <v>24191</v>
      </c>
      <c r="J13" s="447">
        <f t="shared" ref="J13" si="30">ROUND(AF13-(AF13*$J$5),0)</f>
        <v>25117</v>
      </c>
      <c r="K13" s="447">
        <f t="shared" ref="K13" si="31">ROUND(AG13-(AG13*$J$5),0)</f>
        <v>27292</v>
      </c>
      <c r="L13" s="447">
        <f t="shared" ref="L13" si="32">ROUND(AH13-(AH13*$J$5),0)</f>
        <v>30404</v>
      </c>
      <c r="M13" s="447">
        <f t="shared" ref="M13" si="33">ROUND(AI13-(AI13*$J$5),0)</f>
        <v>36609</v>
      </c>
      <c r="N13" s="447">
        <f t="shared" ref="N13" si="34">ROUND(AJ13-(AJ13*$J$5),0)</f>
        <v>37385</v>
      </c>
      <c r="O13" s="447">
        <f t="shared" ref="O13" si="35">ROUND(AK13-(AK13*$J$5),0)</f>
        <v>46111</v>
      </c>
      <c r="P13" s="448">
        <f t="shared" ref="P13" si="36">ROUND(AL13-(AL13*$J$5),0)</f>
        <v>54837</v>
      </c>
      <c r="AA13" s="126">
        <f>ROUND(VLOOKUP(CONCATENATE("R32 ",E$6," H",$B13),Основа!$A$1:$O3629,15,FALSE),0)</f>
        <v>15596</v>
      </c>
      <c r="AB13" s="126">
        <f>ROUND(VLOOKUP(CONCATENATE("R32 ",F$6," H",$B13),Основа!$A$1:$O3629,15,FALSE),0)</f>
        <v>16907</v>
      </c>
      <c r="AC13" s="126">
        <f>ROUND(VLOOKUP(CONCATENATE("R32 ",G$6," H",$B13),Основа!$A$1:$O3629,15,FALSE),0)</f>
        <v>19408</v>
      </c>
      <c r="AD13" s="126">
        <f>ROUND(VLOOKUP(CONCATENATE("R32 ",H$6," H",$B13),Основа!$A$1:$O3629,15,FALSE),0)</f>
        <v>21173</v>
      </c>
      <c r="AE13" s="126">
        <f>ROUND(VLOOKUP(CONCATENATE("R32 ",I$6," H",$B13),Основа!$A$1:$O3629,15,FALSE),0)</f>
        <v>24191</v>
      </c>
      <c r="AF13" s="126">
        <f>ROUND(VLOOKUP(CONCATENATE("R32 ",J$6," H",$B13),Основа!$A$1:$O3629,15,FALSE),0)</f>
        <v>25117</v>
      </c>
      <c r="AG13" s="126">
        <f>ROUND(VLOOKUP(CONCATENATE("R32 ",K$6," H",$B13),Основа!$A$1:$O3629,15,FALSE),0)</f>
        <v>27292</v>
      </c>
      <c r="AH13" s="126">
        <f>ROUND(VLOOKUP(CONCATENATE("R32 ",L$6," H",$B13),Основа!$A$1:$O3629,15,FALSE),0)</f>
        <v>30404</v>
      </c>
      <c r="AI13" s="126">
        <f>ROUND(VLOOKUP(CONCATENATE("R32 ",M$6," H",$B13),Основа!$A$1:$O3629,15,FALSE),0)</f>
        <v>36609</v>
      </c>
      <c r="AJ13" s="126">
        <f>ROUND(VLOOKUP(CONCATENATE("R32 ",N$6," H",$B13),Основа!$A$1:$O3629,15,FALSE),0)</f>
        <v>37385</v>
      </c>
      <c r="AK13" s="126">
        <f>ROUND(VLOOKUP(CONCATENATE("R32 ",O$6," H",$B13),Основа!$A$1:$O3629,15,FALSE),0)</f>
        <v>46111</v>
      </c>
      <c r="AL13" s="126">
        <f>ROUND(VLOOKUP(CONCATENATE("R32 ",P$6," H",$B13),Основа!$A$1:$O3629,15,FALSE),0)</f>
        <v>54837</v>
      </c>
      <c r="AM13" s="67"/>
    </row>
    <row r="14" spans="2:39" ht="15" thickBot="1" x14ac:dyDescent="0.35">
      <c r="B14" s="679"/>
      <c r="C14" s="678"/>
      <c r="D14" s="106" t="str">
        <f>RIGHT($K$5,21)</f>
        <v>ΔТ=70⁰С (95/85/20) Вт</v>
      </c>
      <c r="E14" s="449">
        <f t="shared" ref="E14:P14" si="37">ROUND(IF($D14="ΔТ=70⁰С (95/85/20) Вт",AA14,(IF($D14="ΔТ=60⁰С (90/70/20) Вт",AA14*0.818,AA14*0.646))),0)</f>
        <v>255</v>
      </c>
      <c r="F14" s="449">
        <f t="shared" si="37"/>
        <v>280</v>
      </c>
      <c r="G14" s="449">
        <f t="shared" si="37"/>
        <v>381</v>
      </c>
      <c r="H14" s="449">
        <f t="shared" si="37"/>
        <v>509</v>
      </c>
      <c r="I14" s="449">
        <f t="shared" si="37"/>
        <v>637</v>
      </c>
      <c r="J14" s="449">
        <f t="shared" si="37"/>
        <v>765</v>
      </c>
      <c r="K14" s="449">
        <f t="shared" si="37"/>
        <v>892</v>
      </c>
      <c r="L14" s="449">
        <f t="shared" si="37"/>
        <v>1020</v>
      </c>
      <c r="M14" s="449">
        <f t="shared" si="37"/>
        <v>1122</v>
      </c>
      <c r="N14" s="449">
        <f t="shared" si="37"/>
        <v>1148</v>
      </c>
      <c r="O14" s="449">
        <f t="shared" si="37"/>
        <v>1276</v>
      </c>
      <c r="P14" s="450">
        <f t="shared" si="37"/>
        <v>1530</v>
      </c>
      <c r="AA14" s="126">
        <f>VLOOKUP(CONCATENATE("R32 ",E$6," H",$B13),Основа!$A$1:$O3629,8,FALSE)</f>
        <v>254.60999999999999</v>
      </c>
      <c r="AB14" s="126">
        <f>VLOOKUP(CONCATENATE("R32 ",F$6," H",$B13),Основа!$A$1:$O3629,8,FALSE)</f>
        <v>280.44</v>
      </c>
      <c r="AC14" s="126">
        <f>VLOOKUP(CONCATENATE("R32 ",G$6," H",$B13),Основа!$A$1:$O3629,8,FALSE)</f>
        <v>381.3</v>
      </c>
      <c r="AD14" s="126">
        <f>VLOOKUP(CONCATENATE("R32 ",H$6," H",$B13),Основа!$A$1:$O3629,8,FALSE)</f>
        <v>509.21999999999997</v>
      </c>
      <c r="AE14" s="126">
        <f>VLOOKUP(CONCATENATE("R32 ",I$6," H",$B13),Основа!$A$1:$O3629,8,FALSE)</f>
        <v>637.14</v>
      </c>
      <c r="AF14" s="126">
        <f>VLOOKUP(CONCATENATE("R32 ",J$6," H",$B13),Основа!$A$1:$O3629,8,FALSE)</f>
        <v>765.06</v>
      </c>
      <c r="AG14" s="126">
        <f>VLOOKUP(CONCATENATE("R32 ",K$6," H",$B13),Основа!$A$1:$O3629,8,FALSE)</f>
        <v>891.75</v>
      </c>
      <c r="AH14" s="126">
        <f>VLOOKUP(CONCATENATE("R32 ",L$6," H",$B13),Основа!$A$1:$O3629,8,FALSE)</f>
        <v>1019.6699999999998</v>
      </c>
      <c r="AI14" s="126">
        <f>VLOOKUP(CONCATENATE("R32 ",M$6," H",$B13),Основа!$A$1:$O3629,8,FALSE)</f>
        <v>1121.76</v>
      </c>
      <c r="AJ14" s="126">
        <f>VLOOKUP(CONCATENATE("R32 ",N$6," H",$B13),Основа!$A$1:$O3629,8,FALSE)</f>
        <v>1147.5899999999999</v>
      </c>
      <c r="AK14" s="126">
        <f>VLOOKUP(CONCATENATE("R32 ",O$6," H",$B13),Основа!$A$1:$O3629,8,FALSE)</f>
        <v>1275.51</v>
      </c>
      <c r="AL14" s="126">
        <f>VLOOKUP(CONCATENATE("R32 ",P$6," H",$B13),Основа!$A$1:$O3629,8,FALSE)</f>
        <v>1530.12</v>
      </c>
      <c r="AM14" s="67"/>
    </row>
    <row r="15" spans="2:39" x14ac:dyDescent="0.3">
      <c r="B15" s="673">
        <v>6</v>
      </c>
      <c r="C15" s="665">
        <f>C13+50</f>
        <v>282</v>
      </c>
      <c r="D15" s="81" t="s">
        <v>36</v>
      </c>
      <c r="E15" s="447">
        <f>ROUND(AA15-(AA15*$J$5),0)</f>
        <v>17409</v>
      </c>
      <c r="F15" s="447">
        <f t="shared" ref="F15" si="38">ROUND(AB15-(AB15*$J$5),0)</f>
        <v>18902</v>
      </c>
      <c r="G15" s="447">
        <f t="shared" ref="G15" si="39">ROUND(AC15-(AC15*$J$5),0)</f>
        <v>21882</v>
      </c>
      <c r="H15" s="447">
        <f t="shared" ref="H15" si="40">ROUND(AD15-(AD15*$J$5),0)</f>
        <v>24002</v>
      </c>
      <c r="I15" s="447">
        <f t="shared" ref="I15" si="41">ROUND(AE15-(AE15*$J$5),0)</f>
        <v>27626</v>
      </c>
      <c r="J15" s="447">
        <f t="shared" ref="J15" si="42">ROUND(AF15-(AF15*$J$5),0)</f>
        <v>28739</v>
      </c>
      <c r="K15" s="447">
        <f t="shared" ref="K15" si="43">ROUND(AG15-(AG15*$J$5),0)</f>
        <v>31355</v>
      </c>
      <c r="L15" s="447">
        <f t="shared" ref="L15" si="44">ROUND(AH15-(AH15*$J$5),0)</f>
        <v>35090</v>
      </c>
      <c r="M15" s="447">
        <f t="shared" ref="M15" si="45">ROUND(AI15-(AI15*$J$5),0)</f>
        <v>42336</v>
      </c>
      <c r="N15" s="447">
        <f t="shared" ref="N15" si="46">ROUND(AJ15-(AJ15*$J$5),0)</f>
        <v>43242</v>
      </c>
      <c r="O15" s="447">
        <f t="shared" ref="O15" si="47">ROUND(AK15-(AK15*$J$5),0)</f>
        <v>53433</v>
      </c>
      <c r="P15" s="448">
        <f t="shared" ref="P15" si="48">ROUND(AL15-(AL15*$J$5),0)</f>
        <v>63623</v>
      </c>
      <c r="AA15" s="126">
        <f>ROUND(VLOOKUP(CONCATENATE("R32 ",E$6," H",$B15),Основа!$A$1:$O3631,15,FALSE),0)</f>
        <v>17409</v>
      </c>
      <c r="AB15" s="126">
        <f>ROUND(VLOOKUP(CONCATENATE("R32 ",F$6," H",$B15),Основа!$A$1:$O3631,15,FALSE),0)</f>
        <v>18902</v>
      </c>
      <c r="AC15" s="126">
        <f>ROUND(VLOOKUP(CONCATENATE("R32 ",G$6," H",$B15),Основа!$A$1:$O3631,15,FALSE),0)</f>
        <v>21882</v>
      </c>
      <c r="AD15" s="126">
        <f>ROUND(VLOOKUP(CONCATENATE("R32 ",H$6," H",$B15),Основа!$A$1:$O3631,15,FALSE),0)</f>
        <v>24002</v>
      </c>
      <c r="AE15" s="126">
        <f>ROUND(VLOOKUP(CONCATENATE("R32 ",I$6," H",$B15),Основа!$A$1:$O3631,15,FALSE),0)</f>
        <v>27626</v>
      </c>
      <c r="AF15" s="126">
        <f>ROUND(VLOOKUP(CONCATENATE("R32 ",J$6," H",$B15),Основа!$A$1:$O3631,15,FALSE),0)</f>
        <v>28739</v>
      </c>
      <c r="AG15" s="126">
        <f>ROUND(VLOOKUP(CONCATENATE("R32 ",K$6," H",$B15),Основа!$A$1:$O3631,15,FALSE),0)</f>
        <v>31355</v>
      </c>
      <c r="AH15" s="126">
        <f>ROUND(VLOOKUP(CONCATENATE("R32 ",L$6," H",$B15),Основа!$A$1:$O3631,15,FALSE),0)</f>
        <v>35090</v>
      </c>
      <c r="AI15" s="126">
        <f>ROUND(VLOOKUP(CONCATENATE("R32 ",M$6," H",$B15),Основа!$A$1:$O3631,15,FALSE),0)</f>
        <v>42336</v>
      </c>
      <c r="AJ15" s="126">
        <f>ROUND(VLOOKUP(CONCATENATE("R32 ",N$6," H",$B15),Основа!$A$1:$O3631,15,FALSE),0)</f>
        <v>43242</v>
      </c>
      <c r="AK15" s="126">
        <f>ROUND(VLOOKUP(CONCATENATE("R32 ",O$6," H",$B15),Основа!$A$1:$O3631,15,FALSE),0)</f>
        <v>53433</v>
      </c>
      <c r="AL15" s="126">
        <f>ROUND(VLOOKUP(CONCATENATE("R32 ",P$6," H",$B15),Основа!$A$1:$O3631,15,FALSE),0)</f>
        <v>63623</v>
      </c>
      <c r="AM15" s="67"/>
    </row>
    <row r="16" spans="2:39" ht="15" thickBot="1" x14ac:dyDescent="0.35">
      <c r="B16" s="673"/>
      <c r="C16" s="665"/>
      <c r="D16" s="106" t="str">
        <f>RIGHT($K$5,21)</f>
        <v>ΔТ=70⁰С (95/85/20) Вт</v>
      </c>
      <c r="E16" s="449">
        <f t="shared" ref="E16:P16" si="49">ROUND(IF($D16="ΔТ=70⁰С (95/85/20) Вт",AA16,(IF($D16="ΔТ=60⁰С (90/70/20) Вт",AA16*0.818,AA16*0.646))),0)</f>
        <v>310</v>
      </c>
      <c r="F16" s="449">
        <f t="shared" si="49"/>
        <v>341</v>
      </c>
      <c r="G16" s="449">
        <f t="shared" si="49"/>
        <v>465</v>
      </c>
      <c r="H16" s="449">
        <f t="shared" si="49"/>
        <v>621</v>
      </c>
      <c r="I16" s="449">
        <f t="shared" si="49"/>
        <v>776</v>
      </c>
      <c r="J16" s="449">
        <f t="shared" si="49"/>
        <v>931</v>
      </c>
      <c r="K16" s="449">
        <f t="shared" si="49"/>
        <v>1086</v>
      </c>
      <c r="L16" s="449">
        <f t="shared" si="49"/>
        <v>1242</v>
      </c>
      <c r="M16" s="449">
        <f t="shared" si="49"/>
        <v>1367</v>
      </c>
      <c r="N16" s="449">
        <f t="shared" si="49"/>
        <v>1397</v>
      </c>
      <c r="O16" s="449">
        <f t="shared" si="49"/>
        <v>1552</v>
      </c>
      <c r="P16" s="450">
        <f t="shared" si="49"/>
        <v>1863</v>
      </c>
      <c r="AA16" s="126">
        <f>VLOOKUP(CONCATENATE("R32 ",E$6," H",$B15),Основа!$A$1:$O3631,8,FALSE)</f>
        <v>309.95999999999998</v>
      </c>
      <c r="AB16" s="126">
        <f>VLOOKUP(CONCATENATE("R32 ",F$6," H",$B15),Основа!$A$1:$O3631,8,FALSE)</f>
        <v>340.71</v>
      </c>
      <c r="AC16" s="126">
        <f>VLOOKUP(CONCATENATE("R32 ",G$6," H",$B15),Основа!$A$1:$O3631,8,FALSE)</f>
        <v>464.94</v>
      </c>
      <c r="AD16" s="126">
        <f>VLOOKUP(CONCATENATE("R32 ",H$6," H",$B15),Основа!$A$1:$O3631,8,FALSE)</f>
        <v>621.15</v>
      </c>
      <c r="AE16" s="126">
        <f>VLOOKUP(CONCATENATE("R32 ",I$6," H",$B15),Основа!$A$1:$O3631,8,FALSE)</f>
        <v>776.13</v>
      </c>
      <c r="AF16" s="126">
        <f>VLOOKUP(CONCATENATE("R32 ",J$6," H",$B15),Основа!$A$1:$O3631,8,FALSE)</f>
        <v>931.11</v>
      </c>
      <c r="AG16" s="126">
        <f>VLOOKUP(CONCATENATE("R32 ",K$6," H",$B15),Основа!$A$1:$O3631,8,FALSE)</f>
        <v>1086.0899999999999</v>
      </c>
      <c r="AH16" s="126">
        <f>VLOOKUP(CONCATENATE("R32 ",L$6," H",$B15),Основа!$A$1:$O3631,8,FALSE)</f>
        <v>1242.3</v>
      </c>
      <c r="AI16" s="126">
        <f>VLOOKUP(CONCATENATE("R32 ",M$6," H",$B15),Основа!$A$1:$O3631,8,FALSE)</f>
        <v>1366.53</v>
      </c>
      <c r="AJ16" s="126">
        <f>VLOOKUP(CONCATENATE("R32 ",N$6," H",$B15),Основа!$A$1:$O3631,8,FALSE)</f>
        <v>1397.28</v>
      </c>
      <c r="AK16" s="126">
        <f>VLOOKUP(CONCATENATE("R32 ",O$6," H",$B15),Основа!$A$1:$O3631,8,FALSE)</f>
        <v>1552.26</v>
      </c>
      <c r="AL16" s="126">
        <f>VLOOKUP(CONCATENATE("R32 ",P$6," H",$B15),Основа!$A$1:$O3631,8,FALSE)</f>
        <v>1863.45</v>
      </c>
      <c r="AM16" s="67"/>
    </row>
    <row r="17" spans="2:39" x14ac:dyDescent="0.3">
      <c r="B17" s="672">
        <v>7</v>
      </c>
      <c r="C17" s="664">
        <f>C15+50</f>
        <v>332</v>
      </c>
      <c r="D17" s="81" t="s">
        <v>36</v>
      </c>
      <c r="E17" s="447">
        <f>ROUND(AA17-(AA17*$J$5),0)</f>
        <v>19226</v>
      </c>
      <c r="F17" s="447">
        <f t="shared" ref="F17" si="50">ROUND(AB17-(AB17*$J$5),0)</f>
        <v>20901</v>
      </c>
      <c r="G17" s="447">
        <f t="shared" ref="G17" si="51">ROUND(AC17-(AC17*$J$5),0)</f>
        <v>24361</v>
      </c>
      <c r="H17" s="447">
        <f t="shared" ref="H17" si="52">ROUND(AD17-(AD17*$J$5),0)</f>
        <v>26836</v>
      </c>
      <c r="I17" s="447">
        <f t="shared" ref="I17" si="53">ROUND(AE17-(AE17*$J$5),0)</f>
        <v>31069</v>
      </c>
      <c r="J17" s="447">
        <f t="shared" ref="J17" si="54">ROUND(AF17-(AF17*$J$5),0)</f>
        <v>32370</v>
      </c>
      <c r="K17" s="447">
        <f t="shared" ref="K17" si="55">ROUND(AG17-(AG17*$J$5),0)</f>
        <v>35425</v>
      </c>
      <c r="L17" s="447">
        <f t="shared" ref="L17" si="56">ROUND(AH17-(AH17*$J$5),0)</f>
        <v>39785</v>
      </c>
      <c r="M17" s="447">
        <f t="shared" ref="M17" si="57">ROUND(AI17-(AI17*$J$5),0)</f>
        <v>48075</v>
      </c>
      <c r="N17" s="447">
        <f t="shared" ref="N17" si="58">ROUND(AJ17-(AJ17*$J$5),0)</f>
        <v>49111</v>
      </c>
      <c r="O17" s="447">
        <f t="shared" ref="O17" si="59">ROUND(AK17-(AK17*$J$5),0)</f>
        <v>60769</v>
      </c>
      <c r="P17" s="448">
        <f t="shared" ref="P17" si="60">ROUND(AL17-(AL17*$J$5),0)</f>
        <v>72427</v>
      </c>
      <c r="AA17" s="126">
        <f>ROUND(VLOOKUP(CONCATENATE("R32 ",E$6," H",$B17),Основа!$A$1:$O3633,15,FALSE),0)</f>
        <v>19226</v>
      </c>
      <c r="AB17" s="126">
        <f>ROUND(VLOOKUP(CONCATENATE("R32 ",F$6," H",$B17),Основа!$A$1:$O3633,15,FALSE),0)</f>
        <v>20901</v>
      </c>
      <c r="AC17" s="126">
        <f>ROUND(VLOOKUP(CONCATENATE("R32 ",G$6," H",$B17),Основа!$A$1:$O3633,15,FALSE),0)</f>
        <v>24361</v>
      </c>
      <c r="AD17" s="126">
        <f>ROUND(VLOOKUP(CONCATENATE("R32 ",H$6," H",$B17),Основа!$A$1:$O3633,15,FALSE),0)</f>
        <v>26836</v>
      </c>
      <c r="AE17" s="126">
        <f>ROUND(VLOOKUP(CONCATENATE("R32 ",I$6," H",$B17),Основа!$A$1:$O3633,15,FALSE),0)</f>
        <v>31069</v>
      </c>
      <c r="AF17" s="126">
        <f>ROUND(VLOOKUP(CONCATENATE("R32 ",J$6," H",$B17),Основа!$A$1:$O3633,15,FALSE),0)</f>
        <v>32370</v>
      </c>
      <c r="AG17" s="126">
        <f>ROUND(VLOOKUP(CONCATENATE("R32 ",K$6," H",$B17),Основа!$A$1:$O3633,15,FALSE),0)</f>
        <v>35425</v>
      </c>
      <c r="AH17" s="126">
        <f>ROUND(VLOOKUP(CONCATENATE("R32 ",L$6," H",$B17),Основа!$A$1:$O3633,15,FALSE),0)</f>
        <v>39785</v>
      </c>
      <c r="AI17" s="126">
        <f>ROUND(VLOOKUP(CONCATENATE("R32 ",M$6," H",$B17),Основа!$A$1:$O3633,15,FALSE),0)</f>
        <v>48075</v>
      </c>
      <c r="AJ17" s="126">
        <f>ROUND(VLOOKUP(CONCATENATE("R32 ",N$6," H",$B17),Основа!$A$1:$O3633,15,FALSE),0)</f>
        <v>49111</v>
      </c>
      <c r="AK17" s="126">
        <f>ROUND(VLOOKUP(CONCATENATE("R32 ",O$6," H",$B17),Основа!$A$1:$O3633,15,FALSE),0)</f>
        <v>60769</v>
      </c>
      <c r="AL17" s="126">
        <f>ROUND(VLOOKUP(CONCATENATE("R32 ",P$6," H",$B17),Основа!$A$1:$O3633,15,FALSE),0)</f>
        <v>72427</v>
      </c>
      <c r="AM17" s="67"/>
    </row>
    <row r="18" spans="2:39" ht="15" thickBot="1" x14ac:dyDescent="0.35">
      <c r="B18" s="679"/>
      <c r="C18" s="678"/>
      <c r="D18" s="106" t="str">
        <f>RIGHT($K$5,21)</f>
        <v>ΔТ=70⁰С (95/85/20) Вт</v>
      </c>
      <c r="E18" s="449">
        <f t="shared" ref="E18:P18" si="61">ROUND(IF($D18="ΔТ=70⁰С (95/85/20) Вт",AA18,(IF($D18="ΔТ=60⁰С (90/70/20) Вт",AA18*0.818,AA18*0.646))),0)</f>
        <v>365</v>
      </c>
      <c r="F18" s="449">
        <f t="shared" si="61"/>
        <v>402</v>
      </c>
      <c r="G18" s="449">
        <f t="shared" si="61"/>
        <v>549</v>
      </c>
      <c r="H18" s="449">
        <f t="shared" si="61"/>
        <v>732</v>
      </c>
      <c r="I18" s="449">
        <f t="shared" si="61"/>
        <v>914</v>
      </c>
      <c r="J18" s="449">
        <f t="shared" si="61"/>
        <v>1098</v>
      </c>
      <c r="K18" s="449">
        <f t="shared" si="61"/>
        <v>1280</v>
      </c>
      <c r="L18" s="449">
        <f t="shared" si="61"/>
        <v>1464</v>
      </c>
      <c r="M18" s="449">
        <f t="shared" si="61"/>
        <v>1610</v>
      </c>
      <c r="N18" s="449">
        <f t="shared" si="61"/>
        <v>1647</v>
      </c>
      <c r="O18" s="449">
        <f t="shared" si="61"/>
        <v>1830</v>
      </c>
      <c r="P18" s="450">
        <f t="shared" si="61"/>
        <v>2197</v>
      </c>
      <c r="AA18" s="126">
        <f>VLOOKUP(CONCATENATE("R32 ",E$6," H",$B17),Основа!$A$1:$O3633,8,FALSE)</f>
        <v>365.31</v>
      </c>
      <c r="AB18" s="126">
        <f>VLOOKUP(CONCATENATE("R32 ",F$6," H",$B17),Основа!$A$1:$O3633,8,FALSE)</f>
        <v>402.21</v>
      </c>
      <c r="AC18" s="126">
        <f>VLOOKUP(CONCATENATE("R32 ",G$6," H",$B17),Основа!$A$1:$O3633,8,FALSE)</f>
        <v>548.58000000000004</v>
      </c>
      <c r="AD18" s="126">
        <f>VLOOKUP(CONCATENATE("R32 ",H$6," H",$B17),Основа!$A$1:$O3633,8,FALSE)</f>
        <v>731.85</v>
      </c>
      <c r="AE18" s="126">
        <f>VLOOKUP(CONCATENATE("R32 ",I$6," H",$B17),Основа!$A$1:$O3633,8,FALSE)</f>
        <v>913.89</v>
      </c>
      <c r="AF18" s="126">
        <f>VLOOKUP(CONCATENATE("R32 ",J$6," H",$B17),Основа!$A$1:$O3633,8,FALSE)</f>
        <v>1098.3899999999999</v>
      </c>
      <c r="AG18" s="126">
        <f>VLOOKUP(CONCATENATE("R32 ",K$6," H",$B17),Основа!$A$1:$O3633,8,FALSE)</f>
        <v>1280.43</v>
      </c>
      <c r="AH18" s="126">
        <f>VLOOKUP(CONCATENATE("R32 ",L$6," H",$B17),Основа!$A$1:$O3633,8,FALSE)</f>
        <v>1463.7</v>
      </c>
      <c r="AI18" s="126">
        <f>VLOOKUP(CONCATENATE("R32 ",M$6," H",$B17),Основа!$A$1:$O3633,8,FALSE)</f>
        <v>1610.07</v>
      </c>
      <c r="AJ18" s="126">
        <f>VLOOKUP(CONCATENATE("R32 ",N$6," H",$B17),Основа!$A$1:$O3633,8,FALSE)</f>
        <v>1646.97</v>
      </c>
      <c r="AK18" s="126">
        <f>VLOOKUP(CONCATENATE("R32 ",O$6," H",$B17),Основа!$A$1:$O3633,8,FALSE)</f>
        <v>1830.24</v>
      </c>
      <c r="AL18" s="126">
        <f>VLOOKUP(CONCATENATE("R32 ",P$6," H",$B17),Основа!$A$1:$O3633,8,FALSE)</f>
        <v>2196.7799999999997</v>
      </c>
      <c r="AM18" s="67"/>
    </row>
    <row r="19" spans="2:39" x14ac:dyDescent="0.3">
      <c r="B19" s="673">
        <v>8</v>
      </c>
      <c r="C19" s="665">
        <f>C17+50</f>
        <v>382</v>
      </c>
      <c r="D19" s="81" t="s">
        <v>36</v>
      </c>
      <c r="E19" s="447">
        <f>ROUND(AA19-(AA19*$J$5),0)</f>
        <v>21047</v>
      </c>
      <c r="F19" s="447">
        <f t="shared" ref="F19" si="62">ROUND(AB19-(AB19*$J$5),0)</f>
        <v>22904</v>
      </c>
      <c r="G19" s="447">
        <f t="shared" ref="G19" si="63">ROUND(AC19-(AC19*$J$5),0)</f>
        <v>26844</v>
      </c>
      <c r="H19" s="447">
        <f t="shared" ref="H19" si="64">ROUND(AD19-(AD19*$J$5),0)</f>
        <v>29677</v>
      </c>
      <c r="I19" s="447">
        <f t="shared" ref="I19" si="65">ROUND(AE19-(AE19*$J$5),0)</f>
        <v>34521</v>
      </c>
      <c r="J19" s="447">
        <f t="shared" ref="J19" si="66">ROUND(AF19-(AF19*$J$5),0)</f>
        <v>36008</v>
      </c>
      <c r="K19" s="447">
        <f t="shared" ref="K19" si="67">ROUND(AG19-(AG19*$J$5),0)</f>
        <v>39501</v>
      </c>
      <c r="L19" s="447">
        <f t="shared" ref="L19" si="68">ROUND(AH19-(AH19*$J$5),0)</f>
        <v>44492</v>
      </c>
      <c r="M19" s="447">
        <f t="shared" ref="M19" si="69">ROUND(AI19-(AI19*$J$5),0)</f>
        <v>53828</v>
      </c>
      <c r="N19" s="447">
        <f t="shared" ref="N19" si="70">ROUND(AJ19-(AJ19*$J$5),0)</f>
        <v>54995</v>
      </c>
      <c r="O19" s="447">
        <f t="shared" ref="O19" si="71">ROUND(AK19-(AK19*$J$5),0)</f>
        <v>68124</v>
      </c>
      <c r="P19" s="448">
        <f t="shared" ref="P19" si="72">ROUND(AL19-(AL19*$J$5),0)</f>
        <v>81253</v>
      </c>
      <c r="AA19" s="126">
        <f>ROUND(VLOOKUP(CONCATENATE("R32 ",E$6," H",$B19),Основа!$A$1:$O3635,15,FALSE),0)</f>
        <v>21047</v>
      </c>
      <c r="AB19" s="126">
        <f>ROUND(VLOOKUP(CONCATENATE("R32 ",F$6," H",$B19),Основа!$A$1:$O3635,15,FALSE),0)</f>
        <v>22904</v>
      </c>
      <c r="AC19" s="126">
        <f>ROUND(VLOOKUP(CONCATENATE("R32 ",G$6," H",$B19),Основа!$A$1:$O3635,15,FALSE),0)</f>
        <v>26844</v>
      </c>
      <c r="AD19" s="126">
        <f>ROUND(VLOOKUP(CONCATENATE("R32 ",H$6," H",$B19),Основа!$A$1:$O3635,15,FALSE),0)</f>
        <v>29677</v>
      </c>
      <c r="AE19" s="126">
        <f>ROUND(VLOOKUP(CONCATENATE("R32 ",I$6," H",$B19),Основа!$A$1:$O3635,15,FALSE),0)</f>
        <v>34521</v>
      </c>
      <c r="AF19" s="126">
        <f>ROUND(VLOOKUP(CONCATENATE("R32 ",J$6," H",$B19),Основа!$A$1:$O3635,15,FALSE),0)</f>
        <v>36008</v>
      </c>
      <c r="AG19" s="126">
        <f>ROUND(VLOOKUP(CONCATENATE("R32 ",K$6," H",$B19),Основа!$A$1:$O3635,15,FALSE),0)</f>
        <v>39501</v>
      </c>
      <c r="AH19" s="126">
        <f>ROUND(VLOOKUP(CONCATENATE("R32 ",L$6," H",$B19),Основа!$A$1:$O3635,15,FALSE),0)</f>
        <v>44492</v>
      </c>
      <c r="AI19" s="126">
        <f>ROUND(VLOOKUP(CONCATENATE("R32 ",M$6," H",$B19),Основа!$A$1:$O3635,15,FALSE),0)</f>
        <v>53828</v>
      </c>
      <c r="AJ19" s="126">
        <f>ROUND(VLOOKUP(CONCATENATE("R32 ",N$6," H",$B19),Основа!$A$1:$O3635,15,FALSE),0)</f>
        <v>54995</v>
      </c>
      <c r="AK19" s="126">
        <f>ROUND(VLOOKUP(CONCATENATE("R32 ",O$6," H",$B19),Основа!$A$1:$O3635,15,FALSE),0)</f>
        <v>68124</v>
      </c>
      <c r="AL19" s="126">
        <f>ROUND(VLOOKUP(CONCATENATE("R32 ",P$6," H",$B19),Основа!$A$1:$O3635,15,FALSE),0)</f>
        <v>81253</v>
      </c>
      <c r="AM19" s="67"/>
    </row>
    <row r="20" spans="2:39" ht="15" thickBot="1" x14ac:dyDescent="0.35">
      <c r="B20" s="673"/>
      <c r="C20" s="665"/>
      <c r="D20" s="106" t="str">
        <f>RIGHT($K$5,21)</f>
        <v>ΔТ=70⁰С (95/85/20) Вт</v>
      </c>
      <c r="E20" s="449">
        <f t="shared" ref="E20:P20" si="73">ROUND(IF($D20="ΔТ=70⁰С (95/85/20) Вт",AA20,(IF($D20="ΔТ=60⁰С (90/70/20) Вт",AA20*0.818,AA20*0.646))),0)</f>
        <v>421</v>
      </c>
      <c r="F20" s="449">
        <f t="shared" si="73"/>
        <v>462</v>
      </c>
      <c r="G20" s="449">
        <f t="shared" si="73"/>
        <v>631</v>
      </c>
      <c r="H20" s="449">
        <f t="shared" si="73"/>
        <v>843</v>
      </c>
      <c r="I20" s="449">
        <f t="shared" si="73"/>
        <v>1053</v>
      </c>
      <c r="J20" s="449">
        <f t="shared" si="73"/>
        <v>1264</v>
      </c>
      <c r="K20" s="449">
        <f t="shared" si="73"/>
        <v>1475</v>
      </c>
      <c r="L20" s="449">
        <f t="shared" si="73"/>
        <v>1686</v>
      </c>
      <c r="M20" s="449">
        <f t="shared" si="73"/>
        <v>1855</v>
      </c>
      <c r="N20" s="449">
        <f t="shared" si="73"/>
        <v>1897</v>
      </c>
      <c r="O20" s="449">
        <f t="shared" si="73"/>
        <v>2107</v>
      </c>
      <c r="P20" s="450">
        <f t="shared" si="73"/>
        <v>2529</v>
      </c>
      <c r="AA20" s="126">
        <f>VLOOKUP(CONCATENATE("R32 ",E$6," H",$B19),Основа!$A$1:$O3635,8,FALSE)</f>
        <v>420.65999999999997</v>
      </c>
      <c r="AB20" s="126">
        <f>VLOOKUP(CONCATENATE("R32 ",F$6," H",$B19),Основа!$A$1:$O3635,8,FALSE)</f>
        <v>462.47999999999996</v>
      </c>
      <c r="AC20" s="126">
        <f>VLOOKUP(CONCATENATE("R32 ",G$6," H",$B19),Основа!$A$1:$O3635,8,FALSE)</f>
        <v>630.99</v>
      </c>
      <c r="AD20" s="126">
        <f>VLOOKUP(CONCATENATE("R32 ",H$6," H",$B19),Основа!$A$1:$O3635,8,FALSE)</f>
        <v>842.55</v>
      </c>
      <c r="AE20" s="126">
        <f>VLOOKUP(CONCATENATE("R32 ",I$6," H",$B19),Основа!$A$1:$O3635,8,FALSE)</f>
        <v>1052.8800000000001</v>
      </c>
      <c r="AF20" s="126">
        <f>VLOOKUP(CONCATENATE("R32 ",J$6," H",$B19),Основа!$A$1:$O3635,8,FALSE)</f>
        <v>1264.4399999999998</v>
      </c>
      <c r="AG20" s="126">
        <f>VLOOKUP(CONCATENATE("R32 ",K$6," H",$B19),Основа!$A$1:$O3635,8,FALSE)</f>
        <v>1474.77</v>
      </c>
      <c r="AH20" s="126">
        <f>VLOOKUP(CONCATENATE("R32 ",L$6," H",$B19),Основа!$A$1:$O3635,8,FALSE)</f>
        <v>1686.3300000000002</v>
      </c>
      <c r="AI20" s="126">
        <f>VLOOKUP(CONCATENATE("R32 ",M$6," H",$B19),Основа!$A$1:$O3635,8,FALSE)</f>
        <v>1854.84</v>
      </c>
      <c r="AJ20" s="126">
        <f>VLOOKUP(CONCATENATE("R32 ",N$6," H",$B19),Основа!$A$1:$O3635,8,FALSE)</f>
        <v>1896.66</v>
      </c>
      <c r="AK20" s="126">
        <f>VLOOKUP(CONCATENATE("R32 ",O$6," H",$B19),Основа!$A$1:$O3635,8,FALSE)</f>
        <v>2106.9899999999998</v>
      </c>
      <c r="AL20" s="126">
        <f>VLOOKUP(CONCATENATE("R32 ",P$6," H",$B19),Основа!$A$1:$O3635,8,FALSE)</f>
        <v>2528.8799999999997</v>
      </c>
      <c r="AM20" s="67"/>
    </row>
    <row r="21" spans="2:39" x14ac:dyDescent="0.3">
      <c r="B21" s="672">
        <v>9</v>
      </c>
      <c r="C21" s="664">
        <f>C19+50</f>
        <v>432</v>
      </c>
      <c r="D21" s="81" t="s">
        <v>36</v>
      </c>
      <c r="E21" s="447">
        <f>ROUND(AA21-(AA21*$J$5),0)</f>
        <v>22872</v>
      </c>
      <c r="F21" s="447">
        <f t="shared" ref="F21" si="74">ROUND(AB21-(AB21*$J$5),0)</f>
        <v>24911</v>
      </c>
      <c r="G21" s="447">
        <f t="shared" ref="G21" si="75">ROUND(AC21-(AC21*$J$5),0)</f>
        <v>29333</v>
      </c>
      <c r="H21" s="447">
        <f t="shared" ref="H21" si="76">ROUND(AD21-(AD21*$J$5),0)</f>
        <v>32523</v>
      </c>
      <c r="I21" s="447">
        <f t="shared" ref="I21" si="77">ROUND(AE21-(AE21*$J$5),0)</f>
        <v>37978</v>
      </c>
      <c r="J21" s="447">
        <f t="shared" ref="J21" si="78">ROUND(AF21-(AF21*$J$5),0)</f>
        <v>39654</v>
      </c>
      <c r="K21" s="447">
        <f t="shared" ref="K21" si="79">ROUND(AG21-(AG21*$J$5),0)</f>
        <v>43587</v>
      </c>
      <c r="L21" s="447">
        <f t="shared" ref="L21" si="80">ROUND(AH21-(AH21*$J$5),0)</f>
        <v>49207</v>
      </c>
      <c r="M21" s="447">
        <f t="shared" ref="M21" si="81">ROUND(AI21-(AI21*$J$5),0)</f>
        <v>59591</v>
      </c>
      <c r="N21" s="447">
        <f t="shared" ref="N21" si="82">ROUND(AJ21-(AJ21*$J$5),0)</f>
        <v>60889</v>
      </c>
      <c r="O21" s="447">
        <f t="shared" ref="O21" si="83">ROUND(AK21-(AK21*$J$5),0)</f>
        <v>75491</v>
      </c>
      <c r="P21" s="448">
        <f t="shared" ref="P21" si="84">ROUND(AL21-(AL21*$J$5),0)</f>
        <v>90093</v>
      </c>
      <c r="AA21" s="126">
        <f>ROUND(VLOOKUP(CONCATENATE("R32 ",E$6," H",$B21),Основа!$A$1:$O3637,15,FALSE),0)</f>
        <v>22872</v>
      </c>
      <c r="AB21" s="126">
        <f>ROUND(VLOOKUP(CONCATENATE("R32 ",F$6," H",$B21),Основа!$A$1:$O3637,15,FALSE),0)</f>
        <v>24911</v>
      </c>
      <c r="AC21" s="126">
        <f>ROUND(VLOOKUP(CONCATENATE("R32 ",G$6," H",$B21),Основа!$A$1:$O3637,15,FALSE),0)</f>
        <v>29333</v>
      </c>
      <c r="AD21" s="126">
        <f>ROUND(VLOOKUP(CONCATENATE("R32 ",H$6," H",$B21),Основа!$A$1:$O3637,15,FALSE),0)</f>
        <v>32523</v>
      </c>
      <c r="AE21" s="126">
        <f>ROUND(VLOOKUP(CONCATENATE("R32 ",I$6," H",$B21),Основа!$A$1:$O3637,15,FALSE),0)</f>
        <v>37978</v>
      </c>
      <c r="AF21" s="126">
        <f>ROUND(VLOOKUP(CONCATENATE("R32 ",J$6," H",$B21),Основа!$A$1:$O3637,15,FALSE),0)</f>
        <v>39654</v>
      </c>
      <c r="AG21" s="126">
        <f>ROUND(VLOOKUP(CONCATENATE("R32 ",K$6," H",$B21),Основа!$A$1:$O3637,15,FALSE),0)</f>
        <v>43587</v>
      </c>
      <c r="AH21" s="126">
        <f>ROUND(VLOOKUP(CONCATENATE("R32 ",L$6," H",$B21),Основа!$A$1:$O3637,15,FALSE),0)</f>
        <v>49207</v>
      </c>
      <c r="AI21" s="126">
        <f>ROUND(VLOOKUP(CONCATENATE("R32 ",M$6," H",$B21),Основа!$A$1:$O3637,15,FALSE),0)</f>
        <v>59591</v>
      </c>
      <c r="AJ21" s="126">
        <f>ROUND(VLOOKUP(CONCATENATE("R32 ",N$6," H",$B21),Основа!$A$1:$O3637,15,FALSE),0)</f>
        <v>60889</v>
      </c>
      <c r="AK21" s="126">
        <f>ROUND(VLOOKUP(CONCATENATE("R32 ",O$6," H",$B21),Основа!$A$1:$O3637,15,FALSE),0)</f>
        <v>75491</v>
      </c>
      <c r="AL21" s="126">
        <f>ROUND(VLOOKUP(CONCATENATE("R32 ",P$6," H",$B21),Основа!$A$1:$O3637,15,FALSE),0)</f>
        <v>90093</v>
      </c>
      <c r="AM21" s="67"/>
    </row>
    <row r="22" spans="2:39" ht="15" thickBot="1" x14ac:dyDescent="0.35">
      <c r="B22" s="679"/>
      <c r="C22" s="678"/>
      <c r="D22" s="106" t="str">
        <f>RIGHT($K$5,21)</f>
        <v>ΔТ=70⁰С (95/85/20) Вт</v>
      </c>
      <c r="E22" s="449">
        <f t="shared" ref="E22:P22" si="85">ROUND(IF($D22="ΔТ=70⁰С (95/85/20) Вт",AA22,(IF($D22="ΔТ=60⁰С (90/70/20) Вт",AA22*0.818,AA22*0.646))),0)</f>
        <v>476</v>
      </c>
      <c r="F22" s="449">
        <f t="shared" si="85"/>
        <v>524</v>
      </c>
      <c r="G22" s="449">
        <f t="shared" si="85"/>
        <v>715</v>
      </c>
      <c r="H22" s="449">
        <f t="shared" si="85"/>
        <v>953</v>
      </c>
      <c r="I22" s="449">
        <f t="shared" si="85"/>
        <v>1192</v>
      </c>
      <c r="J22" s="449">
        <f t="shared" si="85"/>
        <v>1430</v>
      </c>
      <c r="K22" s="449">
        <f t="shared" si="85"/>
        <v>1669</v>
      </c>
      <c r="L22" s="449">
        <f t="shared" si="85"/>
        <v>1908</v>
      </c>
      <c r="M22" s="449">
        <f t="shared" si="85"/>
        <v>2098</v>
      </c>
      <c r="N22" s="449">
        <f t="shared" si="85"/>
        <v>2146</v>
      </c>
      <c r="O22" s="449">
        <f t="shared" si="85"/>
        <v>2385</v>
      </c>
      <c r="P22" s="450">
        <f t="shared" si="85"/>
        <v>2862</v>
      </c>
      <c r="AA22" s="126">
        <f>VLOOKUP(CONCATENATE("R32 ",E$6," H",$B21),Основа!$A$1:$O3637,8,FALSE)</f>
        <v>476.01</v>
      </c>
      <c r="AB22" s="126">
        <f>VLOOKUP(CONCATENATE("R32 ",F$6," H",$B21),Основа!$A$1:$O3637,8,FALSE)</f>
        <v>523.98</v>
      </c>
      <c r="AC22" s="126">
        <f>VLOOKUP(CONCATENATE("R32 ",G$6," H",$B21),Основа!$A$1:$O3637,8,FALSE)</f>
        <v>714.63</v>
      </c>
      <c r="AD22" s="126">
        <f>VLOOKUP(CONCATENATE("R32 ",H$6," H",$B21),Основа!$A$1:$O3637,8,FALSE)</f>
        <v>953.25</v>
      </c>
      <c r="AE22" s="126">
        <f>VLOOKUP(CONCATENATE("R32 ",I$6," H",$B21),Основа!$A$1:$O3637,8,FALSE)</f>
        <v>1191.8699999999999</v>
      </c>
      <c r="AF22" s="126">
        <f>VLOOKUP(CONCATENATE("R32 ",J$6," H",$B21),Основа!$A$1:$O3637,8,FALSE)</f>
        <v>1430.49</v>
      </c>
      <c r="AG22" s="126">
        <f>VLOOKUP(CONCATENATE("R32 ",K$6," H",$B21),Основа!$A$1:$O3637,8,FALSE)</f>
        <v>1669.1100000000001</v>
      </c>
      <c r="AH22" s="126">
        <f>VLOOKUP(CONCATENATE("R32 ",L$6," H",$B21),Основа!$A$1:$O3637,8,FALSE)</f>
        <v>1907.73</v>
      </c>
      <c r="AI22" s="126">
        <f>VLOOKUP(CONCATENATE("R32 ",M$6," H",$B21),Основа!$A$1:$O3637,8,FALSE)</f>
        <v>2098.3799999999997</v>
      </c>
      <c r="AJ22" s="126">
        <f>VLOOKUP(CONCATENATE("R32 ",N$6," H",$B21),Основа!$A$1:$O3637,8,FALSE)</f>
        <v>2146.35</v>
      </c>
      <c r="AK22" s="126">
        <f>VLOOKUP(CONCATENATE("R32 ",O$6," H",$B21),Основа!$A$1:$O3637,8,FALSE)</f>
        <v>2384.9700000000003</v>
      </c>
      <c r="AL22" s="126">
        <f>VLOOKUP(CONCATENATE("R32 ",P$6," H",$B21),Основа!$A$1:$O3637,8,FALSE)</f>
        <v>2862.21</v>
      </c>
      <c r="AM22" s="67"/>
    </row>
    <row r="23" spans="2:39" x14ac:dyDescent="0.3">
      <c r="B23" s="673">
        <v>10</v>
      </c>
      <c r="C23" s="665">
        <f>C21+50</f>
        <v>482</v>
      </c>
      <c r="D23" s="81" t="s">
        <v>36</v>
      </c>
      <c r="E23" s="447">
        <f>ROUND(AA23-(AA23*$J$5),0)</f>
        <v>24700</v>
      </c>
      <c r="F23" s="447">
        <f t="shared" ref="F23" si="86">ROUND(AB23-(AB23*$J$5),0)</f>
        <v>26923</v>
      </c>
      <c r="G23" s="447">
        <f t="shared" ref="G23" si="87">ROUND(AC23-(AC23*$J$5),0)</f>
        <v>31827</v>
      </c>
      <c r="H23" s="447">
        <f t="shared" ref="H23" si="88">ROUND(AD23-(AD23*$J$5),0)</f>
        <v>35378</v>
      </c>
      <c r="I23" s="447">
        <f t="shared" ref="I23" si="89">ROUND(AE23-(AE23*$J$5),0)</f>
        <v>41445</v>
      </c>
      <c r="J23" s="447">
        <f t="shared" ref="J23" si="90">ROUND(AF23-(AF23*$J$5),0)</f>
        <v>43306</v>
      </c>
      <c r="K23" s="447">
        <f t="shared" ref="K23" si="91">ROUND(AG23-(AG23*$J$5),0)</f>
        <v>47683</v>
      </c>
      <c r="L23" s="447">
        <f t="shared" ref="L23" si="92">ROUND(AH23-(AH23*$J$5),0)</f>
        <v>53935</v>
      </c>
      <c r="M23" s="447">
        <f t="shared" ref="M23" si="93">ROUND(AI23-(AI23*$J$5),0)</f>
        <v>65370</v>
      </c>
      <c r="N23" s="447">
        <f t="shared" ref="N23" si="94">ROUND(AJ23-(AJ23*$J$5),0)</f>
        <v>66799</v>
      </c>
      <c r="O23" s="447">
        <f t="shared" ref="O23" si="95">ROUND(AK23-(AK23*$J$5),0)</f>
        <v>82879</v>
      </c>
      <c r="P23" s="448">
        <f t="shared" ref="P23" si="96">ROUND(AL23-(AL23*$J$5),0)</f>
        <v>98959</v>
      </c>
      <c r="AA23" s="126">
        <f>ROUND(VLOOKUP(CONCATENATE("R32 ",E$6," H",$B23),Основа!$A$1:$O3639,15,FALSE),0)</f>
        <v>24700</v>
      </c>
      <c r="AB23" s="126">
        <f>ROUND(VLOOKUP(CONCATENATE("R32 ",F$6," H",$B23),Основа!$A$1:$O3639,15,FALSE),0)</f>
        <v>26923</v>
      </c>
      <c r="AC23" s="126">
        <f>ROUND(VLOOKUP(CONCATENATE("R32 ",G$6," H",$B23),Основа!$A$1:$O3639,15,FALSE),0)</f>
        <v>31827</v>
      </c>
      <c r="AD23" s="126">
        <f>ROUND(VLOOKUP(CONCATENATE("R32 ",H$6," H",$B23),Основа!$A$1:$O3639,15,FALSE),0)</f>
        <v>35378</v>
      </c>
      <c r="AE23" s="126">
        <f>ROUND(VLOOKUP(CONCATENATE("R32 ",I$6," H",$B23),Основа!$A$1:$O3639,15,FALSE),0)</f>
        <v>41445</v>
      </c>
      <c r="AF23" s="126">
        <f>ROUND(VLOOKUP(CONCATENATE("R32 ",J$6," H",$B23),Основа!$A$1:$O3639,15,FALSE),0)</f>
        <v>43306</v>
      </c>
      <c r="AG23" s="126">
        <f>ROUND(VLOOKUP(CONCATENATE("R32 ",K$6," H",$B23),Основа!$A$1:$O3639,15,FALSE),0)</f>
        <v>47683</v>
      </c>
      <c r="AH23" s="126">
        <f>ROUND(VLOOKUP(CONCATENATE("R32 ",L$6," H",$B23),Основа!$A$1:$O3639,15,FALSE),0)</f>
        <v>53935</v>
      </c>
      <c r="AI23" s="126">
        <f>ROUND(VLOOKUP(CONCATENATE("R32 ",M$6," H",$B23),Основа!$A$1:$O3639,15,FALSE),0)</f>
        <v>65370</v>
      </c>
      <c r="AJ23" s="126">
        <f>ROUND(VLOOKUP(CONCATENATE("R32 ",N$6," H",$B23),Основа!$A$1:$O3639,15,FALSE),0)</f>
        <v>66799</v>
      </c>
      <c r="AK23" s="126">
        <f>ROUND(VLOOKUP(CONCATENATE("R32 ",O$6," H",$B23),Основа!$A$1:$O3639,15,FALSE),0)</f>
        <v>82879</v>
      </c>
      <c r="AL23" s="126">
        <f>ROUND(VLOOKUP(CONCATENATE("R32 ",P$6," H",$B23),Основа!$A$1:$O3639,15,FALSE),0)</f>
        <v>98959</v>
      </c>
      <c r="AM23" s="67"/>
    </row>
    <row r="24" spans="2:39" ht="15" thickBot="1" x14ac:dyDescent="0.35">
      <c r="B24" s="673"/>
      <c r="C24" s="665"/>
      <c r="D24" s="106" t="str">
        <f>RIGHT($K$5,21)</f>
        <v>ΔТ=70⁰С (95/85/20) Вт</v>
      </c>
      <c r="E24" s="449">
        <f t="shared" ref="E24:P24" si="97">ROUND(IF($D24="ΔТ=70⁰С (95/85/20) Вт",AA24,(IF($D24="ΔТ=60⁰С (90/70/20) Вт",AA24*0.818,AA24*0.646))),0)</f>
        <v>533</v>
      </c>
      <c r="F24" s="449">
        <f t="shared" si="97"/>
        <v>585</v>
      </c>
      <c r="G24" s="449">
        <f t="shared" si="97"/>
        <v>798</v>
      </c>
      <c r="H24" s="449">
        <f t="shared" si="97"/>
        <v>1065</v>
      </c>
      <c r="I24" s="449">
        <f t="shared" si="97"/>
        <v>1331</v>
      </c>
      <c r="J24" s="449">
        <f t="shared" si="97"/>
        <v>1598</v>
      </c>
      <c r="K24" s="449">
        <f t="shared" si="97"/>
        <v>1863</v>
      </c>
      <c r="L24" s="449">
        <f t="shared" si="97"/>
        <v>2130</v>
      </c>
      <c r="M24" s="449">
        <f t="shared" si="97"/>
        <v>2343</v>
      </c>
      <c r="N24" s="449">
        <f t="shared" si="97"/>
        <v>2396</v>
      </c>
      <c r="O24" s="449">
        <f t="shared" si="97"/>
        <v>2663</v>
      </c>
      <c r="P24" s="450">
        <f t="shared" si="97"/>
        <v>3196</v>
      </c>
      <c r="AA24" s="126">
        <f>VLOOKUP(CONCATENATE("R32 ",E$6," H",$B23),Основа!$A$1:$O3639,8,FALSE)</f>
        <v>532.59</v>
      </c>
      <c r="AB24" s="126">
        <f>VLOOKUP(CONCATENATE("R32 ",F$6," H",$B23),Основа!$A$1:$O3639,8,FALSE)</f>
        <v>585.48</v>
      </c>
      <c r="AC24" s="126">
        <f>VLOOKUP(CONCATENATE("R32 ",G$6," H",$B23),Основа!$A$1:$O3639,8,FALSE)</f>
        <v>798.27</v>
      </c>
      <c r="AD24" s="126">
        <f>VLOOKUP(CONCATENATE("R32 ",H$6," H",$B23),Основа!$A$1:$O3639,8,FALSE)</f>
        <v>1065.18</v>
      </c>
      <c r="AE24" s="126">
        <f>VLOOKUP(CONCATENATE("R32 ",I$6," H",$B23),Основа!$A$1:$O3639,8,FALSE)</f>
        <v>1330.8600000000001</v>
      </c>
      <c r="AF24" s="126">
        <f>VLOOKUP(CONCATENATE("R32 ",J$6," H",$B23),Основа!$A$1:$O3639,8,FALSE)</f>
        <v>1597.77</v>
      </c>
      <c r="AG24" s="126">
        <f>VLOOKUP(CONCATENATE("R32 ",K$6," H",$B23),Основа!$A$1:$O3639,8,FALSE)</f>
        <v>1863.45</v>
      </c>
      <c r="AH24" s="126">
        <f>VLOOKUP(CONCATENATE("R32 ",L$6," H",$B23),Основа!$A$1:$O3639,8,FALSE)</f>
        <v>2130.36</v>
      </c>
      <c r="AI24" s="126">
        <f>VLOOKUP(CONCATENATE("R32 ",M$6," H",$B23),Основа!$A$1:$O3639,8,FALSE)</f>
        <v>2343.15</v>
      </c>
      <c r="AJ24" s="126">
        <f>VLOOKUP(CONCATENATE("R32 ",N$6," H",$B23),Основа!$A$1:$O3639,8,FALSE)</f>
        <v>2396.04</v>
      </c>
      <c r="AK24" s="126">
        <f>VLOOKUP(CONCATENATE("R32 ",O$6," H",$B23),Основа!$A$1:$O3639,8,FALSE)</f>
        <v>2662.95</v>
      </c>
      <c r="AL24" s="126">
        <f>VLOOKUP(CONCATENATE("R32 ",P$6," H",$B23),Основа!$A$1:$O3639,8,FALSE)</f>
        <v>3195.54</v>
      </c>
      <c r="AM24" s="67"/>
    </row>
    <row r="25" spans="2:39" x14ac:dyDescent="0.3">
      <c r="B25" s="672">
        <v>11</v>
      </c>
      <c r="C25" s="664">
        <f>C23+50</f>
        <v>532</v>
      </c>
      <c r="D25" s="81" t="s">
        <v>36</v>
      </c>
      <c r="E25" s="447">
        <f>ROUND(AA25-(AA25*$J$5),0)</f>
        <v>26530</v>
      </c>
      <c r="F25" s="447">
        <f t="shared" ref="F25" si="98">ROUND(AB25-(AB25*$J$5),0)</f>
        <v>28936</v>
      </c>
      <c r="G25" s="447">
        <f t="shared" ref="G25" si="99">ROUND(AC25-(AC25*$J$5),0)</f>
        <v>34327</v>
      </c>
      <c r="H25" s="447">
        <f t="shared" ref="H25" si="100">ROUND(AD25-(AD25*$J$5),0)</f>
        <v>38236</v>
      </c>
      <c r="I25" s="447">
        <f t="shared" ref="I25" si="101">ROUND(AE25-(AE25*$J$5),0)</f>
        <v>44917</v>
      </c>
      <c r="J25" s="447">
        <f t="shared" ref="J25" si="102">ROUND(AF25-(AF25*$J$5),0)</f>
        <v>46968</v>
      </c>
      <c r="K25" s="447">
        <f t="shared" ref="K25" si="103">ROUND(AG25-(AG25*$J$5),0)</f>
        <v>51787</v>
      </c>
      <c r="L25" s="447">
        <f t="shared" ref="L25" si="104">ROUND(AH25-(AH25*$J$5),0)</f>
        <v>58670</v>
      </c>
      <c r="M25" s="447">
        <f t="shared" ref="M25" si="105">ROUND(AI25-(AI25*$J$5),0)</f>
        <v>71156</v>
      </c>
      <c r="N25" s="447">
        <f t="shared" ref="N25" si="106">ROUND(AJ25-(AJ25*$J$5),0)</f>
        <v>72717</v>
      </c>
      <c r="O25" s="447">
        <f t="shared" ref="O25" si="107">ROUND(AK25-(AK25*$J$5),0)</f>
        <v>90276</v>
      </c>
      <c r="P25" s="448">
        <f t="shared" ref="P25" si="108">ROUND(AL25-(AL25*$J$5),0)</f>
        <v>107836</v>
      </c>
      <c r="AA25" s="126">
        <f>ROUND(VLOOKUP(CONCATENATE("R32 ",E$6," H",$B25),Основа!$A$1:$O3641,15,FALSE),0)</f>
        <v>26530</v>
      </c>
      <c r="AB25" s="126">
        <f>ROUND(VLOOKUP(CONCATENATE("R32 ",F$6," H",$B25),Основа!$A$1:$O3641,15,FALSE),0)</f>
        <v>28936</v>
      </c>
      <c r="AC25" s="126">
        <f>ROUND(VLOOKUP(CONCATENATE("R32 ",G$6," H",$B25),Основа!$A$1:$O3641,15,FALSE),0)</f>
        <v>34327</v>
      </c>
      <c r="AD25" s="126">
        <f>ROUND(VLOOKUP(CONCATENATE("R32 ",H$6," H",$B25),Основа!$A$1:$O3641,15,FALSE),0)</f>
        <v>38236</v>
      </c>
      <c r="AE25" s="126">
        <f>ROUND(VLOOKUP(CONCATENATE("R32 ",I$6," H",$B25),Основа!$A$1:$O3641,15,FALSE),0)</f>
        <v>44917</v>
      </c>
      <c r="AF25" s="126">
        <f>ROUND(VLOOKUP(CONCATENATE("R32 ",J$6," H",$B25),Основа!$A$1:$O3641,15,FALSE),0)</f>
        <v>46968</v>
      </c>
      <c r="AG25" s="126">
        <f>ROUND(VLOOKUP(CONCATENATE("R32 ",K$6," H",$B25),Основа!$A$1:$O3641,15,FALSE),0)</f>
        <v>51787</v>
      </c>
      <c r="AH25" s="126">
        <f>ROUND(VLOOKUP(CONCATENATE("R32 ",L$6," H",$B25),Основа!$A$1:$O3641,15,FALSE),0)</f>
        <v>58670</v>
      </c>
      <c r="AI25" s="126">
        <f>ROUND(VLOOKUP(CONCATENATE("R32 ",M$6," H",$B25),Основа!$A$1:$O3641,15,FALSE),0)</f>
        <v>71156</v>
      </c>
      <c r="AJ25" s="126">
        <f>ROUND(VLOOKUP(CONCATENATE("R32 ",N$6," H",$B25),Основа!$A$1:$O3641,15,FALSE),0)</f>
        <v>72717</v>
      </c>
      <c r="AK25" s="126">
        <f>ROUND(VLOOKUP(CONCATENATE("R32 ",O$6," H",$B25),Основа!$A$1:$O3641,15,FALSE),0)</f>
        <v>90276</v>
      </c>
      <c r="AL25" s="126">
        <f>ROUND(VLOOKUP(CONCATENATE("R32 ",P$6," H",$B25),Основа!$A$1:$O3641,15,FALSE),0)</f>
        <v>107836</v>
      </c>
      <c r="AM25" s="67"/>
    </row>
    <row r="26" spans="2:39" ht="15" thickBot="1" x14ac:dyDescent="0.35">
      <c r="B26" s="679"/>
      <c r="C26" s="678"/>
      <c r="D26" s="106" t="str">
        <f>RIGHT($K$5,21)</f>
        <v>ΔТ=70⁰С (95/85/20) Вт</v>
      </c>
      <c r="E26" s="449">
        <f t="shared" ref="E26:P26" si="109">ROUND(IF($D26="ΔТ=70⁰С (95/85/20) Вт",AA26,(IF($D26="ΔТ=60⁰С (90/70/20) Вт",AA26*0.818,AA26*0.646))),0)</f>
        <v>588</v>
      </c>
      <c r="F26" s="449">
        <f t="shared" si="109"/>
        <v>646</v>
      </c>
      <c r="G26" s="449">
        <f t="shared" si="109"/>
        <v>881</v>
      </c>
      <c r="H26" s="449">
        <f t="shared" si="109"/>
        <v>1176</v>
      </c>
      <c r="I26" s="449">
        <f t="shared" si="109"/>
        <v>1470</v>
      </c>
      <c r="J26" s="449">
        <f t="shared" si="109"/>
        <v>1764</v>
      </c>
      <c r="K26" s="449">
        <f t="shared" si="109"/>
        <v>2057</v>
      </c>
      <c r="L26" s="449">
        <f t="shared" si="109"/>
        <v>2352</v>
      </c>
      <c r="M26" s="449">
        <f t="shared" si="109"/>
        <v>2587</v>
      </c>
      <c r="N26" s="449">
        <f t="shared" si="109"/>
        <v>2645</v>
      </c>
      <c r="O26" s="449">
        <f t="shared" si="109"/>
        <v>2940</v>
      </c>
      <c r="P26" s="450">
        <f t="shared" si="109"/>
        <v>3528</v>
      </c>
      <c r="AA26" s="126">
        <f>VLOOKUP(CONCATENATE("R32 ",E$6," H",$B25),Основа!$A$1:$O3641,8,FALSE)</f>
        <v>587.94000000000005</v>
      </c>
      <c r="AB26" s="126">
        <f>VLOOKUP(CONCATENATE("R32 ",F$6," H",$B25),Основа!$A$1:$O3641,8,FALSE)</f>
        <v>645.75</v>
      </c>
      <c r="AC26" s="126">
        <f>VLOOKUP(CONCATENATE("R32 ",G$6," H",$B25),Основа!$A$1:$O3641,8,FALSE)</f>
        <v>880.68000000000006</v>
      </c>
      <c r="AD26" s="126">
        <f>VLOOKUP(CONCATENATE("R32 ",H$6," H",$B25),Основа!$A$1:$O3641,8,FALSE)</f>
        <v>1175.8800000000001</v>
      </c>
      <c r="AE26" s="126">
        <f>VLOOKUP(CONCATENATE("R32 ",I$6," H",$B25),Основа!$A$1:$O3641,8,FALSE)</f>
        <v>1469.85</v>
      </c>
      <c r="AF26" s="126">
        <f>VLOOKUP(CONCATENATE("R32 ",J$6," H",$B25),Основа!$A$1:$O3641,8,FALSE)</f>
        <v>1763.82</v>
      </c>
      <c r="AG26" s="126">
        <f>VLOOKUP(CONCATENATE("R32 ",K$6," H",$B25),Основа!$A$1:$O3641,8,FALSE)</f>
        <v>2056.56</v>
      </c>
      <c r="AH26" s="126">
        <f>VLOOKUP(CONCATENATE("R32 ",L$6," H",$B25),Основа!$A$1:$O3641,8,FALSE)</f>
        <v>2351.7600000000002</v>
      </c>
      <c r="AI26" s="126">
        <f>VLOOKUP(CONCATENATE("R32 ",M$6," H",$B25),Основа!$A$1:$O3641,8,FALSE)</f>
        <v>2586.69</v>
      </c>
      <c r="AJ26" s="126">
        <f>VLOOKUP(CONCATENATE("R32 ",N$6," H",$B25),Основа!$A$1:$O3641,8,FALSE)</f>
        <v>2644.5</v>
      </c>
      <c r="AK26" s="126">
        <f>VLOOKUP(CONCATENATE("R32 ",O$6," H",$B25),Основа!$A$1:$O3641,8,FALSE)</f>
        <v>2939.7</v>
      </c>
      <c r="AL26" s="126">
        <f>VLOOKUP(CONCATENATE("R32 ",P$6," H",$B25),Основа!$A$1:$O3641,8,FALSE)</f>
        <v>3527.64</v>
      </c>
      <c r="AM26" s="67"/>
    </row>
    <row r="27" spans="2:39" x14ac:dyDescent="0.3">
      <c r="B27" s="673">
        <v>12</v>
      </c>
      <c r="C27" s="665">
        <f>C25+50</f>
        <v>582</v>
      </c>
      <c r="D27" s="81" t="s">
        <v>36</v>
      </c>
      <c r="E27" s="447">
        <f>ROUND(AA27-(AA27*$J$5),0)</f>
        <v>28340</v>
      </c>
      <c r="F27" s="447">
        <f t="shared" ref="F27" si="110">ROUND(AB27-(AB27*$J$5),0)</f>
        <v>30927</v>
      </c>
      <c r="G27" s="447">
        <f t="shared" ref="G27" si="111">ROUND(AC27-(AC27*$J$5),0)</f>
        <v>36799</v>
      </c>
      <c r="H27" s="447">
        <f t="shared" ref="H27" si="112">ROUND(AD27-(AD27*$J$5),0)</f>
        <v>41060</v>
      </c>
      <c r="I27" s="447">
        <f t="shared" ref="I27" si="113">ROUND(AE27-(AE27*$J$5),0)</f>
        <v>48349</v>
      </c>
      <c r="J27" s="447">
        <f t="shared" ref="J27" si="114">ROUND(AF27-(AF27*$J$5),0)</f>
        <v>50581</v>
      </c>
      <c r="K27" s="447">
        <f t="shared" ref="K27" si="115">ROUND(AG27-(AG27*$J$5),0)</f>
        <v>55841</v>
      </c>
      <c r="L27" s="447">
        <f t="shared" ref="L27" si="116">ROUND(AH27-(AH27*$J$5),0)</f>
        <v>63350</v>
      </c>
      <c r="M27" s="447">
        <f t="shared" ref="M27" si="117">ROUND(AI27-(AI27*$J$5),0)</f>
        <v>76877</v>
      </c>
      <c r="N27" s="447">
        <f t="shared" ref="N27" si="118">ROUND(AJ27-(AJ27*$J$5),0)</f>
        <v>78568</v>
      </c>
      <c r="O27" s="447">
        <f t="shared" ref="O27" si="119">ROUND(AK27-(AK27*$J$5),0)</f>
        <v>97590</v>
      </c>
      <c r="P27" s="448">
        <f t="shared" ref="P27" si="120">ROUND(AL27-(AL27*$J$5),0)</f>
        <v>116612</v>
      </c>
      <c r="AA27" s="126">
        <f>ROUND(VLOOKUP(CONCATENATE("R32 ",E$6," H",$B27),Основа!$A$1:$O3643,15,FALSE),0)</f>
        <v>28340</v>
      </c>
      <c r="AB27" s="126">
        <f>ROUND(VLOOKUP(CONCATENATE("R32 ",F$6," H",$B27),Основа!$A$1:$O3643,15,FALSE),0)</f>
        <v>30927</v>
      </c>
      <c r="AC27" s="126">
        <f>ROUND(VLOOKUP(CONCATENATE("R32 ",G$6," H",$B27),Основа!$A$1:$O3643,15,FALSE),0)</f>
        <v>36799</v>
      </c>
      <c r="AD27" s="126">
        <f>ROUND(VLOOKUP(CONCATENATE("R32 ",H$6," H",$B27),Основа!$A$1:$O3643,15,FALSE),0)</f>
        <v>41060</v>
      </c>
      <c r="AE27" s="126">
        <f>ROUND(VLOOKUP(CONCATENATE("R32 ",I$6," H",$B27),Основа!$A$1:$O3643,15,FALSE),0)</f>
        <v>48349</v>
      </c>
      <c r="AF27" s="126">
        <f>ROUND(VLOOKUP(CONCATENATE("R32 ",J$6," H",$B27),Основа!$A$1:$O3643,15,FALSE),0)</f>
        <v>50581</v>
      </c>
      <c r="AG27" s="126">
        <f>ROUND(VLOOKUP(CONCATENATE("R32 ",K$6," H",$B27),Основа!$A$1:$O3643,15,FALSE),0)</f>
        <v>55841</v>
      </c>
      <c r="AH27" s="126">
        <f>ROUND(VLOOKUP(CONCATENATE("R32 ",L$6," H",$B27),Основа!$A$1:$O3643,15,FALSE),0)</f>
        <v>63350</v>
      </c>
      <c r="AI27" s="126">
        <f>ROUND(VLOOKUP(CONCATENATE("R32 ",M$6," H",$B27),Основа!$A$1:$O3643,15,FALSE),0)</f>
        <v>76877</v>
      </c>
      <c r="AJ27" s="126">
        <f>ROUND(VLOOKUP(CONCATENATE("R32 ",N$6," H",$B27),Основа!$A$1:$O3643,15,FALSE),0)</f>
        <v>78568</v>
      </c>
      <c r="AK27" s="126">
        <f>ROUND(VLOOKUP(CONCATENATE("R32 ",O$6," H",$B27),Основа!$A$1:$O3643,15,FALSE),0)</f>
        <v>97590</v>
      </c>
      <c r="AL27" s="126">
        <f>ROUND(VLOOKUP(CONCATENATE("R32 ",P$6," H",$B27),Основа!$A$1:$O3643,15,FALSE),0)</f>
        <v>116612</v>
      </c>
      <c r="AM27" s="67"/>
    </row>
    <row r="28" spans="2:39" ht="15" thickBot="1" x14ac:dyDescent="0.35">
      <c r="B28" s="673"/>
      <c r="C28" s="665"/>
      <c r="D28" s="106" t="str">
        <f>RIGHT($K$5,21)</f>
        <v>ΔТ=70⁰С (95/85/20) Вт</v>
      </c>
      <c r="E28" s="449">
        <f t="shared" ref="E28:P28" si="121">ROUND(IF($D28="ΔТ=70⁰С (95/85/20) Вт",AA28,(IF($D28="ΔТ=60⁰С (90/70/20) Вт",AA28*0.818,AA28*0.646))),0)</f>
        <v>643</v>
      </c>
      <c r="F28" s="449">
        <f t="shared" si="121"/>
        <v>707</v>
      </c>
      <c r="G28" s="449">
        <f t="shared" si="121"/>
        <v>964</v>
      </c>
      <c r="H28" s="449">
        <f t="shared" si="121"/>
        <v>1287</v>
      </c>
      <c r="I28" s="449">
        <f t="shared" si="121"/>
        <v>1608</v>
      </c>
      <c r="J28" s="449">
        <f t="shared" si="121"/>
        <v>1930</v>
      </c>
      <c r="K28" s="449">
        <f t="shared" si="121"/>
        <v>2251</v>
      </c>
      <c r="L28" s="449">
        <f t="shared" si="121"/>
        <v>2573</v>
      </c>
      <c r="M28" s="449">
        <f t="shared" si="121"/>
        <v>2830</v>
      </c>
      <c r="N28" s="449">
        <f t="shared" si="121"/>
        <v>2894</v>
      </c>
      <c r="O28" s="449">
        <f t="shared" si="121"/>
        <v>3218</v>
      </c>
      <c r="P28" s="450">
        <f t="shared" si="121"/>
        <v>3861</v>
      </c>
      <c r="AA28" s="126">
        <f>VLOOKUP(CONCATENATE("R32 ",E$6," H",$B27),Основа!$A$1:$O3643,8,FALSE)</f>
        <v>643.29000000000008</v>
      </c>
      <c r="AB28" s="126">
        <f>VLOOKUP(CONCATENATE("R32 ",F$6," H",$B27),Основа!$A$1:$O3643,8,FALSE)</f>
        <v>707.25</v>
      </c>
      <c r="AC28" s="126">
        <f>VLOOKUP(CONCATENATE("R32 ",G$6," H",$B27),Основа!$A$1:$O3643,8,FALSE)</f>
        <v>964.31999999999994</v>
      </c>
      <c r="AD28" s="126">
        <f>VLOOKUP(CONCATENATE("R32 ",H$6," H",$B27),Основа!$A$1:$O3643,8,FALSE)</f>
        <v>1286.5800000000002</v>
      </c>
      <c r="AE28" s="126">
        <f>VLOOKUP(CONCATENATE("R32 ",I$6," H",$B27),Основа!$A$1:$O3643,8,FALSE)</f>
        <v>1607.6100000000001</v>
      </c>
      <c r="AF28" s="126">
        <f>VLOOKUP(CONCATENATE("R32 ",J$6," H",$B27),Основа!$A$1:$O3643,8,FALSE)</f>
        <v>1929.87</v>
      </c>
      <c r="AG28" s="126">
        <f>VLOOKUP(CONCATENATE("R32 ",K$6," H",$B27),Основа!$A$1:$O3643,8,FALSE)</f>
        <v>2250.9</v>
      </c>
      <c r="AH28" s="126">
        <f>VLOOKUP(CONCATENATE("R32 ",L$6," H",$B27),Основа!$A$1:$O3643,8,FALSE)</f>
        <v>2573.1600000000003</v>
      </c>
      <c r="AI28" s="126">
        <f>VLOOKUP(CONCATENATE("R32 ",M$6," H",$B27),Основа!$A$1:$O3643,8,FALSE)</f>
        <v>2830.23</v>
      </c>
      <c r="AJ28" s="126">
        <f>VLOOKUP(CONCATENATE("R32 ",N$6," H",$B27),Основа!$A$1:$O3643,8,FALSE)</f>
        <v>2894.19</v>
      </c>
      <c r="AK28" s="126">
        <f>VLOOKUP(CONCATENATE("R32 ",O$6," H",$B27),Основа!$A$1:$O3643,8,FALSE)</f>
        <v>3217.68</v>
      </c>
      <c r="AL28" s="126">
        <f>VLOOKUP(CONCATENATE("R32 ",P$6," H",$B27),Основа!$A$1:$O3643,8,FALSE)</f>
        <v>3860.9700000000003</v>
      </c>
      <c r="AM28" s="67"/>
    </row>
    <row r="29" spans="2:39" x14ac:dyDescent="0.3">
      <c r="B29" s="672">
        <v>13</v>
      </c>
      <c r="C29" s="664">
        <f>C27+50</f>
        <v>632</v>
      </c>
      <c r="D29" s="81" t="s">
        <v>36</v>
      </c>
      <c r="E29" s="447">
        <f>ROUND(AA29-(AA29*$J$5),0)</f>
        <v>30149</v>
      </c>
      <c r="F29" s="447">
        <f t="shared" ref="F29" si="122">ROUND(AB29-(AB29*$J$5),0)</f>
        <v>32916</v>
      </c>
      <c r="G29" s="447">
        <f t="shared" ref="G29" si="123">ROUND(AC29-(AC29*$J$5),0)</f>
        <v>39267</v>
      </c>
      <c r="H29" s="447">
        <f t="shared" ref="H29" si="124">ROUND(AD29-(AD29*$J$5),0)</f>
        <v>43884</v>
      </c>
      <c r="I29" s="447">
        <f t="shared" ref="I29" si="125">ROUND(AE29-(AE29*$J$5),0)</f>
        <v>51780</v>
      </c>
      <c r="J29" s="447">
        <f t="shared" ref="J29" si="126">ROUND(AF29-(AF29*$J$5),0)</f>
        <v>54200</v>
      </c>
      <c r="K29" s="447">
        <f t="shared" ref="K29" si="127">ROUND(AG29-(AG29*$J$5),0)</f>
        <v>59898</v>
      </c>
      <c r="L29" s="447">
        <f t="shared" ref="L29" si="128">ROUND(AH29-(AH29*$J$5),0)</f>
        <v>68031</v>
      </c>
      <c r="M29" s="447">
        <f t="shared" ref="M29" si="129">ROUND(AI29-(AI29*$J$5),0)</f>
        <v>82598</v>
      </c>
      <c r="N29" s="447">
        <f t="shared" ref="N29" si="130">ROUND(AJ29-(AJ29*$J$5),0)</f>
        <v>84419</v>
      </c>
      <c r="O29" s="447">
        <f t="shared" ref="O29" si="131">ROUND(AK29-(AK29*$J$5),0)</f>
        <v>104904</v>
      </c>
      <c r="P29" s="448">
        <f t="shared" ref="P29" si="132">ROUND(AL29-(AL29*$J$5),0)</f>
        <v>125389</v>
      </c>
      <c r="AA29" s="126">
        <f>ROUND(VLOOKUP(CONCATENATE("R32 ",E$6," H",$B29),Основа!$A$1:$O3645,15,FALSE),0)</f>
        <v>30149</v>
      </c>
      <c r="AB29" s="126">
        <f>ROUND(VLOOKUP(CONCATENATE("R32 ",F$6," H",$B29),Основа!$A$1:$O3645,15,FALSE),0)</f>
        <v>32916</v>
      </c>
      <c r="AC29" s="126">
        <f>ROUND(VLOOKUP(CONCATENATE("R32 ",G$6," H",$B29),Основа!$A$1:$O3645,15,FALSE),0)</f>
        <v>39267</v>
      </c>
      <c r="AD29" s="126">
        <f>ROUND(VLOOKUP(CONCATENATE("R32 ",H$6," H",$B29),Основа!$A$1:$O3645,15,FALSE),0)</f>
        <v>43884</v>
      </c>
      <c r="AE29" s="126">
        <f>ROUND(VLOOKUP(CONCATENATE("R32 ",I$6," H",$B29),Основа!$A$1:$O3645,15,FALSE),0)</f>
        <v>51780</v>
      </c>
      <c r="AF29" s="126">
        <f>ROUND(VLOOKUP(CONCATENATE("R32 ",J$6," H",$B29),Основа!$A$1:$O3645,15,FALSE),0)</f>
        <v>54200</v>
      </c>
      <c r="AG29" s="126">
        <f>ROUND(VLOOKUP(CONCATENATE("R32 ",K$6," H",$B29),Основа!$A$1:$O3645,15,FALSE),0)</f>
        <v>59898</v>
      </c>
      <c r="AH29" s="126">
        <f>ROUND(VLOOKUP(CONCATENATE("R32 ",L$6," H",$B29),Основа!$A$1:$O3645,15,FALSE),0)</f>
        <v>68031</v>
      </c>
      <c r="AI29" s="126">
        <f>ROUND(VLOOKUP(CONCATENATE("R32 ",M$6," H",$B29),Основа!$A$1:$O3645,15,FALSE),0)</f>
        <v>82598</v>
      </c>
      <c r="AJ29" s="126">
        <f>ROUND(VLOOKUP(CONCATENATE("R32 ",N$6," H",$B29),Основа!$A$1:$O3645,15,FALSE),0)</f>
        <v>84419</v>
      </c>
      <c r="AK29" s="126">
        <f>ROUND(VLOOKUP(CONCATENATE("R32 ",O$6," H",$B29),Основа!$A$1:$O3645,15,FALSE),0)</f>
        <v>104904</v>
      </c>
      <c r="AL29" s="126">
        <f>ROUND(VLOOKUP(CONCATENATE("R32 ",P$6," H",$B29),Основа!$A$1:$O3645,15,FALSE),0)</f>
        <v>125389</v>
      </c>
      <c r="AM29" s="67"/>
    </row>
    <row r="30" spans="2:39" ht="15" thickBot="1" x14ac:dyDescent="0.35">
      <c r="B30" s="673"/>
      <c r="C30" s="665"/>
      <c r="D30" s="106" t="str">
        <f>RIGHT($K$5,21)</f>
        <v>ΔТ=70⁰С (95/85/20) Вт</v>
      </c>
      <c r="E30" s="449">
        <f t="shared" ref="E30:P30" si="133">ROUND(IF($D30="ΔТ=70⁰С (95/85/20) Вт",AA30,(IF($D30="ΔТ=60⁰С (90/70/20) Вт",AA30*0.818,AA30*0.646))),0)</f>
        <v>699</v>
      </c>
      <c r="F30" s="449">
        <f t="shared" si="133"/>
        <v>768</v>
      </c>
      <c r="G30" s="449">
        <f t="shared" si="133"/>
        <v>1047</v>
      </c>
      <c r="H30" s="449">
        <f t="shared" si="133"/>
        <v>1397</v>
      </c>
      <c r="I30" s="449">
        <f t="shared" si="133"/>
        <v>1747</v>
      </c>
      <c r="J30" s="449">
        <f t="shared" si="133"/>
        <v>2096</v>
      </c>
      <c r="K30" s="449">
        <f t="shared" si="133"/>
        <v>2445</v>
      </c>
      <c r="L30" s="449">
        <f t="shared" si="133"/>
        <v>2796</v>
      </c>
      <c r="M30" s="449">
        <f t="shared" si="133"/>
        <v>3075</v>
      </c>
      <c r="N30" s="449">
        <f t="shared" si="133"/>
        <v>3144</v>
      </c>
      <c r="O30" s="449">
        <f t="shared" si="133"/>
        <v>3494</v>
      </c>
      <c r="P30" s="450">
        <f t="shared" si="133"/>
        <v>4193</v>
      </c>
      <c r="AA30" s="126">
        <f>VLOOKUP(CONCATENATE("R32 ",E$6," H",$B29),Основа!$A$1:$O3645,8,FALSE)</f>
        <v>698.64</v>
      </c>
      <c r="AB30" s="126">
        <f>VLOOKUP(CONCATENATE("R32 ",F$6," H",$B29),Основа!$A$1:$O3645,8,FALSE)</f>
        <v>767.52</v>
      </c>
      <c r="AC30" s="126">
        <f>VLOOKUP(CONCATENATE("R32 ",G$6," H",$B29),Основа!$A$1:$O3645,8,FALSE)</f>
        <v>1046.73</v>
      </c>
      <c r="AD30" s="126">
        <f>VLOOKUP(CONCATENATE("R32 ",H$6," H",$B29),Основа!$A$1:$O3645,8,FALSE)</f>
        <v>1397.28</v>
      </c>
      <c r="AE30" s="126">
        <f>VLOOKUP(CONCATENATE("R32 ",I$6," H",$B29),Основа!$A$1:$O3645,8,FALSE)</f>
        <v>1746.6</v>
      </c>
      <c r="AF30" s="126">
        <f>VLOOKUP(CONCATENATE("R32 ",J$6," H",$B29),Основа!$A$1:$O3645,8,FALSE)</f>
        <v>2095.92</v>
      </c>
      <c r="AG30" s="126">
        <f>VLOOKUP(CONCATENATE("R32 ",K$6," H",$B29),Основа!$A$1:$O3645,8,FALSE)</f>
        <v>2445.2399999999998</v>
      </c>
      <c r="AH30" s="126">
        <f>VLOOKUP(CONCATENATE("R32 ",L$6," H",$B29),Основа!$A$1:$O3645,8,FALSE)</f>
        <v>2795.79</v>
      </c>
      <c r="AI30" s="126">
        <f>VLOOKUP(CONCATENATE("R32 ",M$6," H",$B29),Основа!$A$1:$O3645,8,FALSE)</f>
        <v>3075</v>
      </c>
      <c r="AJ30" s="126">
        <f>VLOOKUP(CONCATENATE("R32 ",N$6," H",$B29),Основа!$A$1:$O3645,8,FALSE)</f>
        <v>3143.8799999999997</v>
      </c>
      <c r="AK30" s="126">
        <f>VLOOKUP(CONCATENATE("R32 ",O$6," H",$B29),Основа!$A$1:$O3645,8,FALSE)</f>
        <v>3494.43</v>
      </c>
      <c r="AL30" s="126">
        <f>VLOOKUP(CONCATENATE("R32 ",P$6," H",$B29),Основа!$A$1:$O3645,8,FALSE)</f>
        <v>4193.0700000000006</v>
      </c>
      <c r="AM30" s="67"/>
    </row>
    <row r="31" spans="2:39" x14ac:dyDescent="0.3">
      <c r="B31" s="672">
        <v>14</v>
      </c>
      <c r="C31" s="664">
        <f>C29+50</f>
        <v>682</v>
      </c>
      <c r="D31" s="81" t="s">
        <v>36</v>
      </c>
      <c r="E31" s="447">
        <f>ROUND(AA31-(AA31*$J$5),0)</f>
        <v>32143</v>
      </c>
      <c r="F31" s="447">
        <f t="shared" ref="F31" si="134">ROUND(AB31-(AB31*$J$5),0)</f>
        <v>35108</v>
      </c>
      <c r="G31" s="447">
        <f t="shared" ref="G31" si="135">ROUND(AC31-(AC31*$J$5),0)</f>
        <v>41736</v>
      </c>
      <c r="H31" s="447">
        <f t="shared" ref="H31" si="136">ROUND(AD31-(AD31*$J$5),0)</f>
        <v>46708</v>
      </c>
      <c r="I31" s="447">
        <f t="shared" ref="I31" si="137">ROUND(AE31-(AE31*$J$5),0)</f>
        <v>55211</v>
      </c>
      <c r="J31" s="447">
        <f t="shared" ref="J31" si="138">ROUND(AF31-(AF31*$J$5),0)</f>
        <v>57819</v>
      </c>
      <c r="K31" s="447">
        <f t="shared" ref="K31" si="139">ROUND(AG31-(AG31*$J$5),0)</f>
        <v>63955</v>
      </c>
      <c r="L31" s="447">
        <f t="shared" ref="L31" si="140">ROUND(AH31-(AH31*$J$5),0)</f>
        <v>72712</v>
      </c>
      <c r="M31" s="447">
        <f t="shared" ref="M31" si="141">ROUND(AI31-(AI31*$J$5),0)</f>
        <v>88319</v>
      </c>
      <c r="N31" s="447">
        <f t="shared" ref="N31" si="142">ROUND(AJ31-(AJ31*$J$5),0)</f>
        <v>90270</v>
      </c>
      <c r="O31" s="447">
        <f t="shared" ref="O31" si="143">ROUND(AK31-(AK31*$J$5),0)</f>
        <v>112218</v>
      </c>
      <c r="P31" s="448">
        <f t="shared" ref="P31" si="144">ROUND(AL31-(AL31*$J$5),0)</f>
        <v>134165</v>
      </c>
      <c r="AA31" s="126">
        <f>ROUND(VLOOKUP(CONCATENATE("R32 ",E$6," H",$B31),Основа!$A$1:$O3647,15,FALSE),0)</f>
        <v>32143</v>
      </c>
      <c r="AB31" s="126">
        <f>ROUND(VLOOKUP(CONCATENATE("R32 ",F$6," H",$B31),Основа!$A$1:$O3647,15,FALSE),0)</f>
        <v>35108</v>
      </c>
      <c r="AC31" s="126">
        <f>ROUND(VLOOKUP(CONCATENATE("R32 ",G$6," H",$B31),Основа!$A$1:$O3647,15,FALSE),0)</f>
        <v>41736</v>
      </c>
      <c r="AD31" s="126">
        <f>ROUND(VLOOKUP(CONCATENATE("R32 ",H$6," H",$B31),Основа!$A$1:$O3647,15,FALSE),0)</f>
        <v>46708</v>
      </c>
      <c r="AE31" s="126">
        <f>ROUND(VLOOKUP(CONCATENATE("R32 ",I$6," H",$B31),Основа!$A$1:$O3647,15,FALSE),0)</f>
        <v>55211</v>
      </c>
      <c r="AF31" s="126">
        <f>ROUND(VLOOKUP(CONCATENATE("R32 ",J$6," H",$B31),Основа!$A$1:$O3647,15,FALSE),0)</f>
        <v>57819</v>
      </c>
      <c r="AG31" s="126">
        <f>ROUND(VLOOKUP(CONCATENATE("R32 ",K$6," H",$B31),Основа!$A$1:$O3647,15,FALSE),0)</f>
        <v>63955</v>
      </c>
      <c r="AH31" s="126">
        <f>ROUND(VLOOKUP(CONCATENATE("R32 ",L$6," H",$B31),Основа!$A$1:$O3647,15,FALSE),0)</f>
        <v>72712</v>
      </c>
      <c r="AI31" s="126">
        <f>ROUND(VLOOKUP(CONCATENATE("R32 ",M$6," H",$B31),Основа!$A$1:$O3647,15,FALSE),0)</f>
        <v>88319</v>
      </c>
      <c r="AJ31" s="126">
        <f>ROUND(VLOOKUP(CONCATENATE("R32 ",N$6," H",$B31),Основа!$A$1:$O3647,15,FALSE),0)</f>
        <v>90270</v>
      </c>
      <c r="AK31" s="126">
        <f>ROUND(VLOOKUP(CONCATENATE("R32 ",O$6," H",$B31),Основа!$A$1:$O3647,15,FALSE),0)</f>
        <v>112218</v>
      </c>
      <c r="AL31" s="126">
        <f>ROUND(VLOOKUP(CONCATENATE("R32 ",P$6," H",$B31),Основа!$A$1:$O3647,15,FALSE),0)</f>
        <v>134165</v>
      </c>
      <c r="AM31" s="67"/>
    </row>
    <row r="32" spans="2:39" ht="15" thickBot="1" x14ac:dyDescent="0.35">
      <c r="B32" s="679"/>
      <c r="C32" s="678"/>
      <c r="D32" s="106" t="str">
        <f>RIGHT($K$5,21)</f>
        <v>ΔТ=70⁰С (95/85/20) Вт</v>
      </c>
      <c r="E32" s="449">
        <f t="shared" ref="E32:P32" si="145">ROUND(IF($D32="ΔТ=70⁰С (95/85/20) Вт",AA32,(IF($D32="ΔТ=60⁰С (90/70/20) Вт",AA32*0.818,AA32*0.646))),0)</f>
        <v>754</v>
      </c>
      <c r="F32" s="449">
        <f t="shared" si="145"/>
        <v>829</v>
      </c>
      <c r="G32" s="449">
        <f t="shared" si="145"/>
        <v>1130</v>
      </c>
      <c r="H32" s="449">
        <f t="shared" si="145"/>
        <v>1508</v>
      </c>
      <c r="I32" s="449">
        <f t="shared" si="145"/>
        <v>1884</v>
      </c>
      <c r="J32" s="449">
        <f t="shared" si="145"/>
        <v>2263</v>
      </c>
      <c r="K32" s="449">
        <f t="shared" si="145"/>
        <v>2640</v>
      </c>
      <c r="L32" s="449">
        <f t="shared" si="145"/>
        <v>3017</v>
      </c>
      <c r="M32" s="449">
        <f t="shared" si="145"/>
        <v>3319</v>
      </c>
      <c r="N32" s="449">
        <f t="shared" si="145"/>
        <v>3394</v>
      </c>
      <c r="O32" s="449">
        <f t="shared" si="145"/>
        <v>3772</v>
      </c>
      <c r="P32" s="450">
        <f t="shared" si="145"/>
        <v>4526</v>
      </c>
      <c r="AA32" s="126">
        <f>VLOOKUP(CONCATENATE("R32 ",E$6," H",$B31),Основа!$A$1:$O3647,8,FALSE)</f>
        <v>753.99</v>
      </c>
      <c r="AB32" s="126">
        <f>VLOOKUP(CONCATENATE("R32 ",F$6," H",$B31),Основа!$A$1:$O3647,8,FALSE)</f>
        <v>829.02</v>
      </c>
      <c r="AC32" s="126">
        <f>VLOOKUP(CONCATENATE("R32 ",G$6," H",$B31),Основа!$A$1:$O3647,8,FALSE)</f>
        <v>1130.3699999999999</v>
      </c>
      <c r="AD32" s="126">
        <f>VLOOKUP(CONCATENATE("R32 ",H$6," H",$B31),Основа!$A$1:$O3647,8,FALSE)</f>
        <v>1507.98</v>
      </c>
      <c r="AE32" s="126">
        <f>VLOOKUP(CONCATENATE("R32 ",I$6," H",$B31),Основа!$A$1:$O3647,8,FALSE)</f>
        <v>1884.3600000000001</v>
      </c>
      <c r="AF32" s="126">
        <f>VLOOKUP(CONCATENATE("R32 ",J$6," H",$B31),Основа!$A$1:$O3647,8,FALSE)</f>
        <v>2263.1999999999998</v>
      </c>
      <c r="AG32" s="126">
        <f>VLOOKUP(CONCATENATE("R32 ",K$6," H",$B31),Основа!$A$1:$O3647,8,FALSE)</f>
        <v>2639.58</v>
      </c>
      <c r="AH32" s="126">
        <f>VLOOKUP(CONCATENATE("R32 ",L$6," H",$B31),Основа!$A$1:$O3647,8,FALSE)</f>
        <v>3017.19</v>
      </c>
      <c r="AI32" s="126">
        <f>VLOOKUP(CONCATENATE("R32 ",M$6," H",$B31),Основа!$A$1:$O3647,8,FALSE)</f>
        <v>3318.54</v>
      </c>
      <c r="AJ32" s="126">
        <f>VLOOKUP(CONCATENATE("R32 ",N$6," H",$B31),Основа!$A$1:$O3647,8,FALSE)</f>
        <v>3393.57</v>
      </c>
      <c r="AK32" s="126">
        <f>VLOOKUP(CONCATENATE("R32 ",O$6," H",$B31),Основа!$A$1:$O3647,8,FALSE)</f>
        <v>3772.4100000000003</v>
      </c>
      <c r="AL32" s="126">
        <f>VLOOKUP(CONCATENATE("R32 ",P$6," H",$B31),Основа!$A$1:$O3647,8,FALSE)</f>
        <v>4526.3999999999996</v>
      </c>
      <c r="AM32" s="67"/>
    </row>
    <row r="33" spans="2:39" ht="25.2" thickBot="1" x14ac:dyDescent="0.45">
      <c r="E33" s="28"/>
      <c r="F33" s="28" t="s">
        <v>51</v>
      </c>
      <c r="AA33" s="67"/>
      <c r="AB33" s="67"/>
      <c r="AC33" s="67"/>
      <c r="AD33" s="67"/>
      <c r="AE33" s="67"/>
      <c r="AF33" s="67"/>
      <c r="AG33" s="67"/>
      <c r="AH33" s="67"/>
      <c r="AI33" s="67"/>
      <c r="AJ33" s="67"/>
      <c r="AK33" s="67"/>
      <c r="AL33" s="67"/>
      <c r="AM33" s="67"/>
    </row>
    <row r="34" spans="2:39" ht="15" customHeight="1" x14ac:dyDescent="0.3">
      <c r="B34" s="666" t="s">
        <v>8</v>
      </c>
      <c r="C34" s="667"/>
      <c r="D34" s="668"/>
      <c r="E34" s="453">
        <v>500</v>
      </c>
      <c r="F34" s="453">
        <v>550</v>
      </c>
      <c r="G34" s="453">
        <v>750</v>
      </c>
      <c r="H34" s="453">
        <v>1000</v>
      </c>
      <c r="I34" s="453">
        <v>1250</v>
      </c>
      <c r="J34" s="453">
        <v>1500</v>
      </c>
      <c r="K34" s="453">
        <v>1750</v>
      </c>
      <c r="L34" s="453">
        <v>2000</v>
      </c>
      <c r="M34" s="453">
        <v>2200</v>
      </c>
      <c r="N34" s="453">
        <v>2250</v>
      </c>
      <c r="O34" s="453">
        <v>2500</v>
      </c>
      <c r="P34" s="454">
        <v>3000</v>
      </c>
      <c r="AA34" s="67"/>
      <c r="AB34" s="67"/>
      <c r="AC34" s="67"/>
      <c r="AD34" s="67"/>
      <c r="AE34" s="67"/>
      <c r="AF34" s="67"/>
      <c r="AG34" s="67"/>
      <c r="AH34" s="67"/>
      <c r="AI34" s="67"/>
      <c r="AJ34" s="67"/>
      <c r="AK34" s="67"/>
      <c r="AL34" s="67"/>
      <c r="AM34" s="67"/>
    </row>
    <row r="35" spans="2:39" ht="15" customHeight="1" x14ac:dyDescent="0.3">
      <c r="B35" s="590" t="s">
        <v>78</v>
      </c>
      <c r="C35" s="591"/>
      <c r="D35" s="592"/>
      <c r="E35" s="683">
        <v>58</v>
      </c>
      <c r="F35" s="684"/>
      <c r="G35" s="684"/>
      <c r="H35" s="684"/>
      <c r="I35" s="684"/>
      <c r="J35" s="684"/>
      <c r="K35" s="684"/>
      <c r="L35" s="684"/>
      <c r="M35" s="684"/>
      <c r="N35" s="684"/>
      <c r="O35" s="684"/>
      <c r="P35" s="685"/>
    </row>
    <row r="36" spans="2:39" ht="43.8" thickBot="1" x14ac:dyDescent="0.35">
      <c r="B36" s="1" t="s">
        <v>1</v>
      </c>
      <c r="C36" s="75" t="s">
        <v>7</v>
      </c>
      <c r="D36" s="669" t="s">
        <v>5</v>
      </c>
      <c r="E36" s="670"/>
      <c r="F36" s="670"/>
      <c r="G36" s="670"/>
      <c r="H36" s="670"/>
      <c r="I36" s="670"/>
      <c r="J36" s="670"/>
      <c r="K36" s="670"/>
      <c r="L36" s="670"/>
      <c r="M36" s="670"/>
      <c r="N36" s="670"/>
      <c r="O36" s="670"/>
      <c r="P36" s="671"/>
    </row>
    <row r="37" spans="2:39" x14ac:dyDescent="0.3">
      <c r="B37" s="672">
        <v>2</v>
      </c>
      <c r="C37" s="674">
        <v>50</v>
      </c>
      <c r="D37" s="4" t="s">
        <v>6</v>
      </c>
      <c r="E37" s="29">
        <v>4</v>
      </c>
      <c r="F37" s="29">
        <v>4.4000000000000004</v>
      </c>
      <c r="G37" s="29">
        <v>5.2</v>
      </c>
      <c r="H37" s="29">
        <v>7</v>
      </c>
      <c r="I37" s="29">
        <v>7.4</v>
      </c>
      <c r="J37" s="29">
        <v>8.4</v>
      </c>
      <c r="K37" s="29">
        <v>9.5</v>
      </c>
      <c r="L37" s="29">
        <v>10.6</v>
      </c>
      <c r="M37" s="29">
        <v>11.5</v>
      </c>
      <c r="N37" s="29">
        <v>11.6</v>
      </c>
      <c r="O37" s="29">
        <v>12.7</v>
      </c>
      <c r="P37" s="12">
        <v>15.3</v>
      </c>
    </row>
    <row r="38" spans="2:39" ht="15" thickBot="1" x14ac:dyDescent="0.35">
      <c r="B38" s="679"/>
      <c r="C38" s="676"/>
      <c r="D38" s="3" t="s">
        <v>3</v>
      </c>
      <c r="E38" s="29">
        <v>0.7</v>
      </c>
      <c r="F38" s="29">
        <v>0.7</v>
      </c>
      <c r="G38" s="29">
        <v>1</v>
      </c>
      <c r="H38" s="29">
        <v>1.2</v>
      </c>
      <c r="I38" s="29">
        <v>1.5</v>
      </c>
      <c r="J38" s="29">
        <v>1.8</v>
      </c>
      <c r="K38" s="29">
        <v>2.1</v>
      </c>
      <c r="L38" s="29">
        <v>2.2999999999999998</v>
      </c>
      <c r="M38" s="29">
        <v>2.6</v>
      </c>
      <c r="N38" s="29">
        <v>2.6</v>
      </c>
      <c r="O38" s="29">
        <v>2.9</v>
      </c>
      <c r="P38" s="12">
        <v>3.4</v>
      </c>
    </row>
    <row r="39" spans="2:39" x14ac:dyDescent="0.3">
      <c r="B39" s="672">
        <v>3</v>
      </c>
      <c r="C39" s="674">
        <v>100</v>
      </c>
      <c r="D39" s="2" t="s">
        <v>6</v>
      </c>
      <c r="E39" s="7">
        <v>5.0999999999999996</v>
      </c>
      <c r="F39" s="7">
        <v>5.6</v>
      </c>
      <c r="G39" s="7">
        <v>6.9</v>
      </c>
      <c r="H39" s="7">
        <v>9.1999999999999993</v>
      </c>
      <c r="I39" s="7">
        <v>10.1</v>
      </c>
      <c r="J39" s="7">
        <v>11.7</v>
      </c>
      <c r="K39" s="7">
        <v>13.3</v>
      </c>
      <c r="L39" s="7">
        <v>14.9</v>
      </c>
      <c r="M39" s="7">
        <v>16.3</v>
      </c>
      <c r="N39" s="7">
        <v>16.399999999999999</v>
      </c>
      <c r="O39" s="7">
        <v>18.100000000000001</v>
      </c>
      <c r="P39" s="8">
        <v>21.7</v>
      </c>
    </row>
    <row r="40" spans="2:39" ht="15" thickBot="1" x14ac:dyDescent="0.35">
      <c r="B40" s="679"/>
      <c r="C40" s="676"/>
      <c r="D40" s="5" t="s">
        <v>3</v>
      </c>
      <c r="E40" s="41">
        <v>1.1000000000000001</v>
      </c>
      <c r="F40" s="41">
        <v>1.1000000000000001</v>
      </c>
      <c r="G40" s="41">
        <v>1.5</v>
      </c>
      <c r="H40" s="41">
        <v>1.9</v>
      </c>
      <c r="I40" s="41">
        <v>2.2999999999999998</v>
      </c>
      <c r="J40" s="41">
        <v>2.7</v>
      </c>
      <c r="K40" s="41">
        <v>3.1</v>
      </c>
      <c r="L40" s="41">
        <v>3.5</v>
      </c>
      <c r="M40" s="41">
        <v>3.8</v>
      </c>
      <c r="N40" s="41">
        <v>3.9</v>
      </c>
      <c r="O40" s="41">
        <v>4.3</v>
      </c>
      <c r="P40" s="42">
        <v>5.2</v>
      </c>
    </row>
    <row r="41" spans="2:39" x14ac:dyDescent="0.3">
      <c r="B41" s="672">
        <v>4</v>
      </c>
      <c r="C41" s="674">
        <v>150</v>
      </c>
      <c r="D41" s="4" t="s">
        <v>6</v>
      </c>
      <c r="E41" s="9">
        <v>6.2</v>
      </c>
      <c r="F41" s="9">
        <v>6.8</v>
      </c>
      <c r="G41" s="9">
        <v>8.5</v>
      </c>
      <c r="H41" s="9">
        <v>11.4</v>
      </c>
      <c r="I41" s="9">
        <v>12.8</v>
      </c>
      <c r="J41" s="9">
        <v>14.9</v>
      </c>
      <c r="K41" s="9">
        <v>17.100000000000001</v>
      </c>
      <c r="L41" s="9">
        <v>19.2</v>
      </c>
      <c r="M41" s="9">
        <v>21.1</v>
      </c>
      <c r="N41" s="9">
        <v>21.3</v>
      </c>
      <c r="O41" s="9">
        <v>23.5</v>
      </c>
      <c r="P41" s="10">
        <v>28.2</v>
      </c>
    </row>
    <row r="42" spans="2:39" ht="15" thickBot="1" x14ac:dyDescent="0.35">
      <c r="B42" s="679"/>
      <c r="C42" s="676"/>
      <c r="D42" s="3" t="s">
        <v>3</v>
      </c>
      <c r="E42" s="29">
        <v>1.4</v>
      </c>
      <c r="F42" s="29">
        <v>1.5</v>
      </c>
      <c r="G42" s="29">
        <v>2</v>
      </c>
      <c r="H42" s="29">
        <v>2.5</v>
      </c>
      <c r="I42" s="29">
        <v>3.1</v>
      </c>
      <c r="J42" s="29">
        <v>3.6</v>
      </c>
      <c r="K42" s="29">
        <v>4.2</v>
      </c>
      <c r="L42" s="29">
        <v>4.7</v>
      </c>
      <c r="M42" s="29">
        <v>5.0999999999999996</v>
      </c>
      <c r="N42" s="29">
        <v>5.3</v>
      </c>
      <c r="O42" s="29">
        <v>5.8</v>
      </c>
      <c r="P42" s="12">
        <v>6.9</v>
      </c>
    </row>
    <row r="43" spans="2:39" x14ac:dyDescent="0.3">
      <c r="B43" s="672">
        <v>5</v>
      </c>
      <c r="C43" s="674">
        <v>200</v>
      </c>
      <c r="D43" s="2" t="s">
        <v>6</v>
      </c>
      <c r="E43" s="7">
        <v>7.3</v>
      </c>
      <c r="F43" s="7">
        <v>8</v>
      </c>
      <c r="G43" s="7">
        <v>10.199999999999999</v>
      </c>
      <c r="H43" s="7">
        <v>13.6</v>
      </c>
      <c r="I43" s="7">
        <v>15.5</v>
      </c>
      <c r="J43" s="7">
        <v>18.2</v>
      </c>
      <c r="K43" s="7">
        <v>20.9</v>
      </c>
      <c r="L43" s="7">
        <v>23.5</v>
      </c>
      <c r="M43" s="7">
        <v>25.9</v>
      </c>
      <c r="N43" s="7">
        <v>26.2</v>
      </c>
      <c r="O43" s="7">
        <v>28.9</v>
      </c>
      <c r="P43" s="8">
        <v>34.700000000000003</v>
      </c>
    </row>
    <row r="44" spans="2:39" ht="15" thickBot="1" x14ac:dyDescent="0.35">
      <c r="B44" s="679"/>
      <c r="C44" s="676"/>
      <c r="D44" s="5" t="s">
        <v>3</v>
      </c>
      <c r="E44" s="29">
        <v>1.8</v>
      </c>
      <c r="F44" s="29">
        <v>1.9</v>
      </c>
      <c r="G44" s="29">
        <v>2.5</v>
      </c>
      <c r="H44" s="29">
        <v>3.2</v>
      </c>
      <c r="I44" s="29">
        <v>3.8</v>
      </c>
      <c r="J44" s="29">
        <v>4.5</v>
      </c>
      <c r="K44" s="29">
        <v>5.2</v>
      </c>
      <c r="L44" s="29">
        <v>5.9</v>
      </c>
      <c r="M44" s="29">
        <v>6.4</v>
      </c>
      <c r="N44" s="29">
        <v>6.6</v>
      </c>
      <c r="O44" s="29">
        <v>7.3</v>
      </c>
      <c r="P44" s="12">
        <v>8.6</v>
      </c>
    </row>
    <row r="45" spans="2:39" x14ac:dyDescent="0.3">
      <c r="B45" s="672">
        <v>6</v>
      </c>
      <c r="C45" s="674">
        <v>250</v>
      </c>
      <c r="D45" s="4" t="s">
        <v>6</v>
      </c>
      <c r="E45" s="9">
        <v>8.4</v>
      </c>
      <c r="F45" s="9">
        <v>9.1999999999999993</v>
      </c>
      <c r="G45" s="9">
        <v>11.9</v>
      </c>
      <c r="H45" s="9">
        <v>15.8</v>
      </c>
      <c r="I45" s="9">
        <v>18.2</v>
      </c>
      <c r="J45" s="9">
        <v>21.5</v>
      </c>
      <c r="K45" s="9">
        <v>24.7</v>
      </c>
      <c r="L45" s="9">
        <v>27.8</v>
      </c>
      <c r="M45" s="9">
        <v>30.7</v>
      </c>
      <c r="N45" s="9">
        <v>31.1</v>
      </c>
      <c r="O45" s="9">
        <v>34.299999999999997</v>
      </c>
      <c r="P45" s="10">
        <v>41.2</v>
      </c>
    </row>
    <row r="46" spans="2:39" ht="15" thickBot="1" x14ac:dyDescent="0.35">
      <c r="B46" s="679"/>
      <c r="C46" s="676"/>
      <c r="D46" s="3" t="s">
        <v>3</v>
      </c>
      <c r="E46" s="29">
        <v>2.2000000000000002</v>
      </c>
      <c r="F46" s="29">
        <v>2.2999999999999998</v>
      </c>
      <c r="G46" s="29">
        <v>3</v>
      </c>
      <c r="H46" s="29">
        <v>3.8</v>
      </c>
      <c r="I46" s="29">
        <v>4.5999999999999996</v>
      </c>
      <c r="J46" s="29">
        <v>5.4</v>
      </c>
      <c r="K46" s="29">
        <v>6.3</v>
      </c>
      <c r="L46" s="29">
        <v>7.1</v>
      </c>
      <c r="M46" s="29">
        <v>7.7</v>
      </c>
      <c r="N46" s="29">
        <v>7.9</v>
      </c>
      <c r="O46" s="29">
        <v>8.6999999999999993</v>
      </c>
      <c r="P46" s="12">
        <v>10.4</v>
      </c>
    </row>
    <row r="47" spans="2:39" x14ac:dyDescent="0.3">
      <c r="B47" s="672">
        <v>7</v>
      </c>
      <c r="C47" s="674">
        <v>300</v>
      </c>
      <c r="D47" s="2" t="s">
        <v>6</v>
      </c>
      <c r="E47" s="7">
        <v>9.5</v>
      </c>
      <c r="F47" s="7">
        <v>10.4</v>
      </c>
      <c r="G47" s="7">
        <v>13.6</v>
      </c>
      <c r="H47" s="7">
        <v>18</v>
      </c>
      <c r="I47" s="7">
        <v>20.9</v>
      </c>
      <c r="J47" s="7">
        <v>24.8</v>
      </c>
      <c r="K47" s="7">
        <v>28.5</v>
      </c>
      <c r="L47" s="7">
        <v>32.1</v>
      </c>
      <c r="M47" s="7">
        <v>35.5</v>
      </c>
      <c r="N47" s="7">
        <v>36</v>
      </c>
      <c r="O47" s="7">
        <v>39.700000000000003</v>
      </c>
      <c r="P47" s="8">
        <v>47.7</v>
      </c>
    </row>
    <row r="48" spans="2:39" ht="15" thickBot="1" x14ac:dyDescent="0.35">
      <c r="B48" s="679"/>
      <c r="C48" s="676"/>
      <c r="D48" s="5" t="s">
        <v>3</v>
      </c>
      <c r="E48" s="29">
        <v>2.5</v>
      </c>
      <c r="F48" s="29">
        <v>2.7</v>
      </c>
      <c r="G48" s="29">
        <v>3.5</v>
      </c>
      <c r="H48" s="29">
        <v>4.4000000000000004</v>
      </c>
      <c r="I48" s="29">
        <v>5.4</v>
      </c>
      <c r="J48" s="29">
        <v>6.3</v>
      </c>
      <c r="K48" s="29">
        <v>7.3</v>
      </c>
      <c r="L48" s="29">
        <v>8.3000000000000007</v>
      </c>
      <c r="M48" s="29">
        <v>9</v>
      </c>
      <c r="N48" s="29">
        <v>9.1999999999999993</v>
      </c>
      <c r="O48" s="29">
        <v>10.199999999999999</v>
      </c>
      <c r="P48" s="12">
        <v>12.1</v>
      </c>
    </row>
    <row r="49" spans="2:38" x14ac:dyDescent="0.3">
      <c r="B49" s="672">
        <v>8</v>
      </c>
      <c r="C49" s="674">
        <v>350</v>
      </c>
      <c r="D49" s="4" t="s">
        <v>6</v>
      </c>
      <c r="E49" s="9">
        <v>10.6</v>
      </c>
      <c r="F49" s="9">
        <v>11.6</v>
      </c>
      <c r="G49" s="9">
        <v>15.3</v>
      </c>
      <c r="H49" s="9">
        <v>20.2</v>
      </c>
      <c r="I49" s="9">
        <v>23.6</v>
      </c>
      <c r="J49" s="9">
        <v>28.1</v>
      </c>
      <c r="K49" s="9">
        <v>32.299999999999997</v>
      </c>
      <c r="L49" s="9">
        <v>36.4</v>
      </c>
      <c r="M49" s="9">
        <v>40.299999999999997</v>
      </c>
      <c r="N49" s="9">
        <v>40.9</v>
      </c>
      <c r="O49" s="9">
        <v>45.1</v>
      </c>
      <c r="P49" s="10">
        <v>54.2</v>
      </c>
    </row>
    <row r="50" spans="2:38" ht="15" thickBot="1" x14ac:dyDescent="0.35">
      <c r="B50" s="679"/>
      <c r="C50" s="676"/>
      <c r="D50" s="3" t="s">
        <v>3</v>
      </c>
      <c r="E50" s="29">
        <v>2.9</v>
      </c>
      <c r="F50" s="29">
        <v>3.1</v>
      </c>
      <c r="G50" s="29">
        <v>4</v>
      </c>
      <c r="H50" s="29">
        <v>5.0999999999999996</v>
      </c>
      <c r="I50" s="29">
        <v>6.2</v>
      </c>
      <c r="J50" s="29">
        <v>7.3</v>
      </c>
      <c r="K50" s="29">
        <v>8.4</v>
      </c>
      <c r="L50" s="29">
        <v>9.4</v>
      </c>
      <c r="M50" s="29">
        <v>10.3</v>
      </c>
      <c r="N50" s="29">
        <v>10.5</v>
      </c>
      <c r="O50" s="29">
        <v>11.6</v>
      </c>
      <c r="P50" s="12">
        <v>13.8</v>
      </c>
    </row>
    <row r="51" spans="2:38" x14ac:dyDescent="0.3">
      <c r="B51" s="672">
        <v>9</v>
      </c>
      <c r="C51" s="674">
        <v>400</v>
      </c>
      <c r="D51" s="2" t="s">
        <v>6</v>
      </c>
      <c r="E51" s="7">
        <v>11.7</v>
      </c>
      <c r="F51" s="7">
        <v>12.8</v>
      </c>
      <c r="G51" s="7">
        <v>17</v>
      </c>
      <c r="H51" s="7">
        <v>22.4</v>
      </c>
      <c r="I51" s="7">
        <v>26.3</v>
      </c>
      <c r="J51" s="7">
        <v>31.4</v>
      </c>
      <c r="K51" s="7">
        <v>36.1</v>
      </c>
      <c r="L51" s="7">
        <v>40.700000000000003</v>
      </c>
      <c r="M51" s="7">
        <v>45.1</v>
      </c>
      <c r="N51" s="7">
        <v>45.8</v>
      </c>
      <c r="O51" s="7">
        <v>50.5</v>
      </c>
      <c r="P51" s="8">
        <v>60.7</v>
      </c>
    </row>
    <row r="52" spans="2:38" ht="15" thickBot="1" x14ac:dyDescent="0.35">
      <c r="B52" s="679"/>
      <c r="C52" s="676"/>
      <c r="D52" s="5" t="s">
        <v>3</v>
      </c>
      <c r="E52" s="29">
        <v>3.2</v>
      </c>
      <c r="F52" s="29">
        <v>3.5</v>
      </c>
      <c r="G52" s="29">
        <v>4.5</v>
      </c>
      <c r="H52" s="29">
        <v>5.7</v>
      </c>
      <c r="I52" s="29">
        <v>6.9</v>
      </c>
      <c r="J52" s="29">
        <v>8.1999999999999993</v>
      </c>
      <c r="K52" s="29">
        <v>9.4</v>
      </c>
      <c r="L52" s="29">
        <v>10.6</v>
      </c>
      <c r="M52" s="29">
        <v>11.6</v>
      </c>
      <c r="N52" s="29">
        <v>11.9</v>
      </c>
      <c r="O52" s="29">
        <v>13.1</v>
      </c>
      <c r="P52" s="12">
        <v>15.6</v>
      </c>
    </row>
    <row r="53" spans="2:38" x14ac:dyDescent="0.3">
      <c r="B53" s="672">
        <v>10</v>
      </c>
      <c r="C53" s="674">
        <v>450</v>
      </c>
      <c r="D53" s="4" t="s">
        <v>6</v>
      </c>
      <c r="E53" s="7">
        <v>12.8</v>
      </c>
      <c r="F53" s="7">
        <v>14</v>
      </c>
      <c r="G53" s="7">
        <v>18.7</v>
      </c>
      <c r="H53" s="7">
        <v>24.6</v>
      </c>
      <c r="I53" s="7">
        <v>29</v>
      </c>
      <c r="J53" s="7">
        <v>33.1</v>
      </c>
      <c r="K53" s="7">
        <v>39.9</v>
      </c>
      <c r="L53" s="7">
        <v>45</v>
      </c>
      <c r="M53" s="7">
        <v>49.9</v>
      </c>
      <c r="N53" s="7">
        <v>50.7</v>
      </c>
      <c r="O53" s="7">
        <v>55.9</v>
      </c>
      <c r="P53" s="8">
        <v>67.2</v>
      </c>
    </row>
    <row r="54" spans="2:38" ht="15" thickBot="1" x14ac:dyDescent="0.35">
      <c r="B54" s="679"/>
      <c r="C54" s="676"/>
      <c r="D54" s="3" t="s">
        <v>3</v>
      </c>
      <c r="E54" s="29">
        <v>3.6</v>
      </c>
      <c r="F54" s="29">
        <v>3.9</v>
      </c>
      <c r="G54" s="29">
        <v>5</v>
      </c>
      <c r="H54" s="29">
        <v>6.4</v>
      </c>
      <c r="I54" s="29">
        <v>7.7</v>
      </c>
      <c r="J54" s="29">
        <v>9.1</v>
      </c>
      <c r="K54" s="29">
        <v>10.5</v>
      </c>
      <c r="L54" s="29">
        <v>11.8</v>
      </c>
      <c r="M54" s="29">
        <v>12.9</v>
      </c>
      <c r="N54" s="29">
        <v>13.2</v>
      </c>
      <c r="O54" s="29">
        <v>14.6</v>
      </c>
      <c r="P54" s="12">
        <v>17.3</v>
      </c>
    </row>
    <row r="55" spans="2:38" x14ac:dyDescent="0.3">
      <c r="B55" s="672">
        <v>11</v>
      </c>
      <c r="C55" s="674">
        <v>500</v>
      </c>
      <c r="D55" s="4" t="s">
        <v>6</v>
      </c>
      <c r="E55" s="29">
        <v>13.9</v>
      </c>
      <c r="F55" s="29">
        <v>15.2</v>
      </c>
      <c r="G55" s="29">
        <v>20.399999999999999</v>
      </c>
      <c r="H55" s="29">
        <v>26.8</v>
      </c>
      <c r="I55" s="29">
        <v>31.7</v>
      </c>
      <c r="J55" s="29">
        <v>38</v>
      </c>
      <c r="K55" s="29">
        <v>43.7</v>
      </c>
      <c r="L55" s="29">
        <v>49.3</v>
      </c>
      <c r="M55" s="29">
        <v>54.7</v>
      </c>
      <c r="N55" s="29">
        <v>55.6</v>
      </c>
      <c r="O55" s="29">
        <v>61.3</v>
      </c>
      <c r="P55" s="12">
        <v>73.7</v>
      </c>
    </row>
    <row r="56" spans="2:38" ht="15" thickBot="1" x14ac:dyDescent="0.35">
      <c r="B56" s="679"/>
      <c r="C56" s="676"/>
      <c r="D56" s="3" t="s">
        <v>3</v>
      </c>
      <c r="E56" s="29">
        <v>4</v>
      </c>
      <c r="F56" s="29">
        <v>4.3</v>
      </c>
      <c r="G56" s="29">
        <v>5.5</v>
      </c>
      <c r="H56" s="29">
        <v>7</v>
      </c>
      <c r="I56" s="29">
        <v>8.5</v>
      </c>
      <c r="J56" s="29">
        <v>10</v>
      </c>
      <c r="K56" s="29">
        <v>11.5</v>
      </c>
      <c r="L56" s="29">
        <v>13</v>
      </c>
      <c r="M56" s="29">
        <v>14.2</v>
      </c>
      <c r="N56" s="29">
        <v>14.5</v>
      </c>
      <c r="O56" s="29">
        <v>16</v>
      </c>
      <c r="P56" s="12">
        <v>19</v>
      </c>
    </row>
    <row r="57" spans="2:38" x14ac:dyDescent="0.3">
      <c r="B57" s="672">
        <v>12</v>
      </c>
      <c r="C57" s="674">
        <v>550</v>
      </c>
      <c r="D57" s="2" t="s">
        <v>6</v>
      </c>
      <c r="E57" s="7">
        <v>15</v>
      </c>
      <c r="F57" s="7">
        <v>16.5</v>
      </c>
      <c r="G57" s="7">
        <v>22.1</v>
      </c>
      <c r="H57" s="7">
        <v>29</v>
      </c>
      <c r="I57" s="7">
        <v>34.4</v>
      </c>
      <c r="J57" s="7">
        <v>41.3</v>
      </c>
      <c r="K57" s="7">
        <v>47.5</v>
      </c>
      <c r="L57" s="7">
        <v>53.6</v>
      </c>
      <c r="M57" s="7">
        <v>59.5</v>
      </c>
      <c r="N57" s="7">
        <v>60.5</v>
      </c>
      <c r="O57" s="7">
        <v>66.7</v>
      </c>
      <c r="P57" s="8">
        <v>80.2</v>
      </c>
    </row>
    <row r="58" spans="2:38" ht="15" thickBot="1" x14ac:dyDescent="0.35">
      <c r="B58" s="679"/>
      <c r="C58" s="676"/>
      <c r="D58" s="5" t="s">
        <v>3</v>
      </c>
      <c r="E58" s="29">
        <v>4.3</v>
      </c>
      <c r="F58" s="29">
        <v>4.7</v>
      </c>
      <c r="G58" s="29">
        <v>6</v>
      </c>
      <c r="H58" s="29">
        <v>7.6</v>
      </c>
      <c r="I58" s="29">
        <v>9.3000000000000007</v>
      </c>
      <c r="J58" s="29">
        <v>10.9</v>
      </c>
      <c r="K58" s="29">
        <v>12.6</v>
      </c>
      <c r="L58" s="29">
        <v>14.2</v>
      </c>
      <c r="M58" s="29">
        <v>15.5</v>
      </c>
      <c r="N58" s="29">
        <v>15.8</v>
      </c>
      <c r="O58" s="29">
        <v>17.5</v>
      </c>
      <c r="P58" s="12">
        <v>20.8</v>
      </c>
    </row>
    <row r="59" spans="2:38" x14ac:dyDescent="0.3">
      <c r="B59" s="672">
        <v>13</v>
      </c>
      <c r="C59" s="674">
        <v>600</v>
      </c>
      <c r="D59" s="4" t="s">
        <v>6</v>
      </c>
      <c r="E59" s="7">
        <v>16.100000000000001</v>
      </c>
      <c r="F59" s="7">
        <v>17.600000000000001</v>
      </c>
      <c r="G59" s="7">
        <v>23.8</v>
      </c>
      <c r="H59" s="7">
        <v>31.2</v>
      </c>
      <c r="I59" s="7">
        <v>37.1</v>
      </c>
      <c r="J59" s="7">
        <v>44.6</v>
      </c>
      <c r="K59" s="7">
        <v>51.3</v>
      </c>
      <c r="L59" s="7">
        <v>57.9</v>
      </c>
      <c r="M59" s="7">
        <v>64.3</v>
      </c>
      <c r="N59" s="7">
        <v>65.400000000000006</v>
      </c>
      <c r="O59" s="7">
        <v>72.099999999999994</v>
      </c>
      <c r="P59" s="8">
        <v>86.7</v>
      </c>
    </row>
    <row r="60" spans="2:38" ht="15" thickBot="1" x14ac:dyDescent="0.35">
      <c r="B60" s="679"/>
      <c r="C60" s="676"/>
      <c r="D60" s="3" t="s">
        <v>3</v>
      </c>
      <c r="E60" s="29">
        <v>4.7</v>
      </c>
      <c r="F60" s="29">
        <v>5.0999999999999996</v>
      </c>
      <c r="G60" s="29">
        <v>6.5</v>
      </c>
      <c r="H60" s="29">
        <v>8.3000000000000007</v>
      </c>
      <c r="I60" s="29">
        <v>10</v>
      </c>
      <c r="J60" s="29">
        <v>11.8</v>
      </c>
      <c r="K60" s="29">
        <v>13.6</v>
      </c>
      <c r="L60" s="29">
        <v>15.4</v>
      </c>
      <c r="M60" s="29">
        <v>16.8</v>
      </c>
      <c r="N60" s="29">
        <v>17.2</v>
      </c>
      <c r="O60" s="29">
        <v>18.899999999999999</v>
      </c>
      <c r="P60" s="12">
        <v>22.5</v>
      </c>
    </row>
    <row r="61" spans="2:38" x14ac:dyDescent="0.3">
      <c r="B61" s="672">
        <v>14</v>
      </c>
      <c r="C61" s="674">
        <v>650</v>
      </c>
      <c r="D61" s="4" t="s">
        <v>6</v>
      </c>
      <c r="E61" s="7">
        <v>17.2</v>
      </c>
      <c r="F61" s="7">
        <v>18.8</v>
      </c>
      <c r="G61" s="7">
        <v>25.5</v>
      </c>
      <c r="H61" s="7">
        <v>33.4</v>
      </c>
      <c r="I61" s="7">
        <v>39.799999999999997</v>
      </c>
      <c r="J61" s="7">
        <v>47.9</v>
      </c>
      <c r="K61" s="7">
        <v>55.1</v>
      </c>
      <c r="L61" s="7">
        <v>62.2</v>
      </c>
      <c r="M61" s="7">
        <v>69.099999999999994</v>
      </c>
      <c r="N61" s="7">
        <v>70.3</v>
      </c>
      <c r="O61" s="7">
        <v>77.5</v>
      </c>
      <c r="P61" s="8">
        <v>93.2</v>
      </c>
      <c r="AA61" s="30"/>
      <c r="AB61" s="30"/>
      <c r="AC61" s="30"/>
      <c r="AD61" s="30"/>
      <c r="AE61" s="30"/>
      <c r="AF61" s="30"/>
      <c r="AG61" s="30"/>
      <c r="AH61" s="30"/>
      <c r="AI61" s="30"/>
      <c r="AJ61" s="30"/>
      <c r="AK61" s="30"/>
      <c r="AL61" s="30"/>
    </row>
    <row r="62" spans="2:38" ht="15" thickBot="1" x14ac:dyDescent="0.35">
      <c r="B62" s="679"/>
      <c r="C62" s="676"/>
      <c r="D62" s="3" t="s">
        <v>3</v>
      </c>
      <c r="E62" s="19">
        <v>5.0999999999999996</v>
      </c>
      <c r="F62" s="19">
        <v>5.5</v>
      </c>
      <c r="G62" s="19">
        <v>7</v>
      </c>
      <c r="H62" s="19">
        <v>8.9</v>
      </c>
      <c r="I62" s="19">
        <v>10.8</v>
      </c>
      <c r="J62" s="19">
        <v>12.7</v>
      </c>
      <c r="K62" s="19">
        <v>14.7</v>
      </c>
      <c r="L62" s="19">
        <v>16.600000000000001</v>
      </c>
      <c r="M62" s="19">
        <v>18.100000000000001</v>
      </c>
      <c r="N62" s="19">
        <v>18.5</v>
      </c>
      <c r="O62" s="19">
        <v>20.399999999999999</v>
      </c>
      <c r="P62" s="11">
        <v>24.2</v>
      </c>
      <c r="AA62" s="30"/>
      <c r="AB62" s="30"/>
      <c r="AC62" s="30"/>
      <c r="AD62" s="30"/>
      <c r="AE62" s="30"/>
      <c r="AF62" s="30"/>
      <c r="AG62" s="30"/>
      <c r="AH62" s="30"/>
      <c r="AI62" s="30"/>
      <c r="AJ62" s="30"/>
      <c r="AK62" s="30"/>
      <c r="AL62" s="30"/>
    </row>
    <row r="63" spans="2:38" ht="15" customHeight="1" x14ac:dyDescent="0.3">
      <c r="AA63" s="30"/>
      <c r="AB63" s="30"/>
      <c r="AC63" s="30"/>
      <c r="AD63" s="30"/>
      <c r="AE63" s="30"/>
      <c r="AF63" s="30"/>
      <c r="AG63" s="30"/>
      <c r="AH63" s="30"/>
      <c r="AI63" s="30"/>
      <c r="AJ63" s="30"/>
      <c r="AK63" s="30"/>
      <c r="AL63" s="30"/>
    </row>
    <row r="64" spans="2:38" x14ac:dyDescent="0.3">
      <c r="AA64" s="30"/>
      <c r="AB64" s="30"/>
      <c r="AC64" s="30"/>
      <c r="AD64" s="30"/>
      <c r="AE64" s="30"/>
      <c r="AF64" s="30"/>
      <c r="AG64" s="30"/>
      <c r="AH64" s="30"/>
      <c r="AI64" s="30"/>
      <c r="AJ64" s="30"/>
      <c r="AK64" s="30"/>
      <c r="AL64" s="30"/>
    </row>
    <row r="65" spans="27:38" x14ac:dyDescent="0.3">
      <c r="AA65" s="30"/>
      <c r="AB65" s="30"/>
      <c r="AC65" s="30"/>
      <c r="AD65" s="30"/>
      <c r="AE65" s="30"/>
      <c r="AF65" s="30"/>
      <c r="AG65" s="30"/>
      <c r="AH65" s="30"/>
      <c r="AI65" s="30"/>
      <c r="AJ65" s="30"/>
      <c r="AK65" s="30"/>
      <c r="AL65" s="30"/>
    </row>
    <row r="66" spans="27:38" x14ac:dyDescent="0.3">
      <c r="AA66" s="30"/>
      <c r="AB66" s="30"/>
      <c r="AC66" s="30"/>
      <c r="AD66" s="30"/>
      <c r="AE66" s="30"/>
      <c r="AF66" s="30"/>
      <c r="AG66" s="30"/>
      <c r="AH66" s="30"/>
      <c r="AI66" s="30"/>
      <c r="AJ66" s="30"/>
      <c r="AK66" s="30"/>
      <c r="AL66" s="30"/>
    </row>
    <row r="67" spans="27:38" x14ac:dyDescent="0.3">
      <c r="AA67" s="30"/>
      <c r="AB67" s="30"/>
      <c r="AC67" s="30"/>
      <c r="AD67" s="30"/>
      <c r="AE67" s="30"/>
      <c r="AF67" s="30"/>
      <c r="AG67" s="30"/>
      <c r="AH67" s="30"/>
      <c r="AI67" s="30"/>
      <c r="AJ67" s="30"/>
      <c r="AK67" s="30"/>
      <c r="AL67" s="30"/>
    </row>
    <row r="68" spans="27:38" x14ac:dyDescent="0.3">
      <c r="AA68" s="30"/>
      <c r="AB68" s="30"/>
      <c r="AC68" s="30"/>
      <c r="AD68" s="30"/>
      <c r="AE68" s="30"/>
      <c r="AF68" s="30"/>
      <c r="AG68" s="30"/>
      <c r="AH68" s="30"/>
      <c r="AI68" s="30"/>
      <c r="AJ68" s="30"/>
      <c r="AK68" s="30"/>
      <c r="AL68" s="30"/>
    </row>
    <row r="69" spans="27:38" x14ac:dyDescent="0.3">
      <c r="AA69" s="30"/>
      <c r="AB69" s="30"/>
      <c r="AC69" s="30"/>
      <c r="AD69" s="30"/>
      <c r="AE69" s="30"/>
      <c r="AF69" s="30"/>
      <c r="AG69" s="30"/>
      <c r="AH69" s="30"/>
      <c r="AI69" s="30"/>
      <c r="AJ69" s="30"/>
      <c r="AK69" s="30"/>
      <c r="AL69" s="30"/>
    </row>
    <row r="70" spans="27:38" x14ac:dyDescent="0.3">
      <c r="AA70" s="30"/>
      <c r="AB70" s="30"/>
      <c r="AC70" s="30"/>
      <c r="AD70" s="30"/>
      <c r="AE70" s="30"/>
      <c r="AF70" s="30"/>
      <c r="AG70" s="30"/>
      <c r="AH70" s="30"/>
      <c r="AI70" s="30"/>
      <c r="AJ70" s="30"/>
      <c r="AK70" s="30"/>
      <c r="AL70" s="30"/>
    </row>
    <row r="71" spans="27:38" x14ac:dyDescent="0.3">
      <c r="AA71" s="30"/>
      <c r="AB71" s="30"/>
      <c r="AC71" s="30"/>
      <c r="AD71" s="30"/>
      <c r="AE71" s="30"/>
      <c r="AF71" s="30"/>
      <c r="AG71" s="30"/>
      <c r="AH71" s="30"/>
      <c r="AI71" s="30"/>
      <c r="AJ71" s="30"/>
      <c r="AK71" s="30"/>
      <c r="AL71" s="30"/>
    </row>
    <row r="72" spans="27:38" x14ac:dyDescent="0.3">
      <c r="AA72" s="30"/>
      <c r="AB72" s="30"/>
      <c r="AC72" s="30"/>
      <c r="AD72" s="30"/>
      <c r="AE72" s="30"/>
      <c r="AF72" s="30"/>
      <c r="AG72" s="30"/>
      <c r="AH72" s="30"/>
      <c r="AI72" s="30"/>
      <c r="AJ72" s="30"/>
      <c r="AK72" s="30"/>
      <c r="AL72" s="30"/>
    </row>
    <row r="73" spans="27:38" x14ac:dyDescent="0.3">
      <c r="AA73" s="30"/>
      <c r="AB73" s="30"/>
      <c r="AC73" s="30"/>
      <c r="AD73" s="30"/>
      <c r="AE73" s="30"/>
      <c r="AF73" s="30"/>
      <c r="AG73" s="30"/>
      <c r="AH73" s="30"/>
      <c r="AI73" s="30"/>
      <c r="AJ73" s="30"/>
      <c r="AK73" s="30"/>
      <c r="AL73" s="30"/>
    </row>
    <row r="74" spans="27:38" x14ac:dyDescent="0.3">
      <c r="AA74" s="30"/>
      <c r="AB74" s="30"/>
      <c r="AC74" s="30"/>
      <c r="AD74" s="30"/>
      <c r="AE74" s="30"/>
      <c r="AF74" s="30"/>
      <c r="AG74" s="30"/>
      <c r="AH74" s="30"/>
      <c r="AI74" s="30"/>
      <c r="AJ74" s="30"/>
      <c r="AK74" s="30"/>
      <c r="AL74" s="30"/>
    </row>
    <row r="75" spans="27:38" x14ac:dyDescent="0.3">
      <c r="AA75" s="30"/>
      <c r="AB75" s="30"/>
      <c r="AC75" s="30"/>
      <c r="AD75" s="30"/>
      <c r="AE75" s="30"/>
      <c r="AF75" s="30"/>
      <c r="AG75" s="30"/>
      <c r="AH75" s="30"/>
      <c r="AI75" s="30"/>
      <c r="AJ75" s="30"/>
      <c r="AK75" s="30"/>
      <c r="AL75" s="30"/>
    </row>
    <row r="76" spans="27:38" x14ac:dyDescent="0.3">
      <c r="AA76" s="30"/>
      <c r="AB76" s="30"/>
      <c r="AC76" s="30"/>
      <c r="AD76" s="30"/>
      <c r="AE76" s="30"/>
      <c r="AF76" s="30"/>
      <c r="AG76" s="30"/>
      <c r="AH76" s="30"/>
      <c r="AI76" s="30"/>
      <c r="AJ76" s="30"/>
      <c r="AK76" s="30"/>
      <c r="AL76" s="30"/>
    </row>
    <row r="77" spans="27:38" x14ac:dyDescent="0.3">
      <c r="AA77" s="30"/>
      <c r="AB77" s="30"/>
      <c r="AC77" s="30"/>
      <c r="AD77" s="30"/>
      <c r="AE77" s="30"/>
      <c r="AF77" s="30"/>
      <c r="AG77" s="30"/>
      <c r="AH77" s="30"/>
      <c r="AI77" s="30"/>
      <c r="AJ77" s="30"/>
      <c r="AK77" s="30"/>
      <c r="AL77" s="30"/>
    </row>
    <row r="78" spans="27:38" x14ac:dyDescent="0.3">
      <c r="AA78" s="30"/>
      <c r="AB78" s="30"/>
      <c r="AC78" s="30"/>
      <c r="AD78" s="30"/>
      <c r="AE78" s="30"/>
      <c r="AF78" s="30"/>
      <c r="AG78" s="30"/>
      <c r="AH78" s="30"/>
      <c r="AI78" s="30"/>
      <c r="AJ78" s="30"/>
      <c r="AK78" s="30"/>
      <c r="AL78" s="30"/>
    </row>
    <row r="79" spans="27:38" x14ac:dyDescent="0.3">
      <c r="AA79" s="30"/>
      <c r="AB79" s="30"/>
      <c r="AC79" s="30"/>
      <c r="AD79" s="30"/>
      <c r="AE79" s="30"/>
      <c r="AF79" s="30"/>
      <c r="AG79" s="30"/>
      <c r="AH79" s="30"/>
      <c r="AI79" s="30"/>
      <c r="AJ79" s="30"/>
      <c r="AK79" s="30"/>
      <c r="AL79" s="30"/>
    </row>
    <row r="80" spans="27:38" x14ac:dyDescent="0.3">
      <c r="AA80" s="30"/>
      <c r="AB80" s="30"/>
      <c r="AC80" s="30"/>
      <c r="AD80" s="30"/>
      <c r="AE80" s="30"/>
      <c r="AF80" s="30"/>
      <c r="AG80" s="30"/>
      <c r="AH80" s="30"/>
      <c r="AI80" s="30"/>
      <c r="AJ80" s="30"/>
      <c r="AK80" s="30"/>
      <c r="AL80" s="30"/>
    </row>
    <row r="81" spans="27:38" x14ac:dyDescent="0.3">
      <c r="AA81" s="30"/>
      <c r="AB81" s="30"/>
      <c r="AC81" s="30"/>
      <c r="AD81" s="30"/>
      <c r="AE81" s="30"/>
      <c r="AF81" s="30"/>
      <c r="AG81" s="30"/>
      <c r="AH81" s="30"/>
      <c r="AI81" s="30"/>
      <c r="AJ81" s="30"/>
      <c r="AK81" s="30"/>
      <c r="AL81" s="30"/>
    </row>
    <row r="82" spans="27:38" x14ac:dyDescent="0.3">
      <c r="AA82" s="30"/>
      <c r="AB82" s="30"/>
      <c r="AC82" s="30"/>
      <c r="AD82" s="30"/>
      <c r="AE82" s="30"/>
      <c r="AF82" s="30"/>
      <c r="AG82" s="30"/>
      <c r="AH82" s="30"/>
      <c r="AI82" s="30"/>
      <c r="AJ82" s="30"/>
      <c r="AK82" s="30"/>
      <c r="AL82" s="30"/>
    </row>
    <row r="83" spans="27:38" x14ac:dyDescent="0.3">
      <c r="AA83" s="30"/>
      <c r="AB83" s="30"/>
      <c r="AC83" s="30"/>
      <c r="AD83" s="30"/>
      <c r="AE83" s="30"/>
      <c r="AF83" s="30"/>
      <c r="AG83" s="30"/>
      <c r="AH83" s="30"/>
      <c r="AI83" s="30"/>
      <c r="AJ83" s="30"/>
      <c r="AK83" s="30"/>
      <c r="AL83" s="30"/>
    </row>
    <row r="84" spans="27:38" x14ac:dyDescent="0.3">
      <c r="AA84" s="30"/>
      <c r="AB84" s="30"/>
      <c r="AC84" s="30"/>
      <c r="AD84" s="30"/>
      <c r="AE84" s="30"/>
      <c r="AF84" s="30"/>
      <c r="AG84" s="30"/>
      <c r="AH84" s="30"/>
      <c r="AI84" s="30"/>
      <c r="AJ84" s="30"/>
      <c r="AK84" s="30"/>
      <c r="AL84" s="30"/>
    </row>
    <row r="85" spans="27:38" x14ac:dyDescent="0.3">
      <c r="AA85" s="30"/>
      <c r="AB85" s="30"/>
      <c r="AC85" s="30"/>
      <c r="AD85" s="30"/>
      <c r="AE85" s="30"/>
      <c r="AF85" s="30"/>
      <c r="AG85" s="30"/>
      <c r="AH85" s="30"/>
      <c r="AI85" s="30"/>
      <c r="AJ85" s="30"/>
      <c r="AK85" s="30"/>
      <c r="AL85" s="30"/>
    </row>
    <row r="86" spans="27:38" x14ac:dyDescent="0.3">
      <c r="AA86" s="30"/>
      <c r="AB86" s="30"/>
      <c r="AC86" s="30"/>
      <c r="AD86" s="30"/>
      <c r="AE86" s="30"/>
      <c r="AF86" s="30"/>
      <c r="AG86" s="30"/>
      <c r="AH86" s="30"/>
      <c r="AI86" s="30"/>
      <c r="AJ86" s="30"/>
      <c r="AK86" s="30"/>
      <c r="AL86" s="30"/>
    </row>
    <row r="87" spans="27:38" x14ac:dyDescent="0.3">
      <c r="AA87" s="30"/>
      <c r="AB87" s="30"/>
      <c r="AC87" s="30"/>
      <c r="AD87" s="30"/>
      <c r="AE87" s="30"/>
      <c r="AF87" s="30"/>
      <c r="AG87" s="30"/>
      <c r="AH87" s="30"/>
      <c r="AI87" s="30"/>
      <c r="AJ87" s="30"/>
      <c r="AK87" s="30"/>
      <c r="AL87" s="30"/>
    </row>
    <row r="88" spans="27:38" x14ac:dyDescent="0.3">
      <c r="AA88" s="30"/>
      <c r="AB88" s="30"/>
      <c r="AC88" s="30"/>
      <c r="AD88" s="30"/>
      <c r="AE88" s="30"/>
      <c r="AF88" s="30"/>
      <c r="AG88" s="30"/>
      <c r="AH88" s="30"/>
      <c r="AI88" s="30"/>
      <c r="AJ88" s="30"/>
      <c r="AK88" s="30"/>
      <c r="AL88" s="30"/>
    </row>
    <row r="89" spans="27:38" x14ac:dyDescent="0.3">
      <c r="AA89" s="30"/>
      <c r="AB89" s="30"/>
      <c r="AC89" s="30"/>
      <c r="AD89" s="30"/>
      <c r="AE89" s="30"/>
      <c r="AF89" s="30"/>
      <c r="AG89" s="30"/>
      <c r="AH89" s="30"/>
      <c r="AI89" s="30"/>
      <c r="AJ89" s="30"/>
      <c r="AK89" s="30"/>
      <c r="AL89" s="30"/>
    </row>
    <row r="90" spans="27:38" x14ac:dyDescent="0.3">
      <c r="AA90" s="30"/>
      <c r="AB90" s="30"/>
      <c r="AC90" s="30"/>
      <c r="AD90" s="30"/>
      <c r="AE90" s="30"/>
      <c r="AF90" s="30"/>
      <c r="AG90" s="30"/>
      <c r="AH90" s="30"/>
      <c r="AI90" s="30"/>
      <c r="AJ90" s="30"/>
      <c r="AK90" s="30"/>
      <c r="AL90" s="30"/>
    </row>
    <row r="91" spans="27:38" x14ac:dyDescent="0.3">
      <c r="AA91" s="30"/>
      <c r="AB91" s="30"/>
      <c r="AC91" s="30"/>
      <c r="AD91" s="30"/>
      <c r="AE91" s="30"/>
      <c r="AF91" s="30"/>
      <c r="AG91" s="30"/>
      <c r="AH91" s="30"/>
      <c r="AI91" s="30"/>
      <c r="AJ91" s="30"/>
      <c r="AK91" s="30"/>
      <c r="AL91" s="30"/>
    </row>
    <row r="92" spans="27:38" x14ac:dyDescent="0.3">
      <c r="AA92" s="30"/>
      <c r="AB92" s="30"/>
      <c r="AC92" s="30"/>
      <c r="AD92" s="30"/>
      <c r="AE92" s="30"/>
      <c r="AF92" s="30"/>
      <c r="AG92" s="30"/>
      <c r="AH92" s="30"/>
      <c r="AI92" s="30"/>
      <c r="AJ92" s="30"/>
      <c r="AK92" s="30"/>
      <c r="AL92" s="30"/>
    </row>
    <row r="93" spans="27:38" x14ac:dyDescent="0.3">
      <c r="AA93" s="30"/>
      <c r="AB93" s="30"/>
      <c r="AC93" s="30"/>
      <c r="AD93" s="30"/>
      <c r="AE93" s="30"/>
      <c r="AF93" s="30"/>
      <c r="AG93" s="30"/>
      <c r="AH93" s="30"/>
      <c r="AI93" s="30"/>
      <c r="AJ93" s="30"/>
      <c r="AK93" s="30"/>
      <c r="AL93" s="30"/>
    </row>
  </sheetData>
  <sheetProtection algorithmName="SHA-512" hashValue="GdvIGVkS45IppLsnpa8u2l1f3SoFwVcUpBf2yy16LK8wtBNFzEAP6TNzb4EJD7VyJLORtwSU5kpqgZ24mLUMwQ==" saltValue="sCt3vL+fyNehctgZa7YMCQ==" spinCount="100000" sheet="1" scenarios="1" selectLockedCells="1" selectUnlockedCells="1"/>
  <mergeCells count="59">
    <mergeCell ref="B35:D35"/>
    <mergeCell ref="E35:P35"/>
    <mergeCell ref="B61:B62"/>
    <mergeCell ref="C61:C62"/>
    <mergeCell ref="B34:D34"/>
    <mergeCell ref="D36:P36"/>
    <mergeCell ref="B55:B56"/>
    <mergeCell ref="C55:C56"/>
    <mergeCell ref="B57:B58"/>
    <mergeCell ref="C57:C58"/>
    <mergeCell ref="B59:B60"/>
    <mergeCell ref="C59:C60"/>
    <mergeCell ref="B49:B50"/>
    <mergeCell ref="C49:C50"/>
    <mergeCell ref="B51:B52"/>
    <mergeCell ref="C51:C52"/>
    <mergeCell ref="B53:B54"/>
    <mergeCell ref="C53:C54"/>
    <mergeCell ref="B43:B44"/>
    <mergeCell ref="C43:C44"/>
    <mergeCell ref="B45:B46"/>
    <mergeCell ref="C45:C46"/>
    <mergeCell ref="B47:B48"/>
    <mergeCell ref="C47:C48"/>
    <mergeCell ref="B37:B38"/>
    <mergeCell ref="C37:C38"/>
    <mergeCell ref="B39:B40"/>
    <mergeCell ref="C39:C40"/>
    <mergeCell ref="B41:B42"/>
    <mergeCell ref="C41:C42"/>
    <mergeCell ref="B31:B32"/>
    <mergeCell ref="C31:C32"/>
    <mergeCell ref="B25:B26"/>
    <mergeCell ref="C25:C26"/>
    <mergeCell ref="B27:B28"/>
    <mergeCell ref="C27:C28"/>
    <mergeCell ref="B29:B30"/>
    <mergeCell ref="C29:C30"/>
    <mergeCell ref="B19:B20"/>
    <mergeCell ref="C19:C20"/>
    <mergeCell ref="B21:B22"/>
    <mergeCell ref="C21:C22"/>
    <mergeCell ref="B23:B24"/>
    <mergeCell ref="C23:C24"/>
    <mergeCell ref="B13:B14"/>
    <mergeCell ref="C13:C14"/>
    <mergeCell ref="B15:B16"/>
    <mergeCell ref="C15:C16"/>
    <mergeCell ref="B17:B18"/>
    <mergeCell ref="C17:C18"/>
    <mergeCell ref="K5:O5"/>
    <mergeCell ref="B1:E1"/>
    <mergeCell ref="B11:B12"/>
    <mergeCell ref="C11:C12"/>
    <mergeCell ref="B5:D5"/>
    <mergeCell ref="B7:B8"/>
    <mergeCell ref="C7:C8"/>
    <mergeCell ref="B9:B10"/>
    <mergeCell ref="C9:C10"/>
  </mergeCells>
  <dataValidations count="2">
    <dataValidation showInputMessage="1" showErrorMessage="1" sqref="J5" xr:uid="{00000000-0002-0000-1200-000000000000}"/>
    <dataValidation type="list" allowBlank="1" showInputMessage="1" showErrorMessage="1" sqref="K5" xr:uid="{00000000-0002-0000-1200-000001000000}">
      <formula1>$AA$4:$AA$6</formula1>
    </dataValidation>
  </dataValidations>
  <pageMargins left="0.7" right="0.7" top="0.75" bottom="0.75" header="0.3" footer="0.3"/>
  <pageSetup paperSize="9" orientation="portrait" verticalDpi="0" r:id="rId1"/>
  <drawing r:id="rId2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300-000000000000}">
  <dimension ref="B1:AP38"/>
  <sheetViews>
    <sheetView showGridLines="0" showRowColHeaders="0" zoomScale="90" zoomScaleNormal="90" workbookViewId="0">
      <pane ySplit="6" topLeftCell="A7" activePane="bottomLeft" state="frozen"/>
      <selection pane="bottomLeft" activeCell="I12" sqref="I12"/>
    </sheetView>
  </sheetViews>
  <sheetFormatPr defaultRowHeight="14.4" x14ac:dyDescent="0.3"/>
  <cols>
    <col min="1" max="1" width="4.88671875" customWidth="1"/>
    <col min="2" max="2" width="7.109375" customWidth="1"/>
    <col min="3" max="3" width="11.33203125" customWidth="1"/>
    <col min="4" max="4" width="13.6640625" customWidth="1"/>
    <col min="5" max="5" width="14.44140625" customWidth="1"/>
    <col min="6" max="17" width="8.33203125" customWidth="1"/>
    <col min="27" max="39" width="0" hidden="1" customWidth="1"/>
  </cols>
  <sheetData>
    <row r="1" spans="2:42" ht="49.5" customHeight="1" x14ac:dyDescent="0.3">
      <c r="B1" s="578"/>
      <c r="C1" s="578"/>
      <c r="D1" s="578"/>
      <c r="E1" s="578"/>
      <c r="I1" s="281" t="s">
        <v>167</v>
      </c>
    </row>
    <row r="2" spans="2:42" ht="15.6" x14ac:dyDescent="0.3">
      <c r="B2" s="110" t="s">
        <v>6481</v>
      </c>
      <c r="C2" s="80"/>
      <c r="D2" s="80"/>
      <c r="E2" s="80"/>
      <c r="F2" s="80"/>
      <c r="H2" s="80"/>
      <c r="I2" s="80"/>
      <c r="J2" s="174" t="s">
        <v>120</v>
      </c>
      <c r="K2" s="80"/>
      <c r="L2" s="80"/>
      <c r="M2" s="80"/>
      <c r="N2" s="80"/>
      <c r="O2" s="80"/>
      <c r="P2" s="80"/>
      <c r="Q2" s="80"/>
    </row>
    <row r="3" spans="2:42" ht="28.5" customHeight="1" x14ac:dyDescent="0.3">
      <c r="B3" s="149" t="s">
        <v>119</v>
      </c>
      <c r="C3" s="112"/>
      <c r="D3" s="113"/>
      <c r="E3" s="113"/>
      <c r="F3" s="80"/>
      <c r="H3" s="584" t="s">
        <v>118</v>
      </c>
      <c r="I3" s="585"/>
      <c r="J3" s="584" t="s">
        <v>6417</v>
      </c>
      <c r="K3" s="593"/>
      <c r="L3" s="593"/>
      <c r="M3" s="593"/>
      <c r="N3" s="585"/>
    </row>
    <row r="4" spans="2:42" ht="9" customHeight="1" thickBot="1" x14ac:dyDescent="0.35">
      <c r="B4" s="112"/>
      <c r="C4" s="112"/>
      <c r="D4" s="113"/>
      <c r="E4" s="113"/>
      <c r="F4" s="80"/>
      <c r="G4" s="80"/>
      <c r="H4" s="80"/>
      <c r="I4" s="80"/>
      <c r="J4" s="80"/>
      <c r="K4" s="125"/>
      <c r="L4" s="125"/>
      <c r="M4" s="125"/>
      <c r="N4" s="125"/>
      <c r="O4" s="125"/>
      <c r="P4" s="125"/>
      <c r="Q4" s="125"/>
      <c r="R4" s="109"/>
      <c r="S4" s="109"/>
      <c r="T4" s="109"/>
      <c r="AA4" s="126" t="s">
        <v>115</v>
      </c>
      <c r="AB4" s="126"/>
      <c r="AC4" s="126"/>
      <c r="AD4" s="126"/>
      <c r="AE4" s="126"/>
      <c r="AF4" s="126"/>
      <c r="AG4" s="126"/>
      <c r="AH4" s="126"/>
      <c r="AI4" s="126"/>
      <c r="AJ4" s="126"/>
      <c r="AK4" s="126"/>
      <c r="AL4" s="126"/>
      <c r="AM4" s="126"/>
    </row>
    <row r="5" spans="2:42" ht="31.5" customHeight="1" thickBot="1" x14ac:dyDescent="0.35">
      <c r="B5" s="579" t="s">
        <v>6482</v>
      </c>
      <c r="C5" s="580"/>
      <c r="D5" s="580"/>
      <c r="E5" s="581"/>
      <c r="F5" s="258"/>
      <c r="G5" s="261"/>
      <c r="H5" s="261"/>
      <c r="I5" s="261"/>
      <c r="J5" s="261"/>
      <c r="K5" s="272" t="s">
        <v>114</v>
      </c>
      <c r="L5" s="486">
        <v>0</v>
      </c>
      <c r="M5" s="589" t="s">
        <v>115</v>
      </c>
      <c r="N5" s="589"/>
      <c r="O5" s="589"/>
      <c r="P5" s="589"/>
      <c r="Q5" s="607"/>
      <c r="R5" s="164"/>
      <c r="S5" s="164"/>
      <c r="T5" s="164"/>
      <c r="AA5" s="102" t="s">
        <v>116</v>
      </c>
      <c r="AB5" s="102"/>
      <c r="AC5" s="126"/>
      <c r="AD5" s="126"/>
      <c r="AE5" s="126"/>
      <c r="AF5" s="126"/>
      <c r="AG5" s="126"/>
      <c r="AH5" s="126"/>
      <c r="AI5" s="126"/>
      <c r="AJ5" s="126"/>
      <c r="AK5" s="126"/>
      <c r="AL5" s="126"/>
      <c r="AM5" s="236"/>
      <c r="AN5" s="67"/>
      <c r="AO5" s="67"/>
      <c r="AP5" s="67"/>
    </row>
    <row r="6" spans="2:42" ht="26.25" customHeight="1" thickBot="1" x14ac:dyDescent="0.35">
      <c r="B6" s="256" t="s">
        <v>1</v>
      </c>
      <c r="C6" s="255" t="s">
        <v>8</v>
      </c>
      <c r="D6" s="587" t="s">
        <v>0</v>
      </c>
      <c r="E6" s="588"/>
      <c r="F6" s="455">
        <v>500</v>
      </c>
      <c r="G6" s="455">
        <v>550</v>
      </c>
      <c r="H6" s="455">
        <v>750</v>
      </c>
      <c r="I6" s="455">
        <v>1000</v>
      </c>
      <c r="J6" s="455">
        <v>1250</v>
      </c>
      <c r="K6" s="455">
        <v>1500</v>
      </c>
      <c r="L6" s="455">
        <v>1750</v>
      </c>
      <c r="M6" s="455">
        <v>2000</v>
      </c>
      <c r="N6" s="455">
        <v>2200</v>
      </c>
      <c r="O6" s="455">
        <v>2250</v>
      </c>
      <c r="P6" s="455">
        <v>2500</v>
      </c>
      <c r="Q6" s="484">
        <v>3000</v>
      </c>
      <c r="R6" s="164"/>
      <c r="S6" s="164"/>
      <c r="T6" s="164"/>
      <c r="AA6" s="102" t="s">
        <v>117</v>
      </c>
      <c r="AB6" s="102"/>
      <c r="AC6" s="126"/>
      <c r="AD6" s="126"/>
      <c r="AE6" s="126"/>
      <c r="AF6" s="126"/>
      <c r="AG6" s="126"/>
      <c r="AH6" s="126"/>
      <c r="AI6" s="126"/>
      <c r="AJ6" s="126"/>
      <c r="AK6" s="126"/>
      <c r="AL6" s="126"/>
      <c r="AM6" s="236"/>
      <c r="AN6" s="67"/>
      <c r="AO6" s="67"/>
      <c r="AP6" s="67"/>
    </row>
    <row r="7" spans="2:42" ht="15" customHeight="1" x14ac:dyDescent="0.3">
      <c r="B7" s="553">
        <v>2</v>
      </c>
      <c r="C7" s="555">
        <v>198</v>
      </c>
      <c r="D7" s="557" t="s">
        <v>36</v>
      </c>
      <c r="E7" s="558"/>
      <c r="F7" s="447">
        <f>ROUND(AA7-(AA7*$L$5),0)</f>
        <v>20356</v>
      </c>
      <c r="G7" s="447">
        <f t="shared" ref="G7:Q7" si="0">ROUND(AB7-(AB7*$L$5),0)</f>
        <v>21897</v>
      </c>
      <c r="H7" s="447">
        <f t="shared" si="0"/>
        <v>24038</v>
      </c>
      <c r="I7" s="447">
        <f t="shared" si="0"/>
        <v>25443</v>
      </c>
      <c r="J7" s="447">
        <f t="shared" si="0"/>
        <v>27854</v>
      </c>
      <c r="K7" s="447">
        <f t="shared" si="0"/>
        <v>28582</v>
      </c>
      <c r="L7" s="447">
        <f t="shared" si="0"/>
        <v>30317</v>
      </c>
      <c r="M7" s="447">
        <f t="shared" si="0"/>
        <v>32810</v>
      </c>
      <c r="N7" s="447">
        <f t="shared" si="0"/>
        <v>39000</v>
      </c>
      <c r="O7" s="447">
        <f t="shared" si="0"/>
        <v>39773</v>
      </c>
      <c r="P7" s="447">
        <f t="shared" si="0"/>
        <v>48477</v>
      </c>
      <c r="Q7" s="448">
        <f t="shared" si="0"/>
        <v>57180</v>
      </c>
      <c r="AA7" s="126">
        <f>ROUND(VLOOKUP(CONCATENATE("R89 ",F$6," V",$B7),Основа!$A$1:$P3623,15,FALSE),0)</f>
        <v>20356</v>
      </c>
      <c r="AB7" s="126">
        <f>ROUND(VLOOKUP(CONCATENATE("R89 ",G$6," V",$B7),Основа!$A$1:$P3623,15,FALSE),0)</f>
        <v>21897</v>
      </c>
      <c r="AC7" s="126">
        <f>ROUND(VLOOKUP(CONCATENATE("R89 ",H$6," V",$B7),Основа!$A$1:$P3623,15,FALSE),0)</f>
        <v>24038</v>
      </c>
      <c r="AD7" s="126">
        <f>ROUND(VLOOKUP(CONCATENATE("R89 ",I$6," V",$B7),Основа!$A$1:$P3623,15,FALSE),0)</f>
        <v>25443</v>
      </c>
      <c r="AE7" s="126">
        <f>ROUND(VLOOKUP(CONCATENATE("R89 ",J$6," V",$B7),Основа!$A$1:$P3623,15,FALSE),0)</f>
        <v>27854</v>
      </c>
      <c r="AF7" s="126">
        <f>ROUND(VLOOKUP(CONCATENATE("R89 ",K$6," V",$B7),Основа!$A$1:$P3623,15,FALSE),0)</f>
        <v>28582</v>
      </c>
      <c r="AG7" s="126">
        <f>ROUND(VLOOKUP(CONCATENATE("R89 ",L$6," V",$B7),Основа!$A$1:$P3623,15,FALSE),0)</f>
        <v>30317</v>
      </c>
      <c r="AH7" s="126">
        <f>ROUND(VLOOKUP(CONCATENATE("R89 ",M$6," V",$B7),Основа!$A$1:$P3623,15,FALSE),0)</f>
        <v>32810</v>
      </c>
      <c r="AI7" s="126">
        <f>ROUND(VLOOKUP(CONCATENATE("R89 ",N$6," V",$B7),Основа!$A$1:$P3623,15,FALSE),0)</f>
        <v>39000</v>
      </c>
      <c r="AJ7" s="126">
        <f>ROUND(VLOOKUP(CONCATENATE("R89 ",O$6," V",$B7),Основа!$A$1:$P3623,15,FALSE),0)</f>
        <v>39773</v>
      </c>
      <c r="AK7" s="126">
        <f>ROUND(VLOOKUP(CONCATENATE("R89 ",P$6," V",$B7),Основа!$A$1:$P3623,15,FALSE),0)</f>
        <v>48477</v>
      </c>
      <c r="AL7" s="126">
        <f>ROUND(VLOOKUP(CONCATENATE("R89 ",Q$6," V",$B7),Основа!$A$1:$P3623,15,FALSE),0)</f>
        <v>57180</v>
      </c>
      <c r="AM7" s="236"/>
      <c r="AN7" s="67"/>
      <c r="AO7" s="67"/>
      <c r="AP7" s="67"/>
    </row>
    <row r="8" spans="2:42" ht="15" customHeight="1" thickBot="1" x14ac:dyDescent="0.35">
      <c r="B8" s="576"/>
      <c r="C8" s="577"/>
      <c r="D8" s="559" t="str">
        <f>RIGHT($M$5,21)</f>
        <v>ΔТ=70⁰С (95/85/20) Вт</v>
      </c>
      <c r="E8" s="560"/>
      <c r="F8" s="461">
        <f t="shared" ref="F8:Q8" si="1">ROUND(IF($D8="ΔТ=70⁰С (95/85/20) Вт",AA8,(IF($D8="ΔТ=60⁰С (90/70/20) Вт",AA8*0.818,AA8*0.646))),0)</f>
        <v>188</v>
      </c>
      <c r="G8" s="461">
        <f t="shared" si="1"/>
        <v>206</v>
      </c>
      <c r="H8" s="461">
        <f t="shared" si="1"/>
        <v>282</v>
      </c>
      <c r="I8" s="461">
        <f t="shared" si="1"/>
        <v>376</v>
      </c>
      <c r="J8" s="461">
        <f t="shared" si="1"/>
        <v>470</v>
      </c>
      <c r="K8" s="461">
        <f t="shared" si="1"/>
        <v>564</v>
      </c>
      <c r="L8" s="461">
        <f t="shared" si="1"/>
        <v>658</v>
      </c>
      <c r="M8" s="461">
        <f t="shared" si="1"/>
        <v>752</v>
      </c>
      <c r="N8" s="461">
        <f t="shared" si="1"/>
        <v>828</v>
      </c>
      <c r="O8" s="461">
        <f t="shared" si="1"/>
        <v>846</v>
      </c>
      <c r="P8" s="461">
        <f t="shared" si="1"/>
        <v>940</v>
      </c>
      <c r="Q8" s="462">
        <f t="shared" si="1"/>
        <v>1128</v>
      </c>
      <c r="AA8" s="126">
        <f>VLOOKUP(CONCATENATE("R89 ",F$6," V",$B7),Основа!$A$1:$P3623,8,FALSE)</f>
        <v>188</v>
      </c>
      <c r="AB8" s="126">
        <f>VLOOKUP(CONCATENATE("R89 ",G$6," V",$B7),Основа!$A$1:$P3623,8,FALSE)</f>
        <v>206</v>
      </c>
      <c r="AC8" s="126">
        <f>VLOOKUP(CONCATENATE("R89 ",H$6," V",$B7),Основа!$A$1:$P3623,8,FALSE)</f>
        <v>282</v>
      </c>
      <c r="AD8" s="126">
        <f>VLOOKUP(CONCATENATE("R89 ",I$6," V",$B7),Основа!$A$1:$P3623,8,FALSE)</f>
        <v>376</v>
      </c>
      <c r="AE8" s="126">
        <f>VLOOKUP(CONCATENATE("R89 ",J$6," V",$B7),Основа!$A$1:$P3623,8,FALSE)</f>
        <v>470</v>
      </c>
      <c r="AF8" s="126">
        <f>VLOOKUP(CONCATENATE("R89 ",K$6," V",$B7),Основа!$A$1:$P3623,8,FALSE)</f>
        <v>564</v>
      </c>
      <c r="AG8" s="126">
        <f>VLOOKUP(CONCATENATE("R89 ",L$6," V",$B7),Основа!$A$1:$P3623,8,FALSE)</f>
        <v>658</v>
      </c>
      <c r="AH8" s="126">
        <f>VLOOKUP(CONCATENATE("R89 ",M$6," V",$B7),Основа!$A$1:$P3623,8,FALSE)</f>
        <v>752</v>
      </c>
      <c r="AI8" s="126">
        <f>VLOOKUP(CONCATENATE("R89 ",N$6," V",$B7),Основа!$A$1:$P3623,8,FALSE)</f>
        <v>828</v>
      </c>
      <c r="AJ8" s="126">
        <f>VLOOKUP(CONCATENATE("R89 ",O$6," V",$B7),Основа!$A$1:$P3623,8,FALSE)</f>
        <v>846</v>
      </c>
      <c r="AK8" s="126">
        <f>VLOOKUP(CONCATENATE("R89 ",P$6," V",$B7),Основа!$A$1:$P3623,8,FALSE)</f>
        <v>940</v>
      </c>
      <c r="AL8" s="126">
        <f>VLOOKUP(CONCATENATE("R89 ",Q$6," V",$B7),Основа!$A$1:$P3623,8,FALSE)</f>
        <v>1128</v>
      </c>
      <c r="AM8" s="236"/>
      <c r="AN8" s="67"/>
      <c r="AO8" s="67"/>
      <c r="AP8" s="67"/>
    </row>
    <row r="9" spans="2:42" ht="15" customHeight="1" x14ac:dyDescent="0.3">
      <c r="B9" s="553">
        <v>3</v>
      </c>
      <c r="C9" s="555">
        <v>307</v>
      </c>
      <c r="D9" s="557" t="s">
        <v>36</v>
      </c>
      <c r="E9" s="558"/>
      <c r="F9" s="447">
        <f>ROUND(AA9-(AA9*$L$5),0)</f>
        <v>23961</v>
      </c>
      <c r="G9" s="447">
        <f t="shared" ref="G9" si="2">ROUND(AB9-(AB9*$L$5),0)</f>
        <v>25858</v>
      </c>
      <c r="H9" s="447">
        <f t="shared" ref="H9" si="3">ROUND(AC9-(AC9*$L$5),0)</f>
        <v>28954</v>
      </c>
      <c r="I9" s="447">
        <f t="shared" ref="I9" si="4">ROUND(AD9-(AD9*$L$5),0)</f>
        <v>31065</v>
      </c>
      <c r="J9" s="447">
        <f t="shared" ref="J9" si="5">ROUND(AE9-(AE9*$L$5),0)</f>
        <v>34682</v>
      </c>
      <c r="K9" s="447">
        <f t="shared" ref="K9" si="6">ROUND(AF9-(AF9*$L$5),0)</f>
        <v>35785</v>
      </c>
      <c r="L9" s="447">
        <f t="shared" ref="L9" si="7">ROUND(AG9-(AG9*$L$5),0)</f>
        <v>38389</v>
      </c>
      <c r="M9" s="447">
        <f t="shared" ref="M9" si="8">ROUND(AH9-(AH9*$L$5),0)</f>
        <v>42123</v>
      </c>
      <c r="N9" s="447">
        <f t="shared" ref="N9" si="9">ROUND(AI9-(AI9*$L$5),0)</f>
        <v>50382</v>
      </c>
      <c r="O9" s="447">
        <f t="shared" ref="O9" si="10">ROUND(AJ9-(AJ9*$L$5),0)</f>
        <v>51414</v>
      </c>
      <c r="P9" s="447">
        <f t="shared" ref="P9" si="11">ROUND(AK9-(AK9*$L$5),0)</f>
        <v>63028</v>
      </c>
      <c r="Q9" s="448">
        <f t="shared" ref="Q9" si="12">ROUND(AL9-(AL9*$L$5),0)</f>
        <v>74642</v>
      </c>
      <c r="AA9" s="126">
        <f>ROUND(VLOOKUP(CONCATENATE("R89 ",F$6," V",$B9),Основа!$A$1:$P3625,15,FALSE),0)</f>
        <v>23961</v>
      </c>
      <c r="AB9" s="126">
        <f>ROUND(VLOOKUP(CONCATENATE("R89 ",G$6," V",$B9),Основа!$A$1:$P3625,15,FALSE),0)</f>
        <v>25858</v>
      </c>
      <c r="AC9" s="126">
        <f>ROUND(VLOOKUP(CONCATENATE("R89 ",H$6," V",$B9),Основа!$A$1:$P3625,15,FALSE),0)</f>
        <v>28954</v>
      </c>
      <c r="AD9" s="126">
        <f>ROUND(VLOOKUP(CONCATENATE("R89 ",I$6," V",$B9),Основа!$A$1:$P3625,15,FALSE),0)</f>
        <v>31065</v>
      </c>
      <c r="AE9" s="126">
        <f>ROUND(VLOOKUP(CONCATENATE("R89 ",J$6," V",$B9),Основа!$A$1:$P3625,15,FALSE),0)</f>
        <v>34682</v>
      </c>
      <c r="AF9" s="126">
        <f>ROUND(VLOOKUP(CONCATENATE("R89 ",K$6," V",$B9),Основа!$A$1:$P3625,15,FALSE),0)</f>
        <v>35785</v>
      </c>
      <c r="AG9" s="126">
        <f>ROUND(VLOOKUP(CONCATENATE("R89 ",L$6," V",$B9),Основа!$A$1:$P3625,15,FALSE),0)</f>
        <v>38389</v>
      </c>
      <c r="AH9" s="126">
        <f>ROUND(VLOOKUP(CONCATENATE("R89 ",M$6," V",$B9),Основа!$A$1:$P3625,15,FALSE),0)</f>
        <v>42123</v>
      </c>
      <c r="AI9" s="126">
        <f>ROUND(VLOOKUP(CONCATENATE("R89 ",N$6," V",$B9),Основа!$A$1:$P3625,15,FALSE),0)</f>
        <v>50382</v>
      </c>
      <c r="AJ9" s="126">
        <f>ROUND(VLOOKUP(CONCATENATE("R89 ",O$6," V",$B9),Основа!$A$1:$P3625,15,FALSE),0)</f>
        <v>51414</v>
      </c>
      <c r="AK9" s="126">
        <f>ROUND(VLOOKUP(CONCATENATE("R89 ",P$6," V",$B9),Основа!$A$1:$P3625,15,FALSE),0)</f>
        <v>63028</v>
      </c>
      <c r="AL9" s="126">
        <f>ROUND(VLOOKUP(CONCATENATE("R89 ",Q$6," V",$B9),Основа!$A$1:$P3625,15,FALSE),0)</f>
        <v>74642</v>
      </c>
      <c r="AM9" s="236"/>
      <c r="AN9" s="67"/>
      <c r="AO9" s="67"/>
      <c r="AP9" s="67"/>
    </row>
    <row r="10" spans="2:42" ht="15" customHeight="1" thickBot="1" x14ac:dyDescent="0.35">
      <c r="B10" s="576"/>
      <c r="C10" s="577"/>
      <c r="D10" s="559" t="str">
        <f>RIGHT($M$5,21)</f>
        <v>ΔТ=70⁰С (95/85/20) Вт</v>
      </c>
      <c r="E10" s="560"/>
      <c r="F10" s="461">
        <f t="shared" ref="F10:Q10" si="13">ROUND(IF($D10="ΔТ=70⁰С (95/85/20) Вт",AA10,(IF($D10="ΔТ=60⁰С (90/70/20) Вт",AA10*0.818,AA10*0.646))),0)</f>
        <v>282</v>
      </c>
      <c r="G10" s="461">
        <f t="shared" si="13"/>
        <v>309</v>
      </c>
      <c r="H10" s="461">
        <f t="shared" si="13"/>
        <v>423</v>
      </c>
      <c r="I10" s="461">
        <f t="shared" si="13"/>
        <v>564</v>
      </c>
      <c r="J10" s="461">
        <f t="shared" si="13"/>
        <v>705</v>
      </c>
      <c r="K10" s="461">
        <f t="shared" si="13"/>
        <v>846</v>
      </c>
      <c r="L10" s="461">
        <f t="shared" si="13"/>
        <v>987</v>
      </c>
      <c r="M10" s="461">
        <f t="shared" si="13"/>
        <v>1128</v>
      </c>
      <c r="N10" s="461">
        <f t="shared" si="13"/>
        <v>1242</v>
      </c>
      <c r="O10" s="461">
        <f t="shared" si="13"/>
        <v>1269</v>
      </c>
      <c r="P10" s="461">
        <f t="shared" si="13"/>
        <v>1410</v>
      </c>
      <c r="Q10" s="462">
        <f t="shared" si="13"/>
        <v>1692</v>
      </c>
      <c r="AA10" s="126">
        <f>VLOOKUP(CONCATENATE("R89 ",F$6," V",$B9),Основа!$A$1:$P3625,8,FALSE)</f>
        <v>282</v>
      </c>
      <c r="AB10" s="126">
        <f>VLOOKUP(CONCATENATE("R89 ",G$6," V",$B9),Основа!$A$1:$P3625,8,FALSE)</f>
        <v>309</v>
      </c>
      <c r="AC10" s="126">
        <f>VLOOKUP(CONCATENATE("R89 ",H$6," V",$B9),Основа!$A$1:$P3625,8,FALSE)</f>
        <v>423</v>
      </c>
      <c r="AD10" s="126">
        <f>VLOOKUP(CONCATENATE("R89 ",I$6," V",$B9),Основа!$A$1:$P3625,8,FALSE)</f>
        <v>564</v>
      </c>
      <c r="AE10" s="126">
        <f>VLOOKUP(CONCATENATE("R89 ",J$6," V",$B9),Основа!$A$1:$P3625,8,FALSE)</f>
        <v>705</v>
      </c>
      <c r="AF10" s="126">
        <f>VLOOKUP(CONCATENATE("R89 ",K$6," V",$B9),Основа!$A$1:$P3625,8,FALSE)</f>
        <v>846</v>
      </c>
      <c r="AG10" s="126">
        <f>VLOOKUP(CONCATENATE("R89 ",L$6," V",$B9),Основа!$A$1:$P3625,8,FALSE)</f>
        <v>987</v>
      </c>
      <c r="AH10" s="126">
        <f>VLOOKUP(CONCATENATE("R89 ",M$6," V",$B9),Основа!$A$1:$P3625,8,FALSE)</f>
        <v>1128</v>
      </c>
      <c r="AI10" s="126">
        <f>VLOOKUP(CONCATENATE("R89 ",N$6," V",$B9),Основа!$A$1:$P3625,8,FALSE)</f>
        <v>1242</v>
      </c>
      <c r="AJ10" s="126">
        <f>VLOOKUP(CONCATENATE("R89 ",O$6," V",$B9),Основа!$A$1:$P3625,8,FALSE)</f>
        <v>1269</v>
      </c>
      <c r="AK10" s="126">
        <f>VLOOKUP(CONCATENATE("R89 ",P$6," V",$B9),Основа!$A$1:$P3625,8,FALSE)</f>
        <v>1410</v>
      </c>
      <c r="AL10" s="126">
        <f>VLOOKUP(CONCATENATE("R89 ",Q$6," V",$B9),Основа!$A$1:$P3625,8,FALSE)</f>
        <v>1692</v>
      </c>
      <c r="AM10" s="236"/>
      <c r="AN10" s="67"/>
      <c r="AO10" s="67"/>
      <c r="AP10" s="67"/>
    </row>
    <row r="11" spans="2:42" ht="15" customHeight="1" x14ac:dyDescent="0.3">
      <c r="B11" s="553">
        <v>4</v>
      </c>
      <c r="C11" s="555">
        <v>416</v>
      </c>
      <c r="D11" s="557" t="s">
        <v>36</v>
      </c>
      <c r="E11" s="558"/>
      <c r="F11" s="447">
        <f>ROUND(AA11-(AA11*$L$5),0)</f>
        <v>27573</v>
      </c>
      <c r="G11" s="447">
        <f t="shared" ref="G11" si="14">ROUND(AB11-(AB11*$L$5),0)</f>
        <v>29833</v>
      </c>
      <c r="H11" s="447">
        <f t="shared" ref="H11" si="15">ROUND(AC11-(AC11*$L$5),0)</f>
        <v>33880</v>
      </c>
      <c r="I11" s="447">
        <f t="shared" ref="I11" si="16">ROUND(AD11-(AD11*$L$5),0)</f>
        <v>36699</v>
      </c>
      <c r="J11" s="447">
        <f t="shared" ref="J11" si="17">ROUND(AE11-(AE11*$L$5),0)</f>
        <v>41525</v>
      </c>
      <c r="K11" s="447">
        <f t="shared" ref="K11" si="18">ROUND(AF11-(AF11*$L$5),0)</f>
        <v>43002</v>
      </c>
      <c r="L11" s="447">
        <f t="shared" ref="L11" si="19">ROUND(AG11-(AG11*$L$5),0)</f>
        <v>46479</v>
      </c>
      <c r="M11" s="447">
        <f t="shared" ref="M11" si="20">ROUND(AH11-(AH11*$L$5),0)</f>
        <v>51456</v>
      </c>
      <c r="N11" s="447">
        <f t="shared" ref="N11" si="21">ROUND(AI11-(AI11*$L$5),0)</f>
        <v>61788</v>
      </c>
      <c r="O11" s="447">
        <f t="shared" ref="O11" si="22">ROUND(AJ11-(AJ11*$L$5),0)</f>
        <v>63080</v>
      </c>
      <c r="P11" s="447">
        <f t="shared" ref="P11" si="23">ROUND(AK11-(AK11*$L$5),0)</f>
        <v>77610</v>
      </c>
      <c r="Q11" s="134"/>
      <c r="AA11" s="126">
        <f>ROUND(VLOOKUP(CONCATENATE("R89 ",F$6," V",$B11),Основа!$A$1:$P3627,15,FALSE),0)</f>
        <v>27573</v>
      </c>
      <c r="AB11" s="126">
        <f>ROUND(VLOOKUP(CONCATENATE("R89 ",G$6," V",$B11),Основа!$A$1:$P3627,15,FALSE),0)</f>
        <v>29833</v>
      </c>
      <c r="AC11" s="126">
        <f>ROUND(VLOOKUP(CONCATENATE("R89 ",H$6," V",$B11),Основа!$A$1:$P3627,15,FALSE),0)</f>
        <v>33880</v>
      </c>
      <c r="AD11" s="126">
        <f>ROUND(VLOOKUP(CONCATENATE("R89 ",I$6," V",$B11),Основа!$A$1:$P3627,15,FALSE),0)</f>
        <v>36699</v>
      </c>
      <c r="AE11" s="126">
        <f>ROUND(VLOOKUP(CONCATENATE("R89 ",J$6," V",$B11),Основа!$A$1:$P3627,15,FALSE),0)</f>
        <v>41525</v>
      </c>
      <c r="AF11" s="126">
        <f>ROUND(VLOOKUP(CONCATENATE("R89 ",K$6," V",$B11),Основа!$A$1:$P3627,15,FALSE),0)</f>
        <v>43002</v>
      </c>
      <c r="AG11" s="126">
        <f>ROUND(VLOOKUP(CONCATENATE("R89 ",L$6," V",$B11),Основа!$A$1:$P3627,15,FALSE),0)</f>
        <v>46479</v>
      </c>
      <c r="AH11" s="126">
        <f>ROUND(VLOOKUP(CONCATENATE("R89 ",M$6," V",$B11),Основа!$A$1:$P3627,15,FALSE),0)</f>
        <v>51456</v>
      </c>
      <c r="AI11" s="126">
        <f>ROUND(VLOOKUP(CONCATENATE("R89 ",N$6," V",$B11),Основа!$A$1:$P3627,15,FALSE),0)</f>
        <v>61788</v>
      </c>
      <c r="AJ11" s="126">
        <f>ROUND(VLOOKUP(CONCATENATE("R89 ",O$6," V",$B11),Основа!$A$1:$P3627,15,FALSE),0)</f>
        <v>63080</v>
      </c>
      <c r="AK11" s="126">
        <f>ROUND(VLOOKUP(CONCATENATE("R89 ",P$6," V",$B11),Основа!$A$1:$P3627,15,FALSE),0)</f>
        <v>77610</v>
      </c>
      <c r="AL11" s="126"/>
      <c r="AM11" s="236"/>
      <c r="AN11" s="67"/>
      <c r="AO11" s="67"/>
      <c r="AP11" s="67"/>
    </row>
    <row r="12" spans="2:42" ht="15" customHeight="1" thickBot="1" x14ac:dyDescent="0.35">
      <c r="B12" s="554"/>
      <c r="C12" s="577"/>
      <c r="D12" s="559" t="str">
        <f>RIGHT($M$5,21)</f>
        <v>ΔТ=70⁰С (95/85/20) Вт</v>
      </c>
      <c r="E12" s="560"/>
      <c r="F12" s="461">
        <f t="shared" ref="F12:P12" si="24">ROUND(IF($D12="ΔТ=70⁰С (95/85/20) Вт",AA12,(IF($D12="ΔТ=60⁰С (90/70/20) Вт",AA12*0.818,AA12*0.646))),0)</f>
        <v>376</v>
      </c>
      <c r="G12" s="461">
        <f t="shared" si="24"/>
        <v>412</v>
      </c>
      <c r="H12" s="461">
        <f t="shared" si="24"/>
        <v>564</v>
      </c>
      <c r="I12" s="461">
        <f t="shared" si="24"/>
        <v>752</v>
      </c>
      <c r="J12" s="461">
        <f t="shared" si="24"/>
        <v>940</v>
      </c>
      <c r="K12" s="461">
        <f t="shared" si="24"/>
        <v>1128</v>
      </c>
      <c r="L12" s="461">
        <f t="shared" si="24"/>
        <v>1316</v>
      </c>
      <c r="M12" s="461">
        <f t="shared" si="24"/>
        <v>1504</v>
      </c>
      <c r="N12" s="461">
        <f t="shared" si="24"/>
        <v>1656</v>
      </c>
      <c r="O12" s="461">
        <f t="shared" si="24"/>
        <v>1692</v>
      </c>
      <c r="P12" s="461">
        <f t="shared" si="24"/>
        <v>1880</v>
      </c>
      <c r="Q12" s="135"/>
      <c r="AA12" s="126">
        <f>VLOOKUP(CONCATENATE("R89 ",F$6," V",$B11),Основа!$A$1:$P3627,8,FALSE)</f>
        <v>376</v>
      </c>
      <c r="AB12" s="126">
        <f>VLOOKUP(CONCATENATE("R89 ",G$6," V",$B11),Основа!$A$1:$P3627,8,FALSE)</f>
        <v>412</v>
      </c>
      <c r="AC12" s="126">
        <f>VLOOKUP(CONCATENATE("R89 ",H$6," V",$B11),Основа!$A$1:$P3627,8,FALSE)</f>
        <v>564</v>
      </c>
      <c r="AD12" s="126">
        <f>VLOOKUP(CONCATENATE("R89 ",I$6," V",$B11),Основа!$A$1:$P3627,8,FALSE)</f>
        <v>752</v>
      </c>
      <c r="AE12" s="126">
        <f>VLOOKUP(CONCATENATE("R89 ",J$6," V",$B11),Основа!$A$1:$P3627,8,FALSE)</f>
        <v>940</v>
      </c>
      <c r="AF12" s="126">
        <f>VLOOKUP(CONCATENATE("R89 ",K$6," V",$B11),Основа!$A$1:$P3627,8,FALSE)</f>
        <v>1128</v>
      </c>
      <c r="AG12" s="126">
        <f>VLOOKUP(CONCATENATE("R89 ",L$6," V",$B11),Основа!$A$1:$P3627,8,FALSE)</f>
        <v>1316</v>
      </c>
      <c r="AH12" s="126">
        <f>VLOOKUP(CONCATENATE("R89 ",M$6," V",$B11),Основа!$A$1:$P3627,8,FALSE)</f>
        <v>1504</v>
      </c>
      <c r="AI12" s="126">
        <f>VLOOKUP(CONCATENATE("R89 ",N$6," V",$B11),Основа!$A$1:$P3627,8,FALSE)</f>
        <v>1656</v>
      </c>
      <c r="AJ12" s="126">
        <f>VLOOKUP(CONCATENATE("R89 ",O$6," V",$B11),Основа!$A$1:$P3627,8,FALSE)</f>
        <v>1692</v>
      </c>
      <c r="AK12" s="126">
        <f>VLOOKUP(CONCATENATE("R89 ",P$6," V",$B11),Основа!$A$1:$P3627,8,FALSE)</f>
        <v>1880</v>
      </c>
      <c r="AL12" s="126"/>
      <c r="AM12" s="236"/>
      <c r="AN12" s="67"/>
      <c r="AO12" s="67"/>
      <c r="AP12" s="67"/>
    </row>
    <row r="13" spans="2:42" ht="15" customHeight="1" x14ac:dyDescent="0.3">
      <c r="B13" s="576">
        <v>5</v>
      </c>
      <c r="C13" s="555">
        <v>525</v>
      </c>
      <c r="D13" s="557" t="s">
        <v>36</v>
      </c>
      <c r="E13" s="558"/>
      <c r="F13" s="447">
        <f>ROUND(AA13-(AA13*$L$5),0)</f>
        <v>31191</v>
      </c>
      <c r="G13" s="447">
        <f t="shared" ref="G13" si="25">ROUND(AB13-(AB13*$L$5),0)</f>
        <v>33815</v>
      </c>
      <c r="H13" s="447">
        <f t="shared" ref="H13" si="26">ROUND(AC13-(AC13*$L$5),0)</f>
        <v>38817</v>
      </c>
      <c r="I13" s="447">
        <f t="shared" ref="I13" si="27">ROUND(AD13-(AD13*$L$5),0)</f>
        <v>42345</v>
      </c>
      <c r="J13" s="447">
        <f t="shared" ref="J13" si="28">ROUND(AE13-(AE13*$L$5),0)</f>
        <v>48381</v>
      </c>
      <c r="K13" s="447">
        <f t="shared" ref="K13" si="29">ROUND(AF13-(AF13*$L$5),0)</f>
        <v>50234</v>
      </c>
      <c r="L13" s="447">
        <f t="shared" ref="L13" si="30">ROUND(AG13-(AG13*$L$5),0)</f>
        <v>54585</v>
      </c>
      <c r="M13" s="447">
        <f t="shared" ref="M13" si="31">ROUND(AH13-(AH13*$L$5),0)</f>
        <v>60808</v>
      </c>
      <c r="N13" s="136"/>
      <c r="O13" s="136"/>
      <c r="P13" s="136"/>
      <c r="Q13" s="137"/>
      <c r="AA13" s="126">
        <f>ROUND(VLOOKUP(CONCATENATE("R89 ",F$6," V",$B13),Основа!$A$1:$P3629,15,FALSE),0)</f>
        <v>31191</v>
      </c>
      <c r="AB13" s="126">
        <f>ROUND(VLOOKUP(CONCATENATE("R89 ",G$6," V",$B13),Основа!$A$1:$P3629,15,FALSE),0)</f>
        <v>33815</v>
      </c>
      <c r="AC13" s="126">
        <f>ROUND(VLOOKUP(CONCATENATE("R89 ",H$6," V",$B13),Основа!$A$1:$P3629,15,FALSE),0)</f>
        <v>38817</v>
      </c>
      <c r="AD13" s="126">
        <f>ROUND(VLOOKUP(CONCATENATE("R89 ",I$6," V",$B13),Основа!$A$1:$P3629,15,FALSE),0)</f>
        <v>42345</v>
      </c>
      <c r="AE13" s="126">
        <f>ROUND(VLOOKUP(CONCATENATE("R89 ",J$6," V",$B13),Основа!$A$1:$P3629,15,FALSE),0)</f>
        <v>48381</v>
      </c>
      <c r="AF13" s="126">
        <f>ROUND(VLOOKUP(CONCATENATE("R89 ",K$6," V",$B13),Основа!$A$1:$P3629,15,FALSE),0)</f>
        <v>50234</v>
      </c>
      <c r="AG13" s="126">
        <f>ROUND(VLOOKUP(CONCATENATE("R89 ",L$6," V",$B13),Основа!$A$1:$P3629,15,FALSE),0)</f>
        <v>54585</v>
      </c>
      <c r="AH13" s="126">
        <f>ROUND(VLOOKUP(CONCATENATE("R89 ",M$6," V",$B13),Основа!$A$1:$P3629,15,FALSE),0)</f>
        <v>60808</v>
      </c>
      <c r="AI13" s="126"/>
      <c r="AJ13" s="126"/>
      <c r="AK13" s="126"/>
      <c r="AL13" s="126"/>
      <c r="AM13" s="236"/>
      <c r="AN13" s="67"/>
      <c r="AO13" s="67"/>
      <c r="AP13" s="67"/>
    </row>
    <row r="14" spans="2:42" ht="15" customHeight="1" thickBot="1" x14ac:dyDescent="0.35">
      <c r="B14" s="576"/>
      <c r="C14" s="577"/>
      <c r="D14" s="559" t="str">
        <f>RIGHT($M$5,21)</f>
        <v>ΔТ=70⁰С (95/85/20) Вт</v>
      </c>
      <c r="E14" s="560"/>
      <c r="F14" s="461">
        <f t="shared" ref="F14:M14" si="32">ROUND(IF($D14="ΔТ=70⁰С (95/85/20) Вт",AA14,(IF($D14="ΔТ=60⁰С (90/70/20) Вт",AA14*0.818,AA14*0.646))),0)</f>
        <v>470</v>
      </c>
      <c r="G14" s="461">
        <f t="shared" si="32"/>
        <v>515</v>
      </c>
      <c r="H14" s="461">
        <f t="shared" si="32"/>
        <v>705</v>
      </c>
      <c r="I14" s="461">
        <f t="shared" si="32"/>
        <v>940</v>
      </c>
      <c r="J14" s="461">
        <f t="shared" si="32"/>
        <v>1175</v>
      </c>
      <c r="K14" s="461">
        <f t="shared" si="32"/>
        <v>1410</v>
      </c>
      <c r="L14" s="461">
        <f t="shared" si="32"/>
        <v>1645</v>
      </c>
      <c r="M14" s="461">
        <f t="shared" si="32"/>
        <v>1880</v>
      </c>
      <c r="N14" s="132"/>
      <c r="O14" s="132"/>
      <c r="P14" s="132"/>
      <c r="Q14" s="135"/>
      <c r="AA14" s="126">
        <f>VLOOKUP(CONCATENATE("R89 ",F$6," V",$B13),Основа!$A$1:$P3629,8,FALSE)</f>
        <v>470</v>
      </c>
      <c r="AB14" s="126">
        <f>VLOOKUP(CONCATENATE("R89 ",G$6," V",$B13),Основа!$A$1:$P3629,8,FALSE)</f>
        <v>515</v>
      </c>
      <c r="AC14" s="126">
        <f>VLOOKUP(CONCATENATE("R89 ",H$6," V",$B13),Основа!$A$1:$P3629,8,FALSE)</f>
        <v>705</v>
      </c>
      <c r="AD14" s="126">
        <f>VLOOKUP(CONCATENATE("R89 ",I$6," V",$B13),Основа!$A$1:$P3629,8,FALSE)</f>
        <v>940</v>
      </c>
      <c r="AE14" s="126">
        <f>VLOOKUP(CONCATENATE("R89 ",J$6," V",$B13),Основа!$A$1:$P3629,8,FALSE)</f>
        <v>1175</v>
      </c>
      <c r="AF14" s="126">
        <f>VLOOKUP(CONCATENATE("R89 ",K$6," V",$B13),Основа!$A$1:$P3629,8,FALSE)</f>
        <v>1410</v>
      </c>
      <c r="AG14" s="126">
        <f>VLOOKUP(CONCATENATE("R89 ",L$6," V",$B13),Основа!$A$1:$P3629,8,FALSE)</f>
        <v>1645</v>
      </c>
      <c r="AH14" s="126">
        <f>VLOOKUP(CONCATENATE("R89 ",M$6," V",$B13),Основа!$A$1:$P3629,8,FALSE)</f>
        <v>1880</v>
      </c>
      <c r="AI14" s="126"/>
      <c r="AJ14" s="126"/>
      <c r="AK14" s="126"/>
      <c r="AL14" s="126"/>
      <c r="AM14" s="236"/>
      <c r="AN14" s="67"/>
      <c r="AO14" s="67"/>
      <c r="AP14" s="67"/>
    </row>
    <row r="15" spans="2:42" ht="15" customHeight="1" x14ac:dyDescent="0.3">
      <c r="B15" s="553">
        <v>6</v>
      </c>
      <c r="C15" s="555">
        <v>634</v>
      </c>
      <c r="D15" s="557" t="s">
        <v>36</v>
      </c>
      <c r="E15" s="558"/>
      <c r="F15" s="447">
        <f>ROUND(AA15-(AA15*$L$5),0)</f>
        <v>34819</v>
      </c>
      <c r="G15" s="447">
        <f t="shared" ref="G15" si="33">ROUND(AB15-(AB15*$L$5),0)</f>
        <v>37803</v>
      </c>
      <c r="H15" s="447">
        <f t="shared" ref="H15" si="34">ROUND(AC15-(AC15*$L$5),0)</f>
        <v>43764</v>
      </c>
      <c r="I15" s="447">
        <f t="shared" ref="I15" si="35">ROUND(AD15-(AD15*$L$5),0)</f>
        <v>48003</v>
      </c>
      <c r="J15" s="447">
        <f t="shared" ref="J15" si="36">ROUND(AE15-(AE15*$L$5),0)</f>
        <v>55253</v>
      </c>
      <c r="K15" s="447">
        <f t="shared" ref="K15" si="37">ROUND(AF15-(AF15*$L$5),0)</f>
        <v>57478</v>
      </c>
      <c r="L15" s="447">
        <f t="shared" ref="L15" si="38">ROUND(AG15-(AG15*$L$5),0)</f>
        <v>62711</v>
      </c>
      <c r="M15" s="138"/>
      <c r="N15" s="138"/>
      <c r="O15" s="138"/>
      <c r="P15" s="138"/>
      <c r="Q15" s="134"/>
      <c r="AA15" s="126">
        <f>ROUND(VLOOKUP(CONCATENATE("R89 ",F$6," V",$B15),Основа!$A$1:$P3631,15,FALSE),0)</f>
        <v>34819</v>
      </c>
      <c r="AB15" s="126">
        <f>ROUND(VLOOKUP(CONCATENATE("R89 ",G$6," V",$B15),Основа!$A$1:$P3631,15,FALSE),0)</f>
        <v>37803</v>
      </c>
      <c r="AC15" s="126">
        <f>ROUND(VLOOKUP(CONCATENATE("R89 ",H$6," V",$B15),Основа!$A$1:$P3631,15,FALSE),0)</f>
        <v>43764</v>
      </c>
      <c r="AD15" s="126">
        <f>ROUND(VLOOKUP(CONCATENATE("R89 ",I$6," V",$B15),Основа!$A$1:$P3631,15,FALSE),0)</f>
        <v>48003</v>
      </c>
      <c r="AE15" s="126">
        <f>ROUND(VLOOKUP(CONCATENATE("R89 ",J$6," V",$B15),Основа!$A$1:$P3631,15,FALSE),0)</f>
        <v>55253</v>
      </c>
      <c r="AF15" s="126">
        <f>ROUND(VLOOKUP(CONCATENATE("R89 ",K$6," V",$B15),Основа!$A$1:$P3631,15,FALSE),0)</f>
        <v>57478</v>
      </c>
      <c r="AG15" s="126">
        <f>ROUND(VLOOKUP(CONCATENATE("R89 ",L$6," V",$B15),Основа!$A$1:$P3631,15,FALSE),0)</f>
        <v>62711</v>
      </c>
      <c r="AH15" s="126"/>
      <c r="AI15" s="126"/>
      <c r="AJ15" s="126"/>
      <c r="AK15" s="126"/>
      <c r="AL15" s="126"/>
      <c r="AM15" s="236"/>
      <c r="AN15" s="67"/>
      <c r="AO15" s="67"/>
      <c r="AP15" s="67"/>
    </row>
    <row r="16" spans="2:42" ht="15" customHeight="1" thickBot="1" x14ac:dyDescent="0.35">
      <c r="B16" s="554"/>
      <c r="C16" s="577"/>
      <c r="D16" s="559" t="str">
        <f>RIGHT($M$5,21)</f>
        <v>ΔТ=70⁰С (95/85/20) Вт</v>
      </c>
      <c r="E16" s="560"/>
      <c r="F16" s="461">
        <f t="shared" ref="F16:L16" si="39">ROUND(IF($D16="ΔТ=70⁰С (95/85/20) Вт",AA16,(IF($D16="ΔТ=60⁰С (90/70/20) Вт",AA16*0.818,AA16*0.646))),0)</f>
        <v>564</v>
      </c>
      <c r="G16" s="461">
        <f t="shared" si="39"/>
        <v>618</v>
      </c>
      <c r="H16" s="461">
        <f t="shared" si="39"/>
        <v>846</v>
      </c>
      <c r="I16" s="461">
        <f t="shared" si="39"/>
        <v>1128</v>
      </c>
      <c r="J16" s="461">
        <f t="shared" si="39"/>
        <v>1410</v>
      </c>
      <c r="K16" s="461">
        <f t="shared" si="39"/>
        <v>1692</v>
      </c>
      <c r="L16" s="461">
        <f t="shared" si="39"/>
        <v>1974</v>
      </c>
      <c r="M16" s="132"/>
      <c r="N16" s="132"/>
      <c r="O16" s="132"/>
      <c r="P16" s="132"/>
      <c r="Q16" s="135"/>
      <c r="AA16" s="126">
        <f>VLOOKUP(CONCATENATE("R89 ",F$6," V",$B15),Основа!$A$1:$P3631,8,FALSE)</f>
        <v>564</v>
      </c>
      <c r="AB16" s="126">
        <f>VLOOKUP(CONCATENATE("R89 ",G$6," V",$B15),Основа!$A$1:$P3631,8,FALSE)</f>
        <v>618</v>
      </c>
      <c r="AC16" s="126">
        <f>VLOOKUP(CONCATENATE("R89 ",H$6," V",$B15),Основа!$A$1:$P3631,8,FALSE)</f>
        <v>846</v>
      </c>
      <c r="AD16" s="126">
        <f>VLOOKUP(CONCATENATE("R89 ",I$6," V",$B15),Основа!$A$1:$P3631,8,FALSE)</f>
        <v>1128</v>
      </c>
      <c r="AE16" s="126">
        <f>VLOOKUP(CONCATENATE("R89 ",J$6," V",$B15),Основа!$A$1:$P3631,8,FALSE)</f>
        <v>1410</v>
      </c>
      <c r="AF16" s="126">
        <f>VLOOKUP(CONCATENATE("R89 ",K$6," V",$B15),Основа!$A$1:$P3631,8,FALSE)</f>
        <v>1692</v>
      </c>
      <c r="AG16" s="126">
        <f>VLOOKUP(CONCATENATE("R89 ",L$6," V",$B15),Основа!$A$1:$P3631,8,FALSE)</f>
        <v>1974</v>
      </c>
      <c r="AH16" s="126"/>
      <c r="AI16" s="126"/>
      <c r="AJ16" s="126"/>
      <c r="AK16" s="126"/>
      <c r="AL16" s="126"/>
      <c r="AM16" s="236"/>
      <c r="AN16" s="67"/>
      <c r="AO16" s="67"/>
      <c r="AP16" s="67"/>
    </row>
    <row r="17" spans="2:42" ht="15" customHeight="1" x14ac:dyDescent="0.3">
      <c r="B17" s="576">
        <v>7</v>
      </c>
      <c r="C17" s="555">
        <v>743</v>
      </c>
      <c r="D17" s="557" t="s">
        <v>36</v>
      </c>
      <c r="E17" s="558"/>
      <c r="F17" s="447">
        <f>ROUND(AA17-(AA17*$L$5),0)</f>
        <v>38452</v>
      </c>
      <c r="G17" s="447">
        <f t="shared" ref="G17" si="40">ROUND(AB17-(AB17*$L$5),0)</f>
        <v>41802</v>
      </c>
      <c r="H17" s="447">
        <f t="shared" ref="H17" si="41">ROUND(AC17-(AC17*$L$5),0)</f>
        <v>48721</v>
      </c>
      <c r="I17" s="447">
        <f t="shared" ref="I17" si="42">ROUND(AD17-(AD17*$L$5),0)</f>
        <v>53673</v>
      </c>
      <c r="J17" s="447">
        <f t="shared" ref="J17" si="43">ROUND(AE17-(AE17*$L$5),0)</f>
        <v>62138</v>
      </c>
      <c r="K17" s="447">
        <f t="shared" ref="K17" si="44">ROUND(AF17-(AF17*$L$5),0)</f>
        <v>64741</v>
      </c>
      <c r="L17" s="136"/>
      <c r="M17" s="136"/>
      <c r="N17" s="136"/>
      <c r="O17" s="136"/>
      <c r="P17" s="136"/>
      <c r="Q17" s="137"/>
      <c r="AA17" s="126">
        <f>ROUND(VLOOKUP(CONCATENATE("R89 ",F$6," V",$B17),Основа!$A$1:$P3633,15,FALSE),0)</f>
        <v>38452</v>
      </c>
      <c r="AB17" s="126">
        <f>ROUND(VLOOKUP(CONCATENATE("R89 ",G$6," V",$B17),Основа!$A$1:$P3633,15,FALSE),0)</f>
        <v>41802</v>
      </c>
      <c r="AC17" s="126">
        <f>ROUND(VLOOKUP(CONCATENATE("R89 ",H$6," V",$B17),Основа!$A$1:$P3633,15,FALSE),0)</f>
        <v>48721</v>
      </c>
      <c r="AD17" s="126">
        <f>ROUND(VLOOKUP(CONCATENATE("R89 ",I$6," V",$B17),Основа!$A$1:$P3633,15,FALSE),0)</f>
        <v>53673</v>
      </c>
      <c r="AE17" s="126">
        <f>ROUND(VLOOKUP(CONCATENATE("R89 ",J$6," V",$B17),Основа!$A$1:$P3633,15,FALSE),0)</f>
        <v>62138</v>
      </c>
      <c r="AF17" s="126">
        <f>ROUND(VLOOKUP(CONCATENATE("R89 ",K$6," V",$B17),Основа!$A$1:$P3633,15,FALSE),0)</f>
        <v>64741</v>
      </c>
      <c r="AG17" s="126"/>
      <c r="AH17" s="126"/>
      <c r="AI17" s="126"/>
      <c r="AJ17" s="126"/>
      <c r="AK17" s="126"/>
      <c r="AL17" s="126"/>
      <c r="AM17" s="236"/>
      <c r="AN17" s="67"/>
      <c r="AO17" s="67"/>
      <c r="AP17" s="67"/>
    </row>
    <row r="18" spans="2:42" ht="15" customHeight="1" thickBot="1" x14ac:dyDescent="0.35">
      <c r="B18" s="576"/>
      <c r="C18" s="577"/>
      <c r="D18" s="559" t="str">
        <f>RIGHT($M$5,21)</f>
        <v>ΔТ=70⁰С (95/85/20) Вт</v>
      </c>
      <c r="E18" s="560"/>
      <c r="F18" s="461">
        <f t="shared" ref="F18:K18" si="45">ROUND(IF($D18="ΔТ=70⁰С (95/85/20) Вт",AA18,(IF($D18="ΔТ=60⁰С (90/70/20) Вт",AA18*0.818,AA18*0.646))),0)</f>
        <v>658</v>
      </c>
      <c r="G18" s="461">
        <f t="shared" si="45"/>
        <v>721</v>
      </c>
      <c r="H18" s="461">
        <f t="shared" si="45"/>
        <v>987</v>
      </c>
      <c r="I18" s="461">
        <f t="shared" si="45"/>
        <v>1316</v>
      </c>
      <c r="J18" s="461">
        <f t="shared" si="45"/>
        <v>1645</v>
      </c>
      <c r="K18" s="461">
        <f t="shared" si="45"/>
        <v>1974</v>
      </c>
      <c r="L18" s="132"/>
      <c r="M18" s="132"/>
      <c r="N18" s="132"/>
      <c r="O18" s="132"/>
      <c r="P18" s="132"/>
      <c r="Q18" s="135"/>
      <c r="AA18" s="126">
        <f>VLOOKUP(CONCATENATE("R89 ",F$6," V",$B17),Основа!$A$1:$P3633,8,FALSE)</f>
        <v>658</v>
      </c>
      <c r="AB18" s="126">
        <f>VLOOKUP(CONCATENATE("R89 ",G$6," V",$B17),Основа!$A$1:$P3633,8,FALSE)</f>
        <v>721</v>
      </c>
      <c r="AC18" s="126">
        <f>VLOOKUP(CONCATENATE("R89 ",H$6," V",$B17),Основа!$A$1:$P3633,8,FALSE)</f>
        <v>987</v>
      </c>
      <c r="AD18" s="126">
        <f>VLOOKUP(CONCATENATE("R89 ",I$6," V",$B17),Основа!$A$1:$P3633,8,FALSE)</f>
        <v>1316</v>
      </c>
      <c r="AE18" s="126">
        <f>VLOOKUP(CONCATENATE("R89 ",J$6," V",$B17),Основа!$A$1:$P3633,8,FALSE)</f>
        <v>1645</v>
      </c>
      <c r="AF18" s="126">
        <f>VLOOKUP(CONCATENATE("R89 ",K$6," V",$B17),Основа!$A$1:$P3633,8,FALSE)</f>
        <v>1974</v>
      </c>
      <c r="AG18" s="126"/>
      <c r="AH18" s="126"/>
      <c r="AI18" s="126"/>
      <c r="AJ18" s="126"/>
      <c r="AK18" s="126"/>
      <c r="AL18" s="126"/>
      <c r="AM18" s="236"/>
      <c r="AN18" s="67"/>
      <c r="AO18" s="67"/>
      <c r="AP18" s="67"/>
    </row>
    <row r="19" spans="2:42" ht="15" customHeight="1" x14ac:dyDescent="0.3">
      <c r="B19" s="553">
        <v>8</v>
      </c>
      <c r="C19" s="555">
        <v>852</v>
      </c>
      <c r="D19" s="557" t="s">
        <v>36</v>
      </c>
      <c r="E19" s="558"/>
      <c r="F19" s="447">
        <f>ROUND(AA19-(AA19*$L$5),0)</f>
        <v>42095</v>
      </c>
      <c r="G19" s="447">
        <f t="shared" ref="G19" si="46">ROUND(AB19-(AB19*$L$5),0)</f>
        <v>45809</v>
      </c>
      <c r="H19" s="447">
        <f t="shared" ref="H19" si="47">ROUND(AC19-(AC19*$L$5),0)</f>
        <v>53689</v>
      </c>
      <c r="I19" s="447">
        <f t="shared" ref="I19" si="48">ROUND(AD19-(AD19*$L$5),0)</f>
        <v>59354</v>
      </c>
      <c r="J19" s="447">
        <f t="shared" ref="J19" si="49">ROUND(AE19-(AE19*$L$5),0)</f>
        <v>69041</v>
      </c>
      <c r="K19" s="138"/>
      <c r="L19" s="138"/>
      <c r="M19" s="138"/>
      <c r="N19" s="138"/>
      <c r="O19" s="138"/>
      <c r="P19" s="138"/>
      <c r="Q19" s="134"/>
      <c r="AA19" s="126">
        <f>ROUND(VLOOKUP(CONCATENATE("R89 ",F$6," V",$B19),Основа!$A$1:$P3635,15,FALSE),0)</f>
        <v>42095</v>
      </c>
      <c r="AB19" s="126">
        <f>ROUND(VLOOKUP(CONCATENATE("R89 ",G$6," V",$B19),Основа!$A$1:$P3635,15,FALSE),0)</f>
        <v>45809</v>
      </c>
      <c r="AC19" s="126">
        <f>ROUND(VLOOKUP(CONCATENATE("R89 ",H$6," V",$B19),Основа!$A$1:$P3635,15,FALSE),0)</f>
        <v>53689</v>
      </c>
      <c r="AD19" s="126">
        <f>ROUND(VLOOKUP(CONCATENATE("R89 ",I$6," V",$B19),Основа!$A$1:$P3635,15,FALSE),0)</f>
        <v>59354</v>
      </c>
      <c r="AE19" s="126">
        <f>ROUND(VLOOKUP(CONCATENATE("R89 ",J$6," V",$B19),Основа!$A$1:$P3635,15,FALSE),0)</f>
        <v>69041</v>
      </c>
      <c r="AF19" s="126"/>
      <c r="AG19" s="126"/>
      <c r="AH19" s="126"/>
      <c r="AI19" s="126"/>
      <c r="AJ19" s="126"/>
      <c r="AK19" s="126"/>
      <c r="AL19" s="126"/>
      <c r="AM19" s="236"/>
      <c r="AN19" s="67"/>
      <c r="AO19" s="67"/>
      <c r="AP19" s="67"/>
    </row>
    <row r="20" spans="2:42" ht="15" customHeight="1" thickBot="1" x14ac:dyDescent="0.35">
      <c r="B20" s="554"/>
      <c r="C20" s="556"/>
      <c r="D20" s="559" t="str">
        <f>RIGHT($M$5,21)</f>
        <v>ΔТ=70⁰С (95/85/20) Вт</v>
      </c>
      <c r="E20" s="560"/>
      <c r="F20" s="461">
        <f>ROUND(IF($D20="ΔТ=70⁰С (95/85/20) Вт",AA20,(IF($D20="ΔТ=60⁰С (90/70/20) Вт",AA20*0.818,AA20*0.646))),0)</f>
        <v>752</v>
      </c>
      <c r="G20" s="461">
        <f>ROUND(IF($D20="ΔТ=70⁰С (95/85/20) Вт",AB20,(IF($D20="ΔТ=60⁰С (90/70/20) Вт",AB20*0.818,AB20*0.646))),0)</f>
        <v>824</v>
      </c>
      <c r="H20" s="461">
        <f>ROUND(IF($D20="ΔТ=70⁰С (95/85/20) Вт",AC20,(IF($D20="ΔТ=60⁰С (90/70/20) Вт",AC20*0.818,AC20*0.646))),0)</f>
        <v>1128</v>
      </c>
      <c r="I20" s="461">
        <f>ROUND(IF($D20="ΔТ=70⁰С (95/85/20) Вт",AD20,(IF($D20="ΔТ=60⁰С (90/70/20) Вт",AD20*0.818,AD20*0.646))),0)</f>
        <v>1504</v>
      </c>
      <c r="J20" s="461">
        <f>ROUND(IF($D20="ΔТ=70⁰С (95/85/20) Вт",AE20,(IF($D20="ΔТ=60⁰С (90/70/20) Вт",AE20*0.818,AE20*0.646))),0)</f>
        <v>1880</v>
      </c>
      <c r="K20" s="147"/>
      <c r="L20" s="147"/>
      <c r="M20" s="147"/>
      <c r="N20" s="147"/>
      <c r="O20" s="147"/>
      <c r="P20" s="147"/>
      <c r="Q20" s="148"/>
      <c r="AA20" s="126">
        <f>VLOOKUP(CONCATENATE("R89 ",F$6," V",$B19),Основа!$A$1:$P3635,8,FALSE)</f>
        <v>752</v>
      </c>
      <c r="AB20" s="126">
        <f>VLOOKUP(CONCATENATE("R89 ",G$6," V",$B19),Основа!$A$1:$P3635,8,FALSE)</f>
        <v>824</v>
      </c>
      <c r="AC20" s="126">
        <f>VLOOKUP(CONCATENATE("R89 ",H$6," V",$B19),Основа!$A$1:$P3635,8,FALSE)</f>
        <v>1128</v>
      </c>
      <c r="AD20" s="126">
        <f>VLOOKUP(CONCATENATE("R89 ",I$6," V",$B19),Основа!$A$1:$P3635,8,FALSE)</f>
        <v>1504</v>
      </c>
      <c r="AE20" s="126">
        <f>VLOOKUP(CONCATENATE("R89 ",J$6," V",$B19),Основа!$A$1:$P3635,8,FALSE)</f>
        <v>1880</v>
      </c>
      <c r="AF20" s="126"/>
      <c r="AG20" s="126"/>
      <c r="AH20" s="126"/>
      <c r="AI20" s="126"/>
      <c r="AJ20" s="126"/>
      <c r="AK20" s="126"/>
      <c r="AL20" s="126"/>
      <c r="AM20" s="236"/>
      <c r="AN20" s="67"/>
      <c r="AO20" s="67"/>
      <c r="AP20" s="67"/>
    </row>
    <row r="21" spans="2:42" ht="25.2" thickBot="1" x14ac:dyDescent="0.45">
      <c r="B21" s="80"/>
      <c r="C21" s="80"/>
      <c r="D21" s="80"/>
      <c r="E21" s="80"/>
      <c r="F21" s="80"/>
      <c r="G21" s="85" t="s">
        <v>51</v>
      </c>
      <c r="H21" s="80"/>
      <c r="I21" s="85"/>
      <c r="J21" s="80"/>
      <c r="K21" s="80"/>
      <c r="L21" s="80"/>
      <c r="M21" s="80"/>
      <c r="N21" s="80"/>
      <c r="O21" s="80"/>
      <c r="P21" s="80"/>
      <c r="Q21" s="80"/>
      <c r="AA21" s="67"/>
      <c r="AB21" s="67"/>
      <c r="AC21" s="67"/>
      <c r="AD21" s="67"/>
      <c r="AE21" s="67"/>
      <c r="AF21" s="67"/>
      <c r="AG21" s="67"/>
      <c r="AH21" s="67"/>
      <c r="AI21" s="67"/>
      <c r="AJ21" s="67"/>
      <c r="AK21" s="67"/>
      <c r="AL21" s="67"/>
      <c r="AM21" s="67"/>
      <c r="AN21" s="67"/>
      <c r="AO21" s="67"/>
      <c r="AP21" s="67"/>
    </row>
    <row r="22" spans="2:42" x14ac:dyDescent="0.3">
      <c r="B22" s="564" t="s">
        <v>0</v>
      </c>
      <c r="C22" s="565"/>
      <c r="D22" s="565"/>
      <c r="E22" s="165"/>
      <c r="F22" s="465">
        <v>500</v>
      </c>
      <c r="G22" s="465">
        <v>550</v>
      </c>
      <c r="H22" s="465">
        <v>750</v>
      </c>
      <c r="I22" s="465">
        <v>1000</v>
      </c>
      <c r="J22" s="465">
        <v>1250</v>
      </c>
      <c r="K22" s="465">
        <v>1500</v>
      </c>
      <c r="L22" s="465">
        <v>1750</v>
      </c>
      <c r="M22" s="465">
        <v>2000</v>
      </c>
      <c r="N22" s="465">
        <v>2200</v>
      </c>
      <c r="O22" s="465">
        <v>2250</v>
      </c>
      <c r="P22" s="465">
        <v>2500</v>
      </c>
      <c r="Q22" s="485">
        <v>3000</v>
      </c>
      <c r="AA22" s="236"/>
      <c r="AB22" s="236"/>
      <c r="AC22" s="236"/>
      <c r="AD22" s="236"/>
      <c r="AE22" s="236"/>
      <c r="AF22" s="236"/>
      <c r="AG22" s="236"/>
      <c r="AH22" s="236"/>
      <c r="AI22" s="236"/>
      <c r="AJ22" s="236"/>
      <c r="AK22" s="236"/>
      <c r="AL22" s="236"/>
      <c r="AM22" s="67"/>
      <c r="AN22" s="67"/>
      <c r="AO22" s="67"/>
      <c r="AP22" s="67"/>
    </row>
    <row r="23" spans="2:42" x14ac:dyDescent="0.3">
      <c r="B23" s="567" t="s">
        <v>78</v>
      </c>
      <c r="C23" s="568"/>
      <c r="D23" s="568"/>
      <c r="E23" s="569"/>
      <c r="F23" s="660">
        <v>119</v>
      </c>
      <c r="G23" s="568"/>
      <c r="H23" s="568"/>
      <c r="I23" s="568"/>
      <c r="J23" s="568"/>
      <c r="K23" s="568"/>
      <c r="L23" s="568"/>
      <c r="M23" s="568"/>
      <c r="N23" s="568"/>
      <c r="O23" s="568"/>
      <c r="P23" s="568"/>
      <c r="Q23" s="661"/>
      <c r="AA23" s="236"/>
      <c r="AB23" s="236"/>
      <c r="AC23" s="236"/>
      <c r="AD23" s="236"/>
      <c r="AE23" s="236"/>
      <c r="AF23" s="236"/>
      <c r="AG23" s="236"/>
      <c r="AH23" s="236"/>
      <c r="AI23" s="236"/>
      <c r="AJ23" s="236"/>
      <c r="AK23" s="236"/>
      <c r="AL23" s="236"/>
      <c r="AM23" s="67"/>
      <c r="AN23" s="67"/>
      <c r="AO23" s="67"/>
      <c r="AP23" s="67"/>
    </row>
    <row r="24" spans="2:42" ht="48.75" customHeight="1" thickBot="1" x14ac:dyDescent="0.35">
      <c r="B24" s="82" t="s">
        <v>1</v>
      </c>
      <c r="C24" s="86" t="s">
        <v>2</v>
      </c>
      <c r="D24" s="86" t="s">
        <v>64</v>
      </c>
      <c r="E24" s="570" t="s">
        <v>5</v>
      </c>
      <c r="F24" s="571"/>
      <c r="G24" s="571"/>
      <c r="H24" s="571"/>
      <c r="I24" s="571"/>
      <c r="J24" s="571"/>
      <c r="K24" s="571"/>
      <c r="L24" s="571"/>
      <c r="M24" s="571"/>
      <c r="N24" s="571"/>
      <c r="O24" s="571"/>
      <c r="P24" s="571"/>
      <c r="Q24" s="572"/>
      <c r="AA24" s="236"/>
      <c r="AB24" s="236"/>
      <c r="AC24" s="236"/>
      <c r="AD24" s="236"/>
      <c r="AE24" s="236"/>
      <c r="AF24" s="236"/>
      <c r="AG24" s="236"/>
      <c r="AH24" s="236"/>
      <c r="AI24" s="236"/>
      <c r="AJ24" s="236"/>
      <c r="AK24" s="236"/>
      <c r="AL24" s="236"/>
      <c r="AM24" s="67"/>
      <c r="AN24" s="67"/>
      <c r="AO24" s="67"/>
      <c r="AP24" s="67"/>
    </row>
    <row r="25" spans="2:42" x14ac:dyDescent="0.3">
      <c r="B25" s="547">
        <v>2</v>
      </c>
      <c r="C25" s="551">
        <v>109</v>
      </c>
      <c r="D25" s="551">
        <v>44.5</v>
      </c>
      <c r="E25" s="87" t="s">
        <v>6</v>
      </c>
      <c r="F25" s="118">
        <v>9.5399999999999991</v>
      </c>
      <c r="G25" s="118">
        <v>9.9</v>
      </c>
      <c r="H25" s="118">
        <v>12.6</v>
      </c>
      <c r="I25" s="118">
        <v>16.02</v>
      </c>
      <c r="J25" s="118">
        <v>19.440000000000001</v>
      </c>
      <c r="K25" s="118">
        <v>22.86</v>
      </c>
      <c r="L25" s="118">
        <v>26.28</v>
      </c>
      <c r="M25" s="118">
        <v>29.52</v>
      </c>
      <c r="N25" s="118">
        <v>32.472000000000001</v>
      </c>
      <c r="O25" s="118">
        <v>32.940000000000005</v>
      </c>
      <c r="P25" s="118">
        <v>36.36</v>
      </c>
      <c r="Q25" s="119">
        <v>43.631999999999998</v>
      </c>
      <c r="AA25" s="236"/>
      <c r="AB25" s="236"/>
      <c r="AC25" s="236"/>
      <c r="AD25" s="236"/>
      <c r="AE25" s="236"/>
      <c r="AF25" s="236"/>
      <c r="AG25" s="236"/>
      <c r="AH25" s="236"/>
      <c r="AI25" s="236"/>
      <c r="AJ25" s="236"/>
      <c r="AK25" s="236"/>
      <c r="AL25" s="236"/>
      <c r="AM25" s="67"/>
      <c r="AN25" s="67"/>
      <c r="AO25" s="67"/>
      <c r="AP25" s="67"/>
    </row>
    <row r="26" spans="2:42" ht="15" thickBot="1" x14ac:dyDescent="0.35">
      <c r="B26" s="548"/>
      <c r="C26" s="552"/>
      <c r="D26" s="552"/>
      <c r="E26" s="90" t="s">
        <v>3</v>
      </c>
      <c r="F26" s="92">
        <v>5.5</v>
      </c>
      <c r="G26" s="92">
        <v>6</v>
      </c>
      <c r="H26" s="92">
        <v>8.1999999999999993</v>
      </c>
      <c r="I26" s="92">
        <v>10.9</v>
      </c>
      <c r="J26" s="92">
        <v>13.6</v>
      </c>
      <c r="K26" s="92">
        <v>16.3</v>
      </c>
      <c r="L26" s="92">
        <v>19</v>
      </c>
      <c r="M26" s="92">
        <v>21.7</v>
      </c>
      <c r="N26" s="92">
        <v>23.9</v>
      </c>
      <c r="O26" s="92">
        <v>24.4</v>
      </c>
      <c r="P26" s="92">
        <v>27.1</v>
      </c>
      <c r="Q26" s="93">
        <v>32.5</v>
      </c>
      <c r="AA26" s="236"/>
      <c r="AB26" s="236"/>
      <c r="AC26" s="236"/>
      <c r="AD26" s="236"/>
      <c r="AE26" s="236"/>
      <c r="AF26" s="236"/>
      <c r="AG26" s="236"/>
      <c r="AH26" s="236"/>
      <c r="AI26" s="236"/>
      <c r="AJ26" s="236"/>
      <c r="AK26" s="236"/>
      <c r="AL26" s="236"/>
      <c r="AM26" s="67"/>
      <c r="AN26" s="67"/>
      <c r="AO26" s="67"/>
      <c r="AP26" s="67"/>
    </row>
    <row r="27" spans="2:42" x14ac:dyDescent="0.3">
      <c r="B27" s="561">
        <v>3</v>
      </c>
      <c r="C27" s="563">
        <f>C25+109</f>
        <v>218</v>
      </c>
      <c r="D27" s="563" t="s">
        <v>65</v>
      </c>
      <c r="E27" s="94" t="s">
        <v>6</v>
      </c>
      <c r="F27" s="120">
        <v>13.68</v>
      </c>
      <c r="G27" s="120">
        <v>14.58</v>
      </c>
      <c r="H27" s="120">
        <v>18.720000000000002</v>
      </c>
      <c r="I27" s="120">
        <v>23.94</v>
      </c>
      <c r="J27" s="120">
        <v>28.980000000000004</v>
      </c>
      <c r="K27" s="120">
        <v>34.019999999999996</v>
      </c>
      <c r="L27" s="120">
        <v>39.06</v>
      </c>
      <c r="M27" s="120">
        <v>44.1</v>
      </c>
      <c r="N27" s="120">
        <v>48.510000000000005</v>
      </c>
      <c r="O27" s="120">
        <v>49.32</v>
      </c>
      <c r="P27" s="120">
        <v>54.36</v>
      </c>
      <c r="Q27" s="121">
        <v>65.231999999999999</v>
      </c>
      <c r="AA27" s="236"/>
      <c r="AB27" s="236"/>
      <c r="AC27" s="236"/>
      <c r="AD27" s="236"/>
      <c r="AE27" s="236"/>
      <c r="AF27" s="236"/>
      <c r="AG27" s="236"/>
      <c r="AH27" s="236"/>
      <c r="AI27" s="236"/>
      <c r="AJ27" s="236"/>
      <c r="AK27" s="236"/>
      <c r="AL27" s="236"/>
      <c r="AM27" s="67"/>
      <c r="AN27" s="67"/>
      <c r="AO27" s="67"/>
      <c r="AP27" s="67"/>
    </row>
    <row r="28" spans="2:42" ht="15" thickBot="1" x14ac:dyDescent="0.35">
      <c r="B28" s="548"/>
      <c r="C28" s="552"/>
      <c r="D28" s="552"/>
      <c r="E28" s="90" t="s">
        <v>3</v>
      </c>
      <c r="F28" s="92">
        <v>8.3000000000000007</v>
      </c>
      <c r="G28" s="92">
        <v>9.1</v>
      </c>
      <c r="H28" s="92">
        <v>12.3</v>
      </c>
      <c r="I28" s="92">
        <v>16.399999999999999</v>
      </c>
      <c r="J28" s="92">
        <v>20.399999999999999</v>
      </c>
      <c r="K28" s="92">
        <v>24.5</v>
      </c>
      <c r="L28" s="92">
        <v>28.6</v>
      </c>
      <c r="M28" s="92">
        <v>32.6</v>
      </c>
      <c r="N28" s="92">
        <v>35.9</v>
      </c>
      <c r="O28" s="92">
        <v>36.700000000000003</v>
      </c>
      <c r="P28" s="92">
        <v>40.700000000000003</v>
      </c>
      <c r="Q28" s="93">
        <v>48.8</v>
      </c>
      <c r="AA28" s="236"/>
      <c r="AB28" s="236"/>
      <c r="AC28" s="236"/>
      <c r="AD28" s="236"/>
      <c r="AE28" s="236"/>
      <c r="AF28" s="236"/>
      <c r="AG28" s="236"/>
      <c r="AH28" s="236"/>
      <c r="AI28" s="236"/>
      <c r="AJ28" s="236"/>
      <c r="AK28" s="236"/>
      <c r="AL28" s="236"/>
      <c r="AM28" s="67"/>
      <c r="AN28" s="67"/>
      <c r="AO28" s="67"/>
      <c r="AP28" s="67"/>
    </row>
    <row r="29" spans="2:42" x14ac:dyDescent="0.3">
      <c r="B29" s="561">
        <v>4</v>
      </c>
      <c r="C29" s="563">
        <f t="shared" ref="C29" si="50">C27+109</f>
        <v>327</v>
      </c>
      <c r="D29" s="563">
        <v>153.5</v>
      </c>
      <c r="E29" s="94" t="s">
        <v>6</v>
      </c>
      <c r="F29" s="122">
        <v>18.18</v>
      </c>
      <c r="G29" s="122">
        <v>19.440000000000001</v>
      </c>
      <c r="H29" s="122">
        <v>24.840000000000003</v>
      </c>
      <c r="I29" s="122">
        <v>31.680000000000003</v>
      </c>
      <c r="J29" s="122">
        <v>38.340000000000003</v>
      </c>
      <c r="K29" s="122">
        <v>45.36</v>
      </c>
      <c r="L29" s="122">
        <v>52.019999999999996</v>
      </c>
      <c r="M29" s="122">
        <v>58.860000000000007</v>
      </c>
      <c r="N29" s="122">
        <v>64.746000000000009</v>
      </c>
      <c r="O29" s="122">
        <v>65.52</v>
      </c>
      <c r="P29" s="122">
        <v>72.360000000000014</v>
      </c>
      <c r="Q29" s="166"/>
      <c r="AA29" s="236"/>
      <c r="AB29" s="236"/>
      <c r="AC29" s="236"/>
      <c r="AD29" s="236"/>
      <c r="AE29" s="236"/>
      <c r="AF29" s="236"/>
      <c r="AG29" s="236"/>
      <c r="AH29" s="236"/>
      <c r="AI29" s="236"/>
      <c r="AJ29" s="236"/>
      <c r="AK29" s="236"/>
      <c r="AL29" s="236"/>
      <c r="AM29" s="67"/>
      <c r="AN29" s="67"/>
      <c r="AO29" s="67"/>
      <c r="AP29" s="67"/>
    </row>
    <row r="30" spans="2:42" ht="15" thickBot="1" x14ac:dyDescent="0.35">
      <c r="B30" s="561"/>
      <c r="C30" s="563"/>
      <c r="D30" s="563"/>
      <c r="E30" s="97" t="s">
        <v>3</v>
      </c>
      <c r="F30" s="100">
        <v>11</v>
      </c>
      <c r="G30" s="100">
        <v>12.1</v>
      </c>
      <c r="H30" s="100">
        <v>16.399999999999999</v>
      </c>
      <c r="I30" s="100">
        <v>21.9</v>
      </c>
      <c r="J30" s="100">
        <v>27.3</v>
      </c>
      <c r="K30" s="100">
        <v>32.700000000000003</v>
      </c>
      <c r="L30" s="100">
        <v>38.1</v>
      </c>
      <c r="M30" s="100">
        <v>43.5</v>
      </c>
      <c r="N30" s="100">
        <v>47.8</v>
      </c>
      <c r="O30" s="100">
        <v>48.9</v>
      </c>
      <c r="P30" s="100">
        <v>27.1</v>
      </c>
      <c r="Q30" s="167"/>
      <c r="AA30" s="236"/>
      <c r="AB30" s="236"/>
      <c r="AC30" s="236"/>
      <c r="AD30" s="236"/>
      <c r="AE30" s="236"/>
      <c r="AF30" s="236"/>
      <c r="AG30" s="236"/>
      <c r="AH30" s="236"/>
      <c r="AI30" s="236"/>
      <c r="AJ30" s="236"/>
      <c r="AK30" s="236"/>
      <c r="AL30" s="236"/>
      <c r="AM30" s="67"/>
      <c r="AN30" s="67"/>
      <c r="AO30" s="67"/>
      <c r="AP30" s="67"/>
    </row>
    <row r="31" spans="2:42" x14ac:dyDescent="0.3">
      <c r="B31" s="547">
        <v>5</v>
      </c>
      <c r="C31" s="551">
        <f t="shared" ref="C31" si="51">C29+109</f>
        <v>436</v>
      </c>
      <c r="D31" s="551" t="s">
        <v>66</v>
      </c>
      <c r="E31" s="87" t="s">
        <v>6</v>
      </c>
      <c r="F31" s="118">
        <v>22.5</v>
      </c>
      <c r="G31" s="118">
        <v>24.12</v>
      </c>
      <c r="H31" s="118">
        <v>30.96</v>
      </c>
      <c r="I31" s="118">
        <v>39.42</v>
      </c>
      <c r="J31" s="118">
        <v>48.06</v>
      </c>
      <c r="K31" s="118">
        <v>56.519999999999996</v>
      </c>
      <c r="L31" s="118">
        <v>64.98</v>
      </c>
      <c r="M31" s="118">
        <v>73.44</v>
      </c>
      <c r="N31" s="168"/>
      <c r="O31" s="168"/>
      <c r="P31" s="168"/>
      <c r="Q31" s="169"/>
      <c r="AA31" s="236"/>
      <c r="AB31" s="236"/>
      <c r="AC31" s="236"/>
      <c r="AD31" s="236"/>
      <c r="AE31" s="236"/>
      <c r="AF31" s="236"/>
      <c r="AG31" s="236"/>
      <c r="AH31" s="236"/>
      <c r="AI31" s="236"/>
      <c r="AJ31" s="236"/>
      <c r="AK31" s="236"/>
      <c r="AL31" s="236"/>
      <c r="AM31" s="67"/>
      <c r="AN31" s="67"/>
      <c r="AO31" s="67"/>
      <c r="AP31" s="67"/>
    </row>
    <row r="32" spans="2:42" ht="15" thickBot="1" x14ac:dyDescent="0.35">
      <c r="B32" s="548"/>
      <c r="C32" s="552"/>
      <c r="D32" s="552"/>
      <c r="E32" s="90" t="s">
        <v>3</v>
      </c>
      <c r="F32" s="92">
        <v>13.8</v>
      </c>
      <c r="G32" s="92">
        <v>15.2</v>
      </c>
      <c r="H32" s="92">
        <v>20.6</v>
      </c>
      <c r="I32" s="92">
        <v>27.3</v>
      </c>
      <c r="J32" s="92">
        <v>34.1</v>
      </c>
      <c r="K32" s="92">
        <v>40.799999999999997</v>
      </c>
      <c r="L32" s="92">
        <v>47.6</v>
      </c>
      <c r="M32" s="92">
        <v>54.4</v>
      </c>
      <c r="N32" s="170"/>
      <c r="O32" s="170"/>
      <c r="P32" s="170"/>
      <c r="Q32" s="171"/>
      <c r="AA32" s="236"/>
      <c r="AB32" s="236"/>
      <c r="AC32" s="236"/>
      <c r="AD32" s="236"/>
      <c r="AE32" s="236"/>
      <c r="AF32" s="236"/>
      <c r="AG32" s="236"/>
      <c r="AH32" s="236"/>
      <c r="AI32" s="236"/>
      <c r="AJ32" s="236"/>
      <c r="AK32" s="236"/>
      <c r="AL32" s="236"/>
    </row>
    <row r="33" spans="2:38" x14ac:dyDescent="0.3">
      <c r="B33" s="561">
        <v>6</v>
      </c>
      <c r="C33" s="563">
        <f t="shared" ref="C33" si="52">C31+109</f>
        <v>545</v>
      </c>
      <c r="D33" s="563">
        <v>262.5</v>
      </c>
      <c r="E33" s="94" t="s">
        <v>6</v>
      </c>
      <c r="F33" s="122">
        <v>27</v>
      </c>
      <c r="G33" s="122">
        <v>28.980000000000004</v>
      </c>
      <c r="H33" s="122">
        <v>37.26</v>
      </c>
      <c r="I33" s="122">
        <v>47.34</v>
      </c>
      <c r="J33" s="122">
        <v>57.42</v>
      </c>
      <c r="K33" s="122">
        <v>67.680000000000007</v>
      </c>
      <c r="L33" s="122">
        <v>77.94</v>
      </c>
      <c r="M33" s="172"/>
      <c r="N33" s="172"/>
      <c r="O33" s="172"/>
      <c r="P33" s="172"/>
      <c r="Q33" s="166"/>
      <c r="AA33" s="236"/>
      <c r="AB33" s="236"/>
      <c r="AC33" s="236"/>
      <c r="AD33" s="236"/>
      <c r="AE33" s="236"/>
      <c r="AF33" s="236"/>
      <c r="AG33" s="236"/>
      <c r="AH33" s="236"/>
      <c r="AI33" s="236"/>
      <c r="AJ33" s="236"/>
      <c r="AK33" s="236"/>
      <c r="AL33" s="236"/>
    </row>
    <row r="34" spans="2:38" ht="15" thickBot="1" x14ac:dyDescent="0.35">
      <c r="B34" s="561"/>
      <c r="C34" s="563"/>
      <c r="D34" s="563"/>
      <c r="E34" s="97" t="s">
        <v>3</v>
      </c>
      <c r="F34" s="100">
        <v>16.600000000000001</v>
      </c>
      <c r="G34" s="100">
        <v>18.2</v>
      </c>
      <c r="H34" s="100">
        <v>24.7</v>
      </c>
      <c r="I34" s="100">
        <v>32.799999999999997</v>
      </c>
      <c r="J34" s="100">
        <v>40.9</v>
      </c>
      <c r="K34" s="100">
        <v>49</v>
      </c>
      <c r="L34" s="100">
        <v>57.1</v>
      </c>
      <c r="M34" s="173"/>
      <c r="N34" s="173"/>
      <c r="O34" s="173"/>
      <c r="P34" s="173"/>
      <c r="Q34" s="167"/>
      <c r="AA34" s="236"/>
      <c r="AB34" s="236"/>
      <c r="AC34" s="236"/>
      <c r="AD34" s="236"/>
      <c r="AE34" s="236"/>
      <c r="AF34" s="236"/>
      <c r="AG34" s="236"/>
      <c r="AH34" s="236"/>
      <c r="AI34" s="236"/>
      <c r="AJ34" s="236"/>
      <c r="AK34" s="236"/>
      <c r="AL34" s="236"/>
    </row>
    <row r="35" spans="2:38" x14ac:dyDescent="0.3">
      <c r="B35" s="547">
        <v>7</v>
      </c>
      <c r="C35" s="551">
        <f t="shared" ref="C35" si="53">C33+109</f>
        <v>654</v>
      </c>
      <c r="D35" s="551" t="s">
        <v>67</v>
      </c>
      <c r="E35" s="87" t="s">
        <v>6</v>
      </c>
      <c r="F35" s="118">
        <v>31.5</v>
      </c>
      <c r="G35" s="118">
        <v>33.659999999999997</v>
      </c>
      <c r="H35" s="118">
        <v>43.38</v>
      </c>
      <c r="I35" s="118">
        <v>55.080000000000005</v>
      </c>
      <c r="J35" s="118">
        <v>66.960000000000008</v>
      </c>
      <c r="K35" s="118">
        <v>79.02</v>
      </c>
      <c r="L35" s="168"/>
      <c r="M35" s="168"/>
      <c r="N35" s="168"/>
      <c r="O35" s="168"/>
      <c r="P35" s="168"/>
      <c r="Q35" s="169"/>
      <c r="AA35" s="236"/>
      <c r="AB35" s="236"/>
      <c r="AC35" s="236"/>
      <c r="AD35" s="236"/>
      <c r="AE35" s="236"/>
      <c r="AF35" s="236"/>
      <c r="AG35" s="236"/>
      <c r="AH35" s="236"/>
      <c r="AI35" s="236"/>
      <c r="AJ35" s="236"/>
      <c r="AK35" s="236"/>
      <c r="AL35" s="236"/>
    </row>
    <row r="36" spans="2:38" ht="15" thickBot="1" x14ac:dyDescent="0.35">
      <c r="B36" s="548"/>
      <c r="C36" s="552"/>
      <c r="D36" s="552"/>
      <c r="E36" s="90" t="s">
        <v>3</v>
      </c>
      <c r="F36" s="92">
        <v>19.3</v>
      </c>
      <c r="G36" s="92">
        <v>21.2</v>
      </c>
      <c r="H36" s="92">
        <v>28.8</v>
      </c>
      <c r="I36" s="92">
        <v>38.299999999999997</v>
      </c>
      <c r="J36" s="92">
        <v>47.7</v>
      </c>
      <c r="K36" s="92">
        <v>57.2</v>
      </c>
      <c r="L36" s="170"/>
      <c r="M36" s="170"/>
      <c r="N36" s="170"/>
      <c r="O36" s="170"/>
      <c r="P36" s="170"/>
      <c r="Q36" s="171"/>
    </row>
    <row r="37" spans="2:38" x14ac:dyDescent="0.3">
      <c r="B37" s="561">
        <v>8</v>
      </c>
      <c r="C37" s="563">
        <f t="shared" ref="C37" si="54">C35+109</f>
        <v>763</v>
      </c>
      <c r="D37" s="563">
        <v>371.5</v>
      </c>
      <c r="E37" s="94" t="s">
        <v>6</v>
      </c>
      <c r="F37" s="120">
        <v>35.82</v>
      </c>
      <c r="G37" s="120">
        <v>38.519999999999996</v>
      </c>
      <c r="H37" s="120">
        <v>49.5</v>
      </c>
      <c r="I37" s="120">
        <v>63</v>
      </c>
      <c r="J37" s="120">
        <v>76.5</v>
      </c>
      <c r="K37" s="172"/>
      <c r="L37" s="172"/>
      <c r="M37" s="172"/>
      <c r="N37" s="172"/>
      <c r="O37" s="172"/>
      <c r="P37" s="172"/>
      <c r="Q37" s="166"/>
    </row>
    <row r="38" spans="2:38" ht="15" thickBot="1" x14ac:dyDescent="0.35">
      <c r="B38" s="548"/>
      <c r="C38" s="552"/>
      <c r="D38" s="552"/>
      <c r="E38" s="90" t="s">
        <v>3</v>
      </c>
      <c r="F38" s="92">
        <v>22.1</v>
      </c>
      <c r="G38" s="92">
        <v>24.3</v>
      </c>
      <c r="H38" s="92">
        <v>32.9</v>
      </c>
      <c r="I38" s="92">
        <v>43.7</v>
      </c>
      <c r="J38" s="92">
        <v>54.6</v>
      </c>
      <c r="K38" s="170"/>
      <c r="L38" s="170"/>
      <c r="M38" s="170"/>
      <c r="N38" s="170"/>
      <c r="O38" s="170"/>
      <c r="P38" s="170"/>
      <c r="Q38" s="171"/>
    </row>
  </sheetData>
  <mergeCells count="59">
    <mergeCell ref="B37:B38"/>
    <mergeCell ref="C37:C38"/>
    <mergeCell ref="D37:D38"/>
    <mergeCell ref="B33:B34"/>
    <mergeCell ref="C33:C34"/>
    <mergeCell ref="D33:D34"/>
    <mergeCell ref="B35:B36"/>
    <mergeCell ref="C35:C36"/>
    <mergeCell ref="D35:D36"/>
    <mergeCell ref="B29:B30"/>
    <mergeCell ref="C29:C30"/>
    <mergeCell ref="D29:D30"/>
    <mergeCell ref="B31:B32"/>
    <mergeCell ref="C31:C32"/>
    <mergeCell ref="D31:D32"/>
    <mergeCell ref="B27:B28"/>
    <mergeCell ref="C27:C28"/>
    <mergeCell ref="D27:D28"/>
    <mergeCell ref="B19:B20"/>
    <mergeCell ref="C19:C20"/>
    <mergeCell ref="D19:E19"/>
    <mergeCell ref="D20:E20"/>
    <mergeCell ref="B22:D22"/>
    <mergeCell ref="E24:Q24"/>
    <mergeCell ref="B25:B26"/>
    <mergeCell ref="C25:C26"/>
    <mergeCell ref="D25:D26"/>
    <mergeCell ref="B23:E23"/>
    <mergeCell ref="F23:Q23"/>
    <mergeCell ref="B15:B16"/>
    <mergeCell ref="C15:C16"/>
    <mergeCell ref="D15:E15"/>
    <mergeCell ref="D16:E16"/>
    <mergeCell ref="B17:B18"/>
    <mergeCell ref="C17:C18"/>
    <mergeCell ref="D17:E17"/>
    <mergeCell ref="D18:E18"/>
    <mergeCell ref="B11:B12"/>
    <mergeCell ref="C11:C12"/>
    <mergeCell ref="D11:E11"/>
    <mergeCell ref="D12:E12"/>
    <mergeCell ref="B13:B14"/>
    <mergeCell ref="C13:C14"/>
    <mergeCell ref="D13:E13"/>
    <mergeCell ref="D14:E14"/>
    <mergeCell ref="B7:B8"/>
    <mergeCell ref="C7:C8"/>
    <mergeCell ref="D7:E7"/>
    <mergeCell ref="D8:E8"/>
    <mergeCell ref="B9:B10"/>
    <mergeCell ref="C9:C10"/>
    <mergeCell ref="D9:E9"/>
    <mergeCell ref="D10:E10"/>
    <mergeCell ref="D6:E6"/>
    <mergeCell ref="B1:E1"/>
    <mergeCell ref="B5:E5"/>
    <mergeCell ref="M5:Q5"/>
    <mergeCell ref="H3:I3"/>
    <mergeCell ref="J3:N3"/>
  </mergeCells>
  <dataValidations count="2">
    <dataValidation type="list" allowBlank="1" showInputMessage="1" showErrorMessage="1" sqref="M5" xr:uid="{00000000-0002-0000-1300-000000000000}">
      <formula1>$AA$4:$AA$6</formula1>
    </dataValidation>
    <dataValidation showInputMessage="1" showErrorMessage="1" sqref="L5" xr:uid="{00000000-0002-0000-1300-000001000000}"/>
  </dataValidations>
  <pageMargins left="0.7" right="0.7" top="0.75" bottom="0.75" header="0.3" footer="0.3"/>
  <drawing r:id="rId1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400-000000000000}">
  <dimension ref="B1:AO38"/>
  <sheetViews>
    <sheetView showGridLines="0" showRowColHeaders="0" zoomScale="90" zoomScaleNormal="90" workbookViewId="0">
      <pane ySplit="6" topLeftCell="A7" activePane="bottomLeft" state="frozen"/>
      <selection pane="bottomLeft" activeCell="E24" sqref="E24:P24"/>
    </sheetView>
  </sheetViews>
  <sheetFormatPr defaultRowHeight="14.4" x14ac:dyDescent="0.3"/>
  <cols>
    <col min="1" max="1" width="4.88671875" customWidth="1"/>
    <col min="2" max="2" width="7.109375" customWidth="1"/>
    <col min="3" max="3" width="11" customWidth="1"/>
    <col min="4" max="4" width="20.5546875" customWidth="1"/>
    <col min="5" max="16" width="8.33203125" customWidth="1"/>
    <col min="27" max="39" width="0" hidden="1" customWidth="1"/>
  </cols>
  <sheetData>
    <row r="1" spans="2:41" ht="54.75" customHeight="1" x14ac:dyDescent="0.3">
      <c r="B1" s="578"/>
      <c r="C1" s="578"/>
      <c r="D1" s="578"/>
      <c r="E1" s="578"/>
      <c r="I1" s="281" t="s">
        <v>167</v>
      </c>
    </row>
    <row r="2" spans="2:41" ht="24" customHeight="1" x14ac:dyDescent="0.3">
      <c r="B2" s="110" t="s">
        <v>6483</v>
      </c>
      <c r="C2" s="80"/>
      <c r="D2" s="80"/>
      <c r="E2" s="80"/>
      <c r="I2" s="80"/>
      <c r="J2" s="80"/>
      <c r="K2" s="163" t="s">
        <v>121</v>
      </c>
      <c r="L2" s="80"/>
      <c r="M2" s="111"/>
      <c r="N2" s="111"/>
      <c r="O2" s="111"/>
      <c r="P2" s="111"/>
    </row>
    <row r="3" spans="2:41" ht="18.75" customHeight="1" x14ac:dyDescent="0.3">
      <c r="B3" s="149" t="s">
        <v>119</v>
      </c>
      <c r="C3" s="112"/>
      <c r="D3" s="113"/>
      <c r="E3" s="113"/>
      <c r="F3" s="80"/>
      <c r="G3" s="80"/>
      <c r="H3" s="80"/>
      <c r="I3" s="111"/>
      <c r="J3" s="111"/>
      <c r="K3" s="111"/>
      <c r="L3" s="111"/>
      <c r="M3" s="111"/>
      <c r="N3" s="111"/>
      <c r="O3" s="111"/>
      <c r="P3" s="111"/>
      <c r="AB3" s="67"/>
      <c r="AC3" s="67"/>
      <c r="AD3" s="67"/>
      <c r="AE3" s="67"/>
      <c r="AF3" s="67"/>
      <c r="AG3" s="67"/>
      <c r="AH3" s="67"/>
      <c r="AI3" s="67"/>
      <c r="AJ3" s="67"/>
      <c r="AK3" s="67"/>
      <c r="AL3" s="67"/>
      <c r="AM3" s="67"/>
      <c r="AN3" s="67"/>
      <c r="AO3" s="67"/>
    </row>
    <row r="4" spans="2:41" ht="9" customHeight="1" thickBot="1" x14ac:dyDescent="0.35">
      <c r="B4" s="103"/>
      <c r="C4" s="112"/>
      <c r="D4" s="113"/>
      <c r="E4" s="113"/>
      <c r="F4" s="80"/>
      <c r="G4" s="80"/>
      <c r="H4" s="80"/>
      <c r="I4" s="111"/>
      <c r="J4" s="125"/>
      <c r="K4" s="125"/>
      <c r="L4" s="125"/>
      <c r="M4" s="125"/>
      <c r="N4" s="125"/>
      <c r="O4" s="111"/>
      <c r="P4" s="111"/>
      <c r="AA4" s="126" t="s">
        <v>115</v>
      </c>
      <c r="AB4" s="126"/>
      <c r="AC4" s="126"/>
      <c r="AD4" s="126"/>
      <c r="AE4" s="126"/>
      <c r="AF4" s="126"/>
      <c r="AG4" s="126"/>
      <c r="AH4" s="126"/>
      <c r="AI4" s="126"/>
      <c r="AJ4" s="126"/>
      <c r="AK4" s="126"/>
      <c r="AL4" s="126"/>
    </row>
    <row r="5" spans="2:41" ht="30" customHeight="1" thickBot="1" x14ac:dyDescent="0.55000000000000004">
      <c r="B5" s="594" t="s">
        <v>6484</v>
      </c>
      <c r="C5" s="595"/>
      <c r="D5" s="596"/>
      <c r="E5" s="267"/>
      <c r="F5" s="268"/>
      <c r="G5" s="261"/>
      <c r="H5" s="272"/>
      <c r="I5" s="272" t="s">
        <v>114</v>
      </c>
      <c r="J5" s="446">
        <v>0</v>
      </c>
      <c r="K5" s="589" t="s">
        <v>115</v>
      </c>
      <c r="L5" s="589"/>
      <c r="M5" s="589"/>
      <c r="N5" s="589"/>
      <c r="O5" s="589"/>
      <c r="P5" s="84"/>
      <c r="AA5" s="102" t="s">
        <v>116</v>
      </c>
      <c r="AB5" s="126"/>
      <c r="AC5" s="126"/>
      <c r="AD5" s="126"/>
      <c r="AE5" s="126"/>
      <c r="AF5" s="126"/>
      <c r="AG5" s="126"/>
      <c r="AH5" s="126"/>
      <c r="AI5" s="126"/>
      <c r="AJ5" s="126"/>
      <c r="AK5" s="126"/>
      <c r="AL5" s="126"/>
    </row>
    <row r="6" spans="2:41" ht="26.25" customHeight="1" thickBot="1" x14ac:dyDescent="0.35">
      <c r="B6" s="256" t="s">
        <v>1</v>
      </c>
      <c r="C6" s="255" t="s">
        <v>0</v>
      </c>
      <c r="D6" s="270" t="s">
        <v>8</v>
      </c>
      <c r="E6" s="451">
        <v>500</v>
      </c>
      <c r="F6" s="451">
        <v>550</v>
      </c>
      <c r="G6" s="451">
        <v>750</v>
      </c>
      <c r="H6" s="451">
        <v>1000</v>
      </c>
      <c r="I6" s="451">
        <v>1250</v>
      </c>
      <c r="J6" s="451">
        <v>1500</v>
      </c>
      <c r="K6" s="451">
        <v>1750</v>
      </c>
      <c r="L6" s="451">
        <v>2000</v>
      </c>
      <c r="M6" s="451">
        <v>2200</v>
      </c>
      <c r="N6" s="451">
        <v>2250</v>
      </c>
      <c r="O6" s="451">
        <v>2500</v>
      </c>
      <c r="P6" s="452">
        <v>3000</v>
      </c>
      <c r="Q6" s="105"/>
      <c r="R6" s="105"/>
      <c r="AA6" s="126" t="s">
        <v>117</v>
      </c>
      <c r="AB6" s="126"/>
      <c r="AC6" s="126"/>
      <c r="AD6" s="126"/>
      <c r="AE6" s="126"/>
      <c r="AF6" s="126"/>
      <c r="AG6" s="126"/>
      <c r="AH6" s="126"/>
      <c r="AI6" s="126"/>
      <c r="AJ6" s="126"/>
      <c r="AK6" s="126"/>
      <c r="AL6" s="126"/>
    </row>
    <row r="7" spans="2:41" ht="15" customHeight="1" x14ac:dyDescent="0.3">
      <c r="B7" s="662">
        <v>2</v>
      </c>
      <c r="C7" s="664">
        <v>198</v>
      </c>
      <c r="D7" s="81" t="s">
        <v>36</v>
      </c>
      <c r="E7" s="447">
        <f t="shared" ref="E7:P7" si="0">ROUND(AA7-(AA7*$J$5),0)</f>
        <v>20356</v>
      </c>
      <c r="F7" s="447">
        <f t="shared" si="0"/>
        <v>21897</v>
      </c>
      <c r="G7" s="447">
        <f t="shared" si="0"/>
        <v>24038</v>
      </c>
      <c r="H7" s="447">
        <f t="shared" si="0"/>
        <v>25443</v>
      </c>
      <c r="I7" s="447">
        <f t="shared" si="0"/>
        <v>27854</v>
      </c>
      <c r="J7" s="447">
        <f t="shared" si="0"/>
        <v>28582</v>
      </c>
      <c r="K7" s="447">
        <f t="shared" si="0"/>
        <v>30317</v>
      </c>
      <c r="L7" s="447">
        <f t="shared" si="0"/>
        <v>32810</v>
      </c>
      <c r="M7" s="447">
        <f t="shared" si="0"/>
        <v>39000</v>
      </c>
      <c r="N7" s="447">
        <f t="shared" si="0"/>
        <v>39773</v>
      </c>
      <c r="O7" s="447">
        <f t="shared" si="0"/>
        <v>48477</v>
      </c>
      <c r="P7" s="448">
        <f t="shared" si="0"/>
        <v>57180</v>
      </c>
      <c r="AA7" s="126">
        <f>ROUND(VLOOKUP(CONCATENATE("R89 ",E$6," H",$B7),Основа!$A$1:$O3623,15,FALSE),0)</f>
        <v>20356</v>
      </c>
      <c r="AB7" s="126">
        <f>ROUND(VLOOKUP(CONCATENATE("R89 ",F$6," H",$B7),Основа!$A$1:$O3623,15,FALSE),0)</f>
        <v>21897</v>
      </c>
      <c r="AC7" s="126">
        <f>ROUND(VLOOKUP(CONCATENATE("R89 ",G$6," H",$B7),Основа!$A$1:$O3623,15,FALSE),0)</f>
        <v>24038</v>
      </c>
      <c r="AD7" s="126">
        <f>ROUND(VLOOKUP(CONCATENATE("R89 ",H$6," H",$B7),Основа!$A$1:$O3623,15,FALSE),0)</f>
        <v>25443</v>
      </c>
      <c r="AE7" s="126">
        <f>ROUND(VLOOKUP(CONCATENATE("R89 ",I$6," H",$B7),Основа!$A$1:$O3623,15,FALSE),0)</f>
        <v>27854</v>
      </c>
      <c r="AF7" s="126">
        <f>ROUND(VLOOKUP(CONCATENATE("R89 ",J$6," H",$B7),Основа!$A$1:$O3623,15,FALSE),0)</f>
        <v>28582</v>
      </c>
      <c r="AG7" s="126">
        <f>ROUND(VLOOKUP(CONCATENATE("R89 ",K$6," H",$B7),Основа!$A$1:$O3623,15,FALSE),0)</f>
        <v>30317</v>
      </c>
      <c r="AH7" s="126">
        <f>ROUND(VLOOKUP(CONCATENATE("R89 ",L$6," H",$B7),Основа!$A$1:$O3623,15,FALSE),0)</f>
        <v>32810</v>
      </c>
      <c r="AI7" s="126">
        <f>ROUND(VLOOKUP(CONCATENATE("R89 ",M$6," H",$B7),Основа!$A$1:$O3623,15,FALSE),0)</f>
        <v>39000</v>
      </c>
      <c r="AJ7" s="126">
        <f>ROUND(VLOOKUP(CONCATENATE("R89 ",N$6," H",$B7),Основа!$A$1:$O3623,15,FALSE),0)</f>
        <v>39773</v>
      </c>
      <c r="AK7" s="126">
        <f>ROUND(VLOOKUP(CONCATENATE("R89 ",O$6," H",$B7),Основа!$A$1:$O3623,15,FALSE),0)</f>
        <v>48477</v>
      </c>
      <c r="AL7" s="126">
        <f>ROUND(VLOOKUP(CONCATENATE("R89 ",P$6," H",$B7),Основа!$A$1:$O3623,15,FALSE),0)</f>
        <v>57180</v>
      </c>
      <c r="AM7" s="236"/>
    </row>
    <row r="8" spans="2:41" ht="15" customHeight="1" thickBot="1" x14ac:dyDescent="0.35">
      <c r="B8" s="663"/>
      <c r="C8" s="665"/>
      <c r="D8" s="106" t="str">
        <f>RIGHT($K$5,21)</f>
        <v>ΔТ=70⁰С (95/85/20) Вт</v>
      </c>
      <c r="E8" s="449">
        <f t="shared" ref="E8:P8" si="1">ROUND(IF($D8="ΔТ=70⁰С (95/85/20) Вт",AA8,(IF($D8="ΔТ=60⁰С (90/70/20) Вт",AA8*0.818,AA8*0.646))),0)</f>
        <v>188</v>
      </c>
      <c r="F8" s="449">
        <f t="shared" si="1"/>
        <v>206</v>
      </c>
      <c r="G8" s="449">
        <f t="shared" si="1"/>
        <v>282</v>
      </c>
      <c r="H8" s="449">
        <f t="shared" si="1"/>
        <v>376</v>
      </c>
      <c r="I8" s="449">
        <f t="shared" si="1"/>
        <v>470</v>
      </c>
      <c r="J8" s="449">
        <f t="shared" si="1"/>
        <v>564</v>
      </c>
      <c r="K8" s="449">
        <f t="shared" si="1"/>
        <v>658</v>
      </c>
      <c r="L8" s="449">
        <f t="shared" si="1"/>
        <v>752</v>
      </c>
      <c r="M8" s="449">
        <f t="shared" si="1"/>
        <v>828</v>
      </c>
      <c r="N8" s="449">
        <f t="shared" si="1"/>
        <v>846</v>
      </c>
      <c r="O8" s="449">
        <f t="shared" si="1"/>
        <v>940</v>
      </c>
      <c r="P8" s="450">
        <f t="shared" si="1"/>
        <v>1128</v>
      </c>
      <c r="AA8" s="126">
        <f>VLOOKUP(CONCATENATE("R89 ",E$6," H",$B7),Основа!$A$1:$O3623,8,FALSE)</f>
        <v>188</v>
      </c>
      <c r="AB8" s="126">
        <f>VLOOKUP(CONCATENATE("R89 ",F$6," H",$B7),Основа!$A$1:$O3623,8,FALSE)</f>
        <v>206</v>
      </c>
      <c r="AC8" s="126">
        <f>VLOOKUP(CONCATENATE("R89 ",G$6," H",$B7),Основа!$A$1:$O3623,8,FALSE)</f>
        <v>282</v>
      </c>
      <c r="AD8" s="126">
        <f>VLOOKUP(CONCATENATE("R89 ",H$6," H",$B7),Основа!$A$1:$O3623,8,FALSE)</f>
        <v>376</v>
      </c>
      <c r="AE8" s="126">
        <f>VLOOKUP(CONCATENATE("R89 ",I$6," H",$B7),Основа!$A$1:$O3623,8,FALSE)</f>
        <v>470</v>
      </c>
      <c r="AF8" s="126">
        <f>VLOOKUP(CONCATENATE("R89 ",J$6," H",$B7),Основа!$A$1:$O3623,8,FALSE)</f>
        <v>564</v>
      </c>
      <c r="AG8" s="126">
        <f>VLOOKUP(CONCATENATE("R89 ",K$6," H",$B7),Основа!$A$1:$O3623,8,FALSE)</f>
        <v>658</v>
      </c>
      <c r="AH8" s="126">
        <f>VLOOKUP(CONCATENATE("R89 ",L$6," H",$B7),Основа!$A$1:$O3623,8,FALSE)</f>
        <v>752</v>
      </c>
      <c r="AI8" s="126">
        <f>VLOOKUP(CONCATENATE("R89 ",M$6," H",$B7),Основа!$A$1:$O3623,8,FALSE)</f>
        <v>828</v>
      </c>
      <c r="AJ8" s="126">
        <f>VLOOKUP(CONCATENATE("R89 ",N$6," H",$B7),Основа!$A$1:$O3623,8,FALSE)</f>
        <v>846</v>
      </c>
      <c r="AK8" s="126">
        <f>VLOOKUP(CONCATENATE("R89 ",O$6," H",$B7),Основа!$A$1:$O3623,8,FALSE)</f>
        <v>940</v>
      </c>
      <c r="AL8" s="126">
        <f>VLOOKUP(CONCATENATE("R89 ",P$6," H",$B7),Основа!$A$1:$O3623,8,FALSE)</f>
        <v>1128</v>
      </c>
      <c r="AM8" s="236"/>
    </row>
    <row r="9" spans="2:41" ht="15" customHeight="1" x14ac:dyDescent="0.3">
      <c r="B9" s="662">
        <v>3</v>
      </c>
      <c r="C9" s="664">
        <v>307</v>
      </c>
      <c r="D9" s="81" t="s">
        <v>36</v>
      </c>
      <c r="E9" s="447">
        <f t="shared" ref="E9:P9" si="2">ROUND(AA9-(AA9*$J$5),0)</f>
        <v>23961</v>
      </c>
      <c r="F9" s="447">
        <f t="shared" si="2"/>
        <v>25858</v>
      </c>
      <c r="G9" s="447">
        <f t="shared" si="2"/>
        <v>28954</v>
      </c>
      <c r="H9" s="447">
        <f t="shared" si="2"/>
        <v>31065</v>
      </c>
      <c r="I9" s="447">
        <f t="shared" si="2"/>
        <v>34682</v>
      </c>
      <c r="J9" s="447">
        <f t="shared" si="2"/>
        <v>35785</v>
      </c>
      <c r="K9" s="447">
        <f t="shared" si="2"/>
        <v>38389</v>
      </c>
      <c r="L9" s="447">
        <f t="shared" si="2"/>
        <v>42123</v>
      </c>
      <c r="M9" s="447">
        <f t="shared" si="2"/>
        <v>50382</v>
      </c>
      <c r="N9" s="447">
        <f t="shared" si="2"/>
        <v>51414</v>
      </c>
      <c r="O9" s="447">
        <f t="shared" si="2"/>
        <v>63028</v>
      </c>
      <c r="P9" s="448">
        <f t="shared" si="2"/>
        <v>74642</v>
      </c>
      <c r="AA9" s="126">
        <f>ROUND(VLOOKUP(CONCATENATE("R89 ",E$6," H",$B9),Основа!$A$1:$O3625,15,FALSE),0)</f>
        <v>23961</v>
      </c>
      <c r="AB9" s="126">
        <f>ROUND(VLOOKUP(CONCATENATE("R89 ",F$6," H",$B9),Основа!$A$1:$O3625,15,FALSE),0)</f>
        <v>25858</v>
      </c>
      <c r="AC9" s="126">
        <f>ROUND(VLOOKUP(CONCATENATE("R89 ",G$6," H",$B9),Основа!$A$1:$O3625,15,FALSE),0)</f>
        <v>28954</v>
      </c>
      <c r="AD9" s="126">
        <f>ROUND(VLOOKUP(CONCATENATE("R89 ",H$6," H",$B9),Основа!$A$1:$O3625,15,FALSE),0)</f>
        <v>31065</v>
      </c>
      <c r="AE9" s="126">
        <f>ROUND(VLOOKUP(CONCATENATE("R89 ",I$6," H",$B9),Основа!$A$1:$O3625,15,FALSE),0)</f>
        <v>34682</v>
      </c>
      <c r="AF9" s="126">
        <f>ROUND(VLOOKUP(CONCATENATE("R89 ",J$6," H",$B9),Основа!$A$1:$O3625,15,FALSE),0)</f>
        <v>35785</v>
      </c>
      <c r="AG9" s="126">
        <f>ROUND(VLOOKUP(CONCATENATE("R89 ",K$6," H",$B9),Основа!$A$1:$O3625,15,FALSE),0)</f>
        <v>38389</v>
      </c>
      <c r="AH9" s="126">
        <f>ROUND(VLOOKUP(CONCATENATE("R89 ",L$6," H",$B9),Основа!$A$1:$O3625,15,FALSE),0)</f>
        <v>42123</v>
      </c>
      <c r="AI9" s="126">
        <f>ROUND(VLOOKUP(CONCATENATE("R89 ",M$6," H",$B9),Основа!$A$1:$O3625,15,FALSE),0)</f>
        <v>50382</v>
      </c>
      <c r="AJ9" s="126">
        <f>ROUND(VLOOKUP(CONCATENATE("R89 ",N$6," H",$B9),Основа!$A$1:$O3625,15,FALSE),0)</f>
        <v>51414</v>
      </c>
      <c r="AK9" s="126">
        <f>ROUND(VLOOKUP(CONCATENATE("R89 ",O$6," H",$B9),Основа!$A$1:$O3625,15,FALSE),0)</f>
        <v>63028</v>
      </c>
      <c r="AL9" s="126">
        <f>ROUND(VLOOKUP(CONCATENATE("R89 ",P$6," H",$B9),Основа!$A$1:$O3625,15,FALSE),0)</f>
        <v>74642</v>
      </c>
      <c r="AM9" s="236"/>
    </row>
    <row r="10" spans="2:41" ht="15" customHeight="1" thickBot="1" x14ac:dyDescent="0.35">
      <c r="B10" s="663"/>
      <c r="C10" s="665"/>
      <c r="D10" s="106" t="str">
        <f>RIGHT($K$5,21)</f>
        <v>ΔТ=70⁰С (95/85/20) Вт</v>
      </c>
      <c r="E10" s="449">
        <f t="shared" ref="E10:P10" si="3">ROUND(IF($D10="ΔТ=70⁰С (95/85/20) Вт",AA10,(IF($D10="ΔТ=60⁰С (90/70/20) Вт",AA10*0.818,AA10*0.646))),0)</f>
        <v>282</v>
      </c>
      <c r="F10" s="449">
        <f t="shared" si="3"/>
        <v>309</v>
      </c>
      <c r="G10" s="449">
        <f t="shared" si="3"/>
        <v>423</v>
      </c>
      <c r="H10" s="449">
        <f t="shared" si="3"/>
        <v>564</v>
      </c>
      <c r="I10" s="449">
        <f t="shared" si="3"/>
        <v>705</v>
      </c>
      <c r="J10" s="449">
        <f t="shared" si="3"/>
        <v>846</v>
      </c>
      <c r="K10" s="449">
        <f t="shared" si="3"/>
        <v>987</v>
      </c>
      <c r="L10" s="449">
        <f t="shared" si="3"/>
        <v>1128</v>
      </c>
      <c r="M10" s="449">
        <f t="shared" si="3"/>
        <v>1242</v>
      </c>
      <c r="N10" s="449">
        <f t="shared" si="3"/>
        <v>1269</v>
      </c>
      <c r="O10" s="449">
        <f t="shared" si="3"/>
        <v>1410</v>
      </c>
      <c r="P10" s="450">
        <f t="shared" si="3"/>
        <v>1692</v>
      </c>
      <c r="AA10" s="126">
        <f>VLOOKUP(CONCATENATE("R89 ",E$6," H",$B9),Основа!$A$1:$O3625,8,FALSE)</f>
        <v>282</v>
      </c>
      <c r="AB10" s="126">
        <f>VLOOKUP(CONCATENATE("R89 ",F$6," H",$B9),Основа!$A$1:$O3625,8,FALSE)</f>
        <v>309</v>
      </c>
      <c r="AC10" s="126">
        <f>VLOOKUP(CONCATENATE("R89 ",G$6," H",$B9),Основа!$A$1:$O3625,8,FALSE)</f>
        <v>423</v>
      </c>
      <c r="AD10" s="126">
        <f>VLOOKUP(CONCATENATE("R89 ",H$6," H",$B9),Основа!$A$1:$O3625,8,FALSE)</f>
        <v>564</v>
      </c>
      <c r="AE10" s="126">
        <f>VLOOKUP(CONCATENATE("R89 ",I$6," H",$B9),Основа!$A$1:$O3625,8,FALSE)</f>
        <v>705</v>
      </c>
      <c r="AF10" s="126">
        <f>VLOOKUP(CONCATENATE("R89 ",J$6," H",$B9),Основа!$A$1:$O3625,8,FALSE)</f>
        <v>846</v>
      </c>
      <c r="AG10" s="126">
        <f>VLOOKUP(CONCATENATE("R89 ",K$6," H",$B9),Основа!$A$1:$O3625,8,FALSE)</f>
        <v>987</v>
      </c>
      <c r="AH10" s="126">
        <f>VLOOKUP(CONCATENATE("R89 ",L$6," H",$B9),Основа!$A$1:$O3625,8,FALSE)</f>
        <v>1128</v>
      </c>
      <c r="AI10" s="126">
        <f>VLOOKUP(CONCATENATE("R89 ",M$6," H",$B9),Основа!$A$1:$O3625,8,FALSE)</f>
        <v>1242</v>
      </c>
      <c r="AJ10" s="126">
        <f>VLOOKUP(CONCATENATE("R89 ",N$6," H",$B9),Основа!$A$1:$O3625,8,FALSE)</f>
        <v>1269</v>
      </c>
      <c r="AK10" s="126">
        <f>VLOOKUP(CONCATENATE("R89 ",O$6," H",$B9),Основа!$A$1:$O3625,8,FALSE)</f>
        <v>1410</v>
      </c>
      <c r="AL10" s="126">
        <f>VLOOKUP(CONCATENATE("R89 ",P$6," H",$B9),Основа!$A$1:$O3625,8,FALSE)</f>
        <v>1692</v>
      </c>
      <c r="AM10" s="236"/>
    </row>
    <row r="11" spans="2:41" ht="15" customHeight="1" x14ac:dyDescent="0.3">
      <c r="B11" s="662">
        <v>4</v>
      </c>
      <c r="C11" s="664">
        <v>416</v>
      </c>
      <c r="D11" s="81" t="s">
        <v>36</v>
      </c>
      <c r="E11" s="447">
        <f t="shared" ref="E11:O11" si="4">ROUND(AA11-(AA11*$J$5),0)</f>
        <v>27573</v>
      </c>
      <c r="F11" s="447">
        <f t="shared" si="4"/>
        <v>29833</v>
      </c>
      <c r="G11" s="447">
        <f t="shared" si="4"/>
        <v>33880</v>
      </c>
      <c r="H11" s="447">
        <f t="shared" si="4"/>
        <v>36699</v>
      </c>
      <c r="I11" s="447">
        <f t="shared" si="4"/>
        <v>41525</v>
      </c>
      <c r="J11" s="447">
        <f t="shared" si="4"/>
        <v>43002</v>
      </c>
      <c r="K11" s="447">
        <f t="shared" si="4"/>
        <v>46479</v>
      </c>
      <c r="L11" s="447">
        <f t="shared" si="4"/>
        <v>51456</v>
      </c>
      <c r="M11" s="447">
        <f t="shared" si="4"/>
        <v>61788</v>
      </c>
      <c r="N11" s="447">
        <f t="shared" si="4"/>
        <v>63080</v>
      </c>
      <c r="O11" s="447">
        <f t="shared" si="4"/>
        <v>77610</v>
      </c>
      <c r="P11" s="40"/>
      <c r="AA11" s="126">
        <f>ROUND(VLOOKUP(CONCATENATE("R89 ",E$6," H",$B11),Основа!$A$1:$O3627,15,FALSE),0)</f>
        <v>27573</v>
      </c>
      <c r="AB11" s="126">
        <f>ROUND(VLOOKUP(CONCATENATE("R89 ",F$6," H",$B11),Основа!$A$1:$O3627,15,FALSE),0)</f>
        <v>29833</v>
      </c>
      <c r="AC11" s="126">
        <f>ROUND(VLOOKUP(CONCATENATE("R89 ",G$6," H",$B11),Основа!$A$1:$O3627,15,FALSE),0)</f>
        <v>33880</v>
      </c>
      <c r="AD11" s="126">
        <f>ROUND(VLOOKUP(CONCATENATE("R89 ",H$6," H",$B11),Основа!$A$1:$O3627,15,FALSE),0)</f>
        <v>36699</v>
      </c>
      <c r="AE11" s="126">
        <f>ROUND(VLOOKUP(CONCATENATE("R89 ",I$6," H",$B11),Основа!$A$1:$O3627,15,FALSE),0)</f>
        <v>41525</v>
      </c>
      <c r="AF11" s="126">
        <f>ROUND(VLOOKUP(CONCATENATE("R89 ",J$6," H",$B11),Основа!$A$1:$O3627,15,FALSE),0)</f>
        <v>43002</v>
      </c>
      <c r="AG11" s="126">
        <f>ROUND(VLOOKUP(CONCATENATE("R89 ",K$6," H",$B11),Основа!$A$1:$O3627,15,FALSE),0)</f>
        <v>46479</v>
      </c>
      <c r="AH11" s="126">
        <f>ROUND(VLOOKUP(CONCATENATE("R89 ",L$6," H",$B11),Основа!$A$1:$O3627,15,FALSE),0)</f>
        <v>51456</v>
      </c>
      <c r="AI11" s="126">
        <f>ROUND(VLOOKUP(CONCATENATE("R89 ",M$6," H",$B11),Основа!$A$1:$O3627,15,FALSE),0)</f>
        <v>61788</v>
      </c>
      <c r="AJ11" s="126">
        <f>ROUND(VLOOKUP(CONCATENATE("R89 ",N$6," H",$B11),Основа!$A$1:$O3627,15,FALSE),0)</f>
        <v>63080</v>
      </c>
      <c r="AK11" s="126">
        <f>ROUND(VLOOKUP(CONCATENATE("R89 ",O$6," H",$B11),Основа!$A$1:$O3627,15,FALSE),0)</f>
        <v>77610</v>
      </c>
      <c r="AL11" s="126"/>
      <c r="AM11" s="236"/>
    </row>
    <row r="12" spans="2:41" ht="15" customHeight="1" thickBot="1" x14ac:dyDescent="0.35">
      <c r="B12" s="677"/>
      <c r="C12" s="665"/>
      <c r="D12" s="106" t="str">
        <f>RIGHT($K$5,21)</f>
        <v>ΔТ=70⁰С (95/85/20) Вт</v>
      </c>
      <c r="E12" s="449">
        <f t="shared" ref="E12:O12" si="5">ROUND(IF($D12="ΔТ=70⁰С (95/85/20) Вт",AA12,(IF($D12="ΔТ=60⁰С (90/70/20) Вт",AA12*0.818,AA12*0.646))),0)</f>
        <v>376</v>
      </c>
      <c r="F12" s="449">
        <f t="shared" si="5"/>
        <v>412</v>
      </c>
      <c r="G12" s="449">
        <f t="shared" si="5"/>
        <v>564</v>
      </c>
      <c r="H12" s="449">
        <f t="shared" si="5"/>
        <v>752</v>
      </c>
      <c r="I12" s="449">
        <f t="shared" si="5"/>
        <v>940</v>
      </c>
      <c r="J12" s="449">
        <f t="shared" si="5"/>
        <v>1128</v>
      </c>
      <c r="K12" s="449">
        <f t="shared" si="5"/>
        <v>1316</v>
      </c>
      <c r="L12" s="449">
        <f t="shared" si="5"/>
        <v>1504</v>
      </c>
      <c r="M12" s="449">
        <f t="shared" si="5"/>
        <v>1656</v>
      </c>
      <c r="N12" s="449">
        <f t="shared" si="5"/>
        <v>1692</v>
      </c>
      <c r="O12" s="449">
        <f t="shared" si="5"/>
        <v>1880</v>
      </c>
      <c r="P12" s="36"/>
      <c r="AA12" s="126">
        <f>VLOOKUP(CONCATENATE("R89 ",E$6," H",$B11),Основа!$A$1:$O3627,8,FALSE)</f>
        <v>376</v>
      </c>
      <c r="AB12" s="126">
        <f>VLOOKUP(CONCATENATE("R89 ",F$6," H",$B11),Основа!$A$1:$O3627,8,FALSE)</f>
        <v>412</v>
      </c>
      <c r="AC12" s="126">
        <f>VLOOKUP(CONCATENATE("R89 ",G$6," H",$B11),Основа!$A$1:$O3627,8,FALSE)</f>
        <v>564</v>
      </c>
      <c r="AD12" s="126">
        <f>VLOOKUP(CONCATENATE("R89 ",H$6," H",$B11),Основа!$A$1:$O3627,8,FALSE)</f>
        <v>752</v>
      </c>
      <c r="AE12" s="126">
        <f>VLOOKUP(CONCATENATE("R89 ",I$6," H",$B11),Основа!$A$1:$O3627,8,FALSE)</f>
        <v>940</v>
      </c>
      <c r="AF12" s="126">
        <f>VLOOKUP(CONCATENATE("R89 ",J$6," H",$B11),Основа!$A$1:$O3627,8,FALSE)</f>
        <v>1128</v>
      </c>
      <c r="AG12" s="126">
        <f>VLOOKUP(CONCATENATE("R89 ",K$6," H",$B11),Основа!$A$1:$O3627,8,FALSE)</f>
        <v>1316</v>
      </c>
      <c r="AH12" s="126">
        <f>VLOOKUP(CONCATENATE("R89 ",L$6," H",$B11),Основа!$A$1:$O3627,8,FALSE)</f>
        <v>1504</v>
      </c>
      <c r="AI12" s="126">
        <f>VLOOKUP(CONCATENATE("R89 ",M$6," H",$B11),Основа!$A$1:$O3627,8,FALSE)</f>
        <v>1656</v>
      </c>
      <c r="AJ12" s="126">
        <f>VLOOKUP(CONCATENATE("R89 ",N$6," H",$B11),Основа!$A$1:$O3627,8,FALSE)</f>
        <v>1692</v>
      </c>
      <c r="AK12" s="126">
        <f>VLOOKUP(CONCATENATE("R89 ",O$6," H",$B11),Основа!$A$1:$O3627,8,FALSE)</f>
        <v>1880</v>
      </c>
      <c r="AL12" s="126"/>
      <c r="AM12" s="236"/>
    </row>
    <row r="13" spans="2:41" ht="15" customHeight="1" x14ac:dyDescent="0.3">
      <c r="B13" s="663">
        <v>5</v>
      </c>
      <c r="C13" s="664">
        <v>525</v>
      </c>
      <c r="D13" s="81" t="s">
        <v>36</v>
      </c>
      <c r="E13" s="447">
        <f t="shared" ref="E13:L13" si="6">ROUND(AA13-(AA13*$J$5),0)</f>
        <v>31191</v>
      </c>
      <c r="F13" s="447">
        <f t="shared" si="6"/>
        <v>33815</v>
      </c>
      <c r="G13" s="447">
        <f t="shared" si="6"/>
        <v>38817</v>
      </c>
      <c r="H13" s="447">
        <f t="shared" si="6"/>
        <v>42345</v>
      </c>
      <c r="I13" s="447">
        <f t="shared" si="6"/>
        <v>48381</v>
      </c>
      <c r="J13" s="447">
        <f t="shared" si="6"/>
        <v>50234</v>
      </c>
      <c r="K13" s="447">
        <f t="shared" si="6"/>
        <v>54585</v>
      </c>
      <c r="L13" s="447">
        <f t="shared" si="6"/>
        <v>60808</v>
      </c>
      <c r="M13" s="34"/>
      <c r="N13" s="34"/>
      <c r="O13" s="34"/>
      <c r="P13" s="35"/>
      <c r="AA13" s="126">
        <f>ROUND(VLOOKUP(CONCATENATE("R89 ",E$6," H",$B13),Основа!$A$1:$O3629,15,FALSE),0)</f>
        <v>31191</v>
      </c>
      <c r="AB13" s="126">
        <f>ROUND(VLOOKUP(CONCATENATE("R89 ",F$6," H",$B13),Основа!$A$1:$O3629,15,FALSE),0)</f>
        <v>33815</v>
      </c>
      <c r="AC13" s="126">
        <f>ROUND(VLOOKUP(CONCATENATE("R89 ",G$6," H",$B13),Основа!$A$1:$O3629,15,FALSE),0)</f>
        <v>38817</v>
      </c>
      <c r="AD13" s="126">
        <f>ROUND(VLOOKUP(CONCATENATE("R89 ",H$6," H",$B13),Основа!$A$1:$O3629,15,FALSE),0)</f>
        <v>42345</v>
      </c>
      <c r="AE13" s="126">
        <f>ROUND(VLOOKUP(CONCATENATE("R89 ",I$6," H",$B13),Основа!$A$1:$O3629,15,FALSE),0)</f>
        <v>48381</v>
      </c>
      <c r="AF13" s="126">
        <f>ROUND(VLOOKUP(CONCATENATE("R89 ",J$6," H",$B13),Основа!$A$1:$O3629,15,FALSE),0)</f>
        <v>50234</v>
      </c>
      <c r="AG13" s="126">
        <f>ROUND(VLOOKUP(CONCATENATE("R89 ",K$6," H",$B13),Основа!$A$1:$O3629,15,FALSE),0)</f>
        <v>54585</v>
      </c>
      <c r="AH13" s="126">
        <f>ROUND(VLOOKUP(CONCATENATE("R89 ",L$6," H",$B13),Основа!$A$1:$O3629,15,FALSE),0)</f>
        <v>60808</v>
      </c>
      <c r="AI13" s="126"/>
      <c r="AJ13" s="126"/>
      <c r="AK13" s="126"/>
      <c r="AL13" s="126"/>
      <c r="AM13" s="236"/>
    </row>
    <row r="14" spans="2:41" ht="15" customHeight="1" thickBot="1" x14ac:dyDescent="0.35">
      <c r="B14" s="663"/>
      <c r="C14" s="665"/>
      <c r="D14" s="106" t="str">
        <f>RIGHT($K$5,21)</f>
        <v>ΔТ=70⁰С (95/85/20) Вт</v>
      </c>
      <c r="E14" s="449">
        <f t="shared" ref="E14:L14" si="7">ROUND(IF($D14="ΔТ=70⁰С (95/85/20) Вт",AA14,(IF($D14="ΔТ=60⁰С (90/70/20) Вт",AA14*0.818,AA14*0.646))),0)</f>
        <v>470</v>
      </c>
      <c r="F14" s="449">
        <f t="shared" si="7"/>
        <v>515</v>
      </c>
      <c r="G14" s="449">
        <f t="shared" si="7"/>
        <v>705</v>
      </c>
      <c r="H14" s="449">
        <f t="shared" si="7"/>
        <v>940</v>
      </c>
      <c r="I14" s="449">
        <f t="shared" si="7"/>
        <v>1175</v>
      </c>
      <c r="J14" s="449">
        <f t="shared" si="7"/>
        <v>1410</v>
      </c>
      <c r="K14" s="449">
        <f t="shared" si="7"/>
        <v>1645</v>
      </c>
      <c r="L14" s="449">
        <f t="shared" si="7"/>
        <v>1880</v>
      </c>
      <c r="M14" s="32"/>
      <c r="N14" s="32"/>
      <c r="O14" s="32"/>
      <c r="P14" s="36"/>
      <c r="AA14" s="126">
        <f>VLOOKUP(CONCATENATE("R89 ",E$6," H",$B13),Основа!$A$1:$O3629,8,FALSE)</f>
        <v>470</v>
      </c>
      <c r="AB14" s="126">
        <f>VLOOKUP(CONCATENATE("R89 ",F$6," H",$B13),Основа!$A$1:$O3629,8,FALSE)</f>
        <v>515</v>
      </c>
      <c r="AC14" s="126">
        <f>VLOOKUP(CONCATENATE("R89 ",G$6," H",$B13),Основа!$A$1:$O3629,8,FALSE)</f>
        <v>705</v>
      </c>
      <c r="AD14" s="126">
        <f>VLOOKUP(CONCATENATE("R89 ",H$6," H",$B13),Основа!$A$1:$O3629,8,FALSE)</f>
        <v>940</v>
      </c>
      <c r="AE14" s="126">
        <f>VLOOKUP(CONCATENATE("R89 ",I$6," H",$B13),Основа!$A$1:$O3629,8,FALSE)</f>
        <v>1175</v>
      </c>
      <c r="AF14" s="126">
        <f>VLOOKUP(CONCATENATE("R89 ",J$6," H",$B13),Основа!$A$1:$O3629,8,FALSE)</f>
        <v>1410</v>
      </c>
      <c r="AG14" s="126">
        <f>VLOOKUP(CONCATENATE("R89 ",K$6," H",$B13),Основа!$A$1:$O3629,8,FALSE)</f>
        <v>1645</v>
      </c>
      <c r="AH14" s="126">
        <f>VLOOKUP(CONCATENATE("R89 ",L$6," H",$B13),Основа!$A$1:$O3629,8,FALSE)</f>
        <v>1880</v>
      </c>
      <c r="AI14" s="126"/>
      <c r="AJ14" s="126"/>
      <c r="AK14" s="126"/>
      <c r="AL14" s="126"/>
      <c r="AM14" s="236"/>
    </row>
    <row r="15" spans="2:41" ht="15" customHeight="1" x14ac:dyDescent="0.3">
      <c r="B15" s="662">
        <v>6</v>
      </c>
      <c r="C15" s="664">
        <v>634</v>
      </c>
      <c r="D15" s="81" t="s">
        <v>36</v>
      </c>
      <c r="E15" s="447">
        <f t="shared" ref="E15:K15" si="8">ROUND(AA15-(AA15*$J$5),0)</f>
        <v>34819</v>
      </c>
      <c r="F15" s="447">
        <f t="shared" si="8"/>
        <v>37803</v>
      </c>
      <c r="G15" s="447">
        <f t="shared" si="8"/>
        <v>43764</v>
      </c>
      <c r="H15" s="447">
        <f t="shared" si="8"/>
        <v>48003</v>
      </c>
      <c r="I15" s="447">
        <f t="shared" si="8"/>
        <v>55253</v>
      </c>
      <c r="J15" s="447">
        <f t="shared" si="8"/>
        <v>57478</v>
      </c>
      <c r="K15" s="447">
        <f t="shared" si="8"/>
        <v>62711</v>
      </c>
      <c r="L15" s="39"/>
      <c r="M15" s="39"/>
      <c r="N15" s="39"/>
      <c r="O15" s="39"/>
      <c r="P15" s="40"/>
      <c r="AA15" s="126">
        <f>ROUND(VLOOKUP(CONCATENATE("R89 ",E$6," H",$B15),Основа!$A$1:$O3631,15,FALSE),0)</f>
        <v>34819</v>
      </c>
      <c r="AB15" s="126">
        <f>ROUND(VLOOKUP(CONCATENATE("R89 ",F$6," H",$B15),Основа!$A$1:$O3631,15,FALSE),0)</f>
        <v>37803</v>
      </c>
      <c r="AC15" s="126">
        <f>ROUND(VLOOKUP(CONCATENATE("R89 ",G$6," H",$B15),Основа!$A$1:$O3631,15,FALSE),0)</f>
        <v>43764</v>
      </c>
      <c r="AD15" s="126">
        <f>ROUND(VLOOKUP(CONCATENATE("R89 ",H$6," H",$B15),Основа!$A$1:$O3631,15,FALSE),0)</f>
        <v>48003</v>
      </c>
      <c r="AE15" s="126">
        <f>ROUND(VLOOKUP(CONCATENATE("R89 ",I$6," H",$B15),Основа!$A$1:$O3631,15,FALSE),0)</f>
        <v>55253</v>
      </c>
      <c r="AF15" s="126">
        <f>ROUND(VLOOKUP(CONCATENATE("R89 ",J$6," H",$B15),Основа!$A$1:$O3631,15,FALSE),0)</f>
        <v>57478</v>
      </c>
      <c r="AG15" s="126">
        <f>ROUND(VLOOKUP(CONCATENATE("R89 ",K$6," H",$B15),Основа!$A$1:$O3631,15,FALSE),0)</f>
        <v>62711</v>
      </c>
      <c r="AH15" s="126"/>
      <c r="AI15" s="126"/>
      <c r="AJ15" s="126"/>
      <c r="AK15" s="126"/>
      <c r="AL15" s="126"/>
      <c r="AM15" s="236"/>
    </row>
    <row r="16" spans="2:41" ht="15" customHeight="1" thickBot="1" x14ac:dyDescent="0.35">
      <c r="B16" s="677"/>
      <c r="C16" s="665"/>
      <c r="D16" s="106" t="str">
        <f>RIGHT($K$5,21)</f>
        <v>ΔТ=70⁰С (95/85/20) Вт</v>
      </c>
      <c r="E16" s="449">
        <f t="shared" ref="E16:K16" si="9">ROUND(IF($D16="ΔТ=70⁰С (95/85/20) Вт",AA16,(IF($D16="ΔТ=60⁰С (90/70/20) Вт",AA16*0.818,AA16*0.646))),0)</f>
        <v>564</v>
      </c>
      <c r="F16" s="449">
        <f t="shared" si="9"/>
        <v>618</v>
      </c>
      <c r="G16" s="449">
        <f t="shared" si="9"/>
        <v>846</v>
      </c>
      <c r="H16" s="449">
        <f t="shared" si="9"/>
        <v>1128</v>
      </c>
      <c r="I16" s="449">
        <f t="shared" si="9"/>
        <v>1410</v>
      </c>
      <c r="J16" s="449">
        <f t="shared" si="9"/>
        <v>1692</v>
      </c>
      <c r="K16" s="449">
        <f t="shared" si="9"/>
        <v>1974</v>
      </c>
      <c r="L16" s="32"/>
      <c r="M16" s="32"/>
      <c r="N16" s="32"/>
      <c r="O16" s="32"/>
      <c r="P16" s="36"/>
      <c r="AA16" s="126">
        <f>VLOOKUP(CONCATENATE("R89 ",E$6," H",$B15),Основа!$A$1:$O3631,8,FALSE)</f>
        <v>564</v>
      </c>
      <c r="AB16" s="126">
        <f>VLOOKUP(CONCATENATE("R89 ",F$6," H",$B15),Основа!$A$1:$O3631,8,FALSE)</f>
        <v>618</v>
      </c>
      <c r="AC16" s="126">
        <f>VLOOKUP(CONCATENATE("R89 ",G$6," H",$B15),Основа!$A$1:$O3631,8,FALSE)</f>
        <v>846</v>
      </c>
      <c r="AD16" s="126">
        <f>VLOOKUP(CONCATENATE("R89 ",H$6," H",$B15),Основа!$A$1:$O3631,8,FALSE)</f>
        <v>1128</v>
      </c>
      <c r="AE16" s="126">
        <f>VLOOKUP(CONCATENATE("R89 ",I$6," H",$B15),Основа!$A$1:$O3631,8,FALSE)</f>
        <v>1410</v>
      </c>
      <c r="AF16" s="126">
        <f>VLOOKUP(CONCATENATE("R89 ",J$6," H",$B15),Основа!$A$1:$O3631,8,FALSE)</f>
        <v>1692</v>
      </c>
      <c r="AG16" s="126">
        <f>VLOOKUP(CONCATENATE("R89 ",K$6," H",$B15),Основа!$A$1:$O3631,8,FALSE)</f>
        <v>1974</v>
      </c>
      <c r="AH16" s="126"/>
      <c r="AI16" s="126"/>
      <c r="AJ16" s="126"/>
      <c r="AK16" s="126"/>
      <c r="AL16" s="126"/>
      <c r="AM16" s="236"/>
    </row>
    <row r="17" spans="2:41" ht="15" customHeight="1" x14ac:dyDescent="0.3">
      <c r="B17" s="663">
        <v>7</v>
      </c>
      <c r="C17" s="664">
        <v>743</v>
      </c>
      <c r="D17" s="81" t="s">
        <v>36</v>
      </c>
      <c r="E17" s="447">
        <f t="shared" ref="E17:J17" si="10">ROUND(AA17-(AA17*$J$5),0)</f>
        <v>38452</v>
      </c>
      <c r="F17" s="447">
        <f t="shared" si="10"/>
        <v>41802</v>
      </c>
      <c r="G17" s="447">
        <f t="shared" si="10"/>
        <v>48721</v>
      </c>
      <c r="H17" s="447">
        <f t="shared" si="10"/>
        <v>53673</v>
      </c>
      <c r="I17" s="447">
        <f t="shared" si="10"/>
        <v>62138</v>
      </c>
      <c r="J17" s="447">
        <f t="shared" si="10"/>
        <v>64741</v>
      </c>
      <c r="K17" s="34"/>
      <c r="L17" s="34"/>
      <c r="M17" s="34"/>
      <c r="N17" s="34"/>
      <c r="O17" s="34"/>
      <c r="P17" s="35"/>
      <c r="AA17" s="126">
        <f>ROUND(VLOOKUP(CONCATENATE("R89 ",E$6," H",$B17),Основа!$A$1:$O3633,15,FALSE),0)</f>
        <v>38452</v>
      </c>
      <c r="AB17" s="126">
        <f>ROUND(VLOOKUP(CONCATENATE("R89 ",F$6," H",$B17),Основа!$A$1:$O3633,15,FALSE),0)</f>
        <v>41802</v>
      </c>
      <c r="AC17" s="126">
        <f>ROUND(VLOOKUP(CONCATENATE("R89 ",G$6," H",$B17),Основа!$A$1:$O3633,15,FALSE),0)</f>
        <v>48721</v>
      </c>
      <c r="AD17" s="126">
        <f>ROUND(VLOOKUP(CONCATENATE("R89 ",H$6," H",$B17),Основа!$A$1:$O3633,15,FALSE),0)</f>
        <v>53673</v>
      </c>
      <c r="AE17" s="126">
        <f>ROUND(VLOOKUP(CONCATENATE("R89 ",I$6," H",$B17),Основа!$A$1:$O3633,15,FALSE),0)</f>
        <v>62138</v>
      </c>
      <c r="AF17" s="126">
        <f>ROUND(VLOOKUP(CONCATENATE("R89 ",J$6," H",$B17),Основа!$A$1:$O3633,15,FALSE),0)</f>
        <v>64741</v>
      </c>
      <c r="AG17" s="126"/>
      <c r="AH17" s="126"/>
      <c r="AI17" s="126"/>
      <c r="AJ17" s="126"/>
      <c r="AK17" s="126"/>
      <c r="AL17" s="126"/>
      <c r="AM17" s="236"/>
    </row>
    <row r="18" spans="2:41" ht="15" customHeight="1" thickBot="1" x14ac:dyDescent="0.35">
      <c r="B18" s="663"/>
      <c r="C18" s="665"/>
      <c r="D18" s="106" t="str">
        <f>RIGHT($K$5,21)</f>
        <v>ΔТ=70⁰С (95/85/20) Вт</v>
      </c>
      <c r="E18" s="449">
        <f t="shared" ref="E18:J18" si="11">ROUND(IF($D18="ΔТ=70⁰С (95/85/20) Вт",AA18,(IF($D18="ΔТ=60⁰С (90/70/20) Вт",AA18*0.818,AA18*0.646))),0)</f>
        <v>658</v>
      </c>
      <c r="F18" s="449">
        <f t="shared" si="11"/>
        <v>721</v>
      </c>
      <c r="G18" s="449">
        <f t="shared" si="11"/>
        <v>987</v>
      </c>
      <c r="H18" s="449">
        <f t="shared" si="11"/>
        <v>1316</v>
      </c>
      <c r="I18" s="449">
        <f t="shared" si="11"/>
        <v>1645</v>
      </c>
      <c r="J18" s="449">
        <f t="shared" si="11"/>
        <v>1974</v>
      </c>
      <c r="K18" s="32"/>
      <c r="L18" s="32"/>
      <c r="M18" s="32"/>
      <c r="N18" s="32"/>
      <c r="O18" s="32"/>
      <c r="P18" s="36"/>
      <c r="AA18" s="126">
        <f>VLOOKUP(CONCATENATE("R89 ",E$6," H",$B17),Основа!$A$1:$O3633,8,FALSE)</f>
        <v>658</v>
      </c>
      <c r="AB18" s="126">
        <f>VLOOKUP(CONCATENATE("R89 ",F$6," H",$B17),Основа!$A$1:$O3633,8,FALSE)</f>
        <v>721</v>
      </c>
      <c r="AC18" s="126">
        <f>VLOOKUP(CONCATENATE("R89 ",G$6," H",$B17),Основа!$A$1:$O3633,8,FALSE)</f>
        <v>987</v>
      </c>
      <c r="AD18" s="126">
        <f>VLOOKUP(CONCATENATE("R89 ",H$6," H",$B17),Основа!$A$1:$O3633,8,FALSE)</f>
        <v>1316</v>
      </c>
      <c r="AE18" s="126">
        <f>VLOOKUP(CONCATENATE("R89 ",I$6," H",$B17),Основа!$A$1:$O3633,8,FALSE)</f>
        <v>1645</v>
      </c>
      <c r="AF18" s="126">
        <f>VLOOKUP(CONCATENATE("R89 ",J$6," H",$B17),Основа!$A$1:$O3633,8,FALSE)</f>
        <v>1974</v>
      </c>
      <c r="AG18" s="126"/>
      <c r="AH18" s="126"/>
      <c r="AI18" s="126"/>
      <c r="AJ18" s="126"/>
      <c r="AK18" s="126"/>
      <c r="AL18" s="126"/>
      <c r="AM18" s="236"/>
    </row>
    <row r="19" spans="2:41" ht="15" customHeight="1" x14ac:dyDescent="0.3">
      <c r="B19" s="662">
        <v>8</v>
      </c>
      <c r="C19" s="664">
        <v>852</v>
      </c>
      <c r="D19" s="81" t="s">
        <v>36</v>
      </c>
      <c r="E19" s="447">
        <f>ROUND(AA19-(AA19*$J$5),0)</f>
        <v>42095</v>
      </c>
      <c r="F19" s="447">
        <f>ROUND(AB19-(AB19*$J$5),0)</f>
        <v>45809</v>
      </c>
      <c r="G19" s="447">
        <f>ROUND(AC19-(AC19*$J$5),0)</f>
        <v>53689</v>
      </c>
      <c r="H19" s="447">
        <f>ROUND(AD19-(AD19*$J$5),0)</f>
        <v>59354</v>
      </c>
      <c r="I19" s="447">
        <f>ROUND(AE19-(AE19*$J$5),0)</f>
        <v>69041</v>
      </c>
      <c r="J19" s="39"/>
      <c r="K19" s="39"/>
      <c r="L19" s="39"/>
      <c r="M19" s="39"/>
      <c r="N19" s="39"/>
      <c r="O19" s="39"/>
      <c r="P19" s="40"/>
      <c r="AA19" s="126">
        <f>ROUND(VLOOKUP(CONCATENATE("R89 ",E$6," H",$B19),Основа!$A$1:$O3635,15,FALSE),0)</f>
        <v>42095</v>
      </c>
      <c r="AB19" s="126">
        <f>ROUND(VLOOKUP(CONCATENATE("R89 ",F$6," H",$B19),Основа!$A$1:$O3635,15,FALSE),0)</f>
        <v>45809</v>
      </c>
      <c r="AC19" s="126">
        <f>ROUND(VLOOKUP(CONCATENATE("R89 ",G$6," H",$B19),Основа!$A$1:$O3635,15,FALSE),0)</f>
        <v>53689</v>
      </c>
      <c r="AD19" s="126">
        <f>ROUND(VLOOKUP(CONCATENATE("R89 ",H$6," H",$B19),Основа!$A$1:$O3635,15,FALSE),0)</f>
        <v>59354</v>
      </c>
      <c r="AE19" s="126">
        <f>ROUND(VLOOKUP(CONCATENATE("R89 ",I$6," H",$B19),Основа!$A$1:$O3635,15,FALSE),0)</f>
        <v>69041</v>
      </c>
      <c r="AF19" s="126"/>
      <c r="AG19" s="126"/>
      <c r="AH19" s="126"/>
      <c r="AI19" s="126"/>
      <c r="AJ19" s="126"/>
      <c r="AK19" s="126"/>
      <c r="AL19" s="126"/>
      <c r="AM19" s="236"/>
    </row>
    <row r="20" spans="2:41" ht="15" customHeight="1" thickBot="1" x14ac:dyDescent="0.35">
      <c r="B20" s="677"/>
      <c r="C20" s="678"/>
      <c r="D20" s="106" t="str">
        <f>RIGHT($K$5,21)</f>
        <v>ΔТ=70⁰С (95/85/20) Вт</v>
      </c>
      <c r="E20" s="449">
        <f>ROUND(IF($D20="ΔТ=70⁰С (95/85/20) Вт",AA20,(IF($D20="ΔТ=60⁰С (90/70/20) Вт",AA20*0.818,AA20*0.646))),0)</f>
        <v>752</v>
      </c>
      <c r="F20" s="449">
        <f>ROUND(IF($D20="ΔТ=70⁰С (95/85/20) Вт",AB20,(IF($D20="ΔТ=60⁰С (90/70/20) Вт",AB20*0.818,AB20*0.646))),0)</f>
        <v>824</v>
      </c>
      <c r="G20" s="449">
        <f>ROUND(IF($D20="ΔТ=70⁰С (95/85/20) Вт",AC20,(IF($D20="ΔТ=60⁰С (90/70/20) Вт",AC20*0.818,AC20*0.646))),0)</f>
        <v>1128</v>
      </c>
      <c r="H20" s="449">
        <f>ROUND(IF($D20="ΔТ=70⁰С (95/85/20) Вт",AD20,(IF($D20="ΔТ=60⁰С (90/70/20) Вт",AD20*0.818,AD20*0.646))),0)</f>
        <v>1504</v>
      </c>
      <c r="I20" s="449">
        <f>ROUND(IF($D20="ΔТ=70⁰С (95/85/20) Вт",AE20,(IF($D20="ΔТ=60⁰С (90/70/20) Вт",AE20*0.818,AE20*0.646))),0)</f>
        <v>1880</v>
      </c>
      <c r="J20" s="37"/>
      <c r="K20" s="37"/>
      <c r="L20" s="37"/>
      <c r="M20" s="37"/>
      <c r="N20" s="37"/>
      <c r="O20" s="37"/>
      <c r="P20" s="38"/>
      <c r="AA20" s="126">
        <f>VLOOKUP(CONCATENATE("R89 ",E$6," H",$B19),Основа!$A$1:$O3635,8,FALSE)</f>
        <v>752</v>
      </c>
      <c r="AB20" s="126">
        <f>VLOOKUP(CONCATENATE("R89 ",F$6," H",$B19),Основа!$A$1:$O3635,8,FALSE)</f>
        <v>824</v>
      </c>
      <c r="AC20" s="126">
        <f>VLOOKUP(CONCATENATE("R89 ",G$6," H",$B19),Основа!$A$1:$O3635,8,FALSE)</f>
        <v>1128</v>
      </c>
      <c r="AD20" s="126">
        <f>VLOOKUP(CONCATENATE("R89 ",H$6," H",$B19),Основа!$A$1:$O3635,8,FALSE)</f>
        <v>1504</v>
      </c>
      <c r="AE20" s="126">
        <f>VLOOKUP(CONCATENATE("R89 ",I$6," H",$B19),Основа!$A$1:$O3635,8,FALSE)</f>
        <v>1880</v>
      </c>
      <c r="AF20" s="126"/>
      <c r="AG20" s="126"/>
      <c r="AH20" s="126"/>
      <c r="AI20" s="126"/>
      <c r="AJ20" s="126"/>
      <c r="AK20" s="126"/>
      <c r="AL20" s="126"/>
      <c r="AM20" s="236"/>
    </row>
    <row r="21" spans="2:41" ht="25.2" thickBot="1" x14ac:dyDescent="0.45">
      <c r="F21" s="28" t="s">
        <v>51</v>
      </c>
      <c r="AB21" s="67"/>
      <c r="AC21" s="67"/>
      <c r="AD21" s="67"/>
      <c r="AE21" s="67"/>
      <c r="AF21" s="67"/>
      <c r="AG21" s="67"/>
      <c r="AH21" s="67"/>
      <c r="AI21" s="67"/>
      <c r="AJ21" s="67"/>
      <c r="AK21" s="67"/>
      <c r="AL21" s="67"/>
      <c r="AM21" s="67"/>
      <c r="AN21" s="67"/>
      <c r="AO21" s="67"/>
    </row>
    <row r="22" spans="2:41" x14ac:dyDescent="0.3">
      <c r="B22" s="666" t="s">
        <v>0</v>
      </c>
      <c r="C22" s="667"/>
      <c r="D22" s="667"/>
      <c r="E22" s="453">
        <v>500</v>
      </c>
      <c r="F22" s="453">
        <v>550</v>
      </c>
      <c r="G22" s="453">
        <v>750</v>
      </c>
      <c r="H22" s="453">
        <v>1000</v>
      </c>
      <c r="I22" s="453">
        <v>1250</v>
      </c>
      <c r="J22" s="453">
        <v>1500</v>
      </c>
      <c r="K22" s="453">
        <v>1750</v>
      </c>
      <c r="L22" s="453">
        <v>2000</v>
      </c>
      <c r="M22" s="453">
        <v>2200</v>
      </c>
      <c r="N22" s="453">
        <v>2250</v>
      </c>
      <c r="O22" s="453">
        <v>2500</v>
      </c>
      <c r="P22" s="454">
        <v>3000</v>
      </c>
      <c r="AB22" s="67"/>
      <c r="AC22" s="236"/>
      <c r="AD22" s="236"/>
      <c r="AE22" s="236"/>
      <c r="AF22" s="236"/>
      <c r="AG22" s="236"/>
      <c r="AH22" s="236"/>
      <c r="AI22" s="236"/>
      <c r="AJ22" s="236"/>
      <c r="AK22" s="236"/>
      <c r="AL22" s="236"/>
      <c r="AM22" s="236"/>
      <c r="AN22" s="236"/>
      <c r="AO22" s="67"/>
    </row>
    <row r="23" spans="2:41" ht="15" customHeight="1" x14ac:dyDescent="0.3">
      <c r="B23" s="590" t="s">
        <v>78</v>
      </c>
      <c r="C23" s="591"/>
      <c r="D23" s="592"/>
      <c r="E23" s="660">
        <v>116</v>
      </c>
      <c r="F23" s="568"/>
      <c r="G23" s="568"/>
      <c r="H23" s="568"/>
      <c r="I23" s="568"/>
      <c r="J23" s="568"/>
      <c r="K23" s="568"/>
      <c r="L23" s="568"/>
      <c r="M23" s="568"/>
      <c r="N23" s="568"/>
      <c r="O23" s="568"/>
      <c r="P23" s="661"/>
      <c r="AB23" s="67"/>
      <c r="AC23" s="236"/>
      <c r="AD23" s="236"/>
      <c r="AE23" s="236"/>
      <c r="AF23" s="236"/>
      <c r="AG23" s="236"/>
      <c r="AH23" s="236"/>
      <c r="AI23" s="236"/>
      <c r="AJ23" s="236"/>
      <c r="AK23" s="236"/>
      <c r="AL23" s="236"/>
      <c r="AM23" s="236"/>
      <c r="AN23" s="236"/>
      <c r="AO23" s="67"/>
    </row>
    <row r="24" spans="2:41" ht="52.5" customHeight="1" thickBot="1" x14ac:dyDescent="0.35">
      <c r="B24" s="1" t="s">
        <v>1</v>
      </c>
      <c r="C24" s="669" t="s">
        <v>7</v>
      </c>
      <c r="D24" s="686"/>
      <c r="E24" s="669" t="s">
        <v>5</v>
      </c>
      <c r="F24" s="670"/>
      <c r="G24" s="670"/>
      <c r="H24" s="670"/>
      <c r="I24" s="670"/>
      <c r="J24" s="670"/>
      <c r="K24" s="670"/>
      <c r="L24" s="670"/>
      <c r="M24" s="670"/>
      <c r="N24" s="670"/>
      <c r="O24" s="670"/>
      <c r="P24" s="671"/>
      <c r="AB24" s="67"/>
      <c r="AC24" s="236"/>
      <c r="AD24" s="236"/>
      <c r="AE24" s="236"/>
      <c r="AF24" s="236"/>
      <c r="AG24" s="236"/>
      <c r="AH24" s="236"/>
      <c r="AI24" s="236"/>
      <c r="AJ24" s="236"/>
      <c r="AK24" s="236"/>
      <c r="AL24" s="236"/>
      <c r="AM24" s="236"/>
      <c r="AN24" s="236"/>
      <c r="AO24" s="67"/>
    </row>
    <row r="25" spans="2:41" x14ac:dyDescent="0.3">
      <c r="B25" s="672">
        <v>2</v>
      </c>
      <c r="C25" s="674">
        <v>109</v>
      </c>
      <c r="D25" s="4" t="s">
        <v>6</v>
      </c>
      <c r="E25" s="23">
        <v>9.5399999999999991</v>
      </c>
      <c r="F25" s="23">
        <v>9.9</v>
      </c>
      <c r="G25" s="23">
        <v>12.6</v>
      </c>
      <c r="H25" s="23">
        <v>16.02</v>
      </c>
      <c r="I25" s="23">
        <v>19.440000000000001</v>
      </c>
      <c r="J25" s="23">
        <v>22.86</v>
      </c>
      <c r="K25" s="23">
        <v>26.28</v>
      </c>
      <c r="L25" s="23">
        <v>29.52</v>
      </c>
      <c r="M25" s="23">
        <v>32.472000000000001</v>
      </c>
      <c r="N25" s="23">
        <v>32.940000000000005</v>
      </c>
      <c r="O25" s="23">
        <v>36.36</v>
      </c>
      <c r="P25" s="44">
        <v>43.631999999999998</v>
      </c>
      <c r="AB25" s="67"/>
      <c r="AC25" s="236"/>
      <c r="AD25" s="236"/>
      <c r="AE25" s="236"/>
      <c r="AF25" s="236"/>
      <c r="AG25" s="236"/>
      <c r="AH25" s="236"/>
      <c r="AI25" s="236"/>
      <c r="AJ25" s="236"/>
      <c r="AK25" s="236"/>
      <c r="AL25" s="236"/>
      <c r="AM25" s="236"/>
      <c r="AN25" s="236"/>
      <c r="AO25" s="67"/>
    </row>
    <row r="26" spans="2:41" ht="15" thickBot="1" x14ac:dyDescent="0.35">
      <c r="B26" s="679"/>
      <c r="C26" s="676"/>
      <c r="D26" s="3" t="s">
        <v>3</v>
      </c>
      <c r="E26" s="45">
        <v>5.5</v>
      </c>
      <c r="F26" s="45">
        <v>6</v>
      </c>
      <c r="G26" s="19">
        <v>8.1999999999999993</v>
      </c>
      <c r="H26" s="19">
        <v>10.9</v>
      </c>
      <c r="I26" s="19">
        <v>13.6</v>
      </c>
      <c r="J26" s="19">
        <v>16.3</v>
      </c>
      <c r="K26" s="19">
        <v>19</v>
      </c>
      <c r="L26" s="19">
        <v>21.7</v>
      </c>
      <c r="M26" s="19">
        <v>23.9</v>
      </c>
      <c r="N26" s="19">
        <v>24.4</v>
      </c>
      <c r="O26" s="19">
        <v>27.1</v>
      </c>
      <c r="P26" s="11">
        <v>32.5</v>
      </c>
      <c r="AB26" s="67"/>
      <c r="AC26" s="236"/>
      <c r="AD26" s="236"/>
      <c r="AE26" s="236"/>
      <c r="AF26" s="236"/>
      <c r="AG26" s="236"/>
      <c r="AH26" s="236"/>
      <c r="AI26" s="236"/>
      <c r="AJ26" s="236"/>
      <c r="AK26" s="236"/>
      <c r="AL26" s="236"/>
      <c r="AM26" s="236"/>
      <c r="AN26" s="236"/>
      <c r="AO26" s="67"/>
    </row>
    <row r="27" spans="2:41" x14ac:dyDescent="0.3">
      <c r="B27" s="673">
        <v>3</v>
      </c>
      <c r="C27" s="675">
        <f>C25+109</f>
        <v>218</v>
      </c>
      <c r="D27" s="2" t="s">
        <v>6</v>
      </c>
      <c r="E27" s="22">
        <v>13.68</v>
      </c>
      <c r="F27" s="22">
        <v>14.58</v>
      </c>
      <c r="G27" s="22">
        <v>18.720000000000002</v>
      </c>
      <c r="H27" s="22">
        <v>23.94</v>
      </c>
      <c r="I27" s="22">
        <v>28.980000000000004</v>
      </c>
      <c r="J27" s="22">
        <v>34.019999999999996</v>
      </c>
      <c r="K27" s="22">
        <v>39.06</v>
      </c>
      <c r="L27" s="22">
        <v>44.1</v>
      </c>
      <c r="M27" s="22">
        <v>48.510000000000005</v>
      </c>
      <c r="N27" s="22">
        <v>49.32</v>
      </c>
      <c r="O27" s="22">
        <v>54.36</v>
      </c>
      <c r="P27" s="46">
        <v>65.231999999999999</v>
      </c>
      <c r="AC27" s="236"/>
      <c r="AD27" s="236"/>
      <c r="AE27" s="236"/>
      <c r="AF27" s="236"/>
      <c r="AG27" s="236"/>
      <c r="AH27" s="236"/>
      <c r="AI27" s="236"/>
      <c r="AJ27" s="236"/>
      <c r="AK27" s="236"/>
      <c r="AL27" s="236"/>
      <c r="AM27" s="236"/>
      <c r="AN27" s="236"/>
    </row>
    <row r="28" spans="2:41" ht="15" thickBot="1" x14ac:dyDescent="0.35">
      <c r="B28" s="679"/>
      <c r="C28" s="676"/>
      <c r="D28" s="3" t="s">
        <v>3</v>
      </c>
      <c r="E28" s="45">
        <v>8.3000000000000007</v>
      </c>
      <c r="F28" s="45">
        <v>9.1</v>
      </c>
      <c r="G28" s="19">
        <v>12.3</v>
      </c>
      <c r="H28" s="19">
        <v>16.399999999999999</v>
      </c>
      <c r="I28" s="19">
        <v>20.399999999999999</v>
      </c>
      <c r="J28" s="19">
        <v>24.5</v>
      </c>
      <c r="K28" s="19">
        <v>28.6</v>
      </c>
      <c r="L28" s="19">
        <v>32.6</v>
      </c>
      <c r="M28" s="19">
        <v>35.9</v>
      </c>
      <c r="N28" s="19">
        <v>36.700000000000003</v>
      </c>
      <c r="O28" s="19">
        <v>40.700000000000003</v>
      </c>
      <c r="P28" s="11">
        <v>48.8</v>
      </c>
      <c r="AC28" s="236"/>
      <c r="AD28" s="236"/>
      <c r="AE28" s="236"/>
      <c r="AF28" s="236"/>
      <c r="AG28" s="236"/>
      <c r="AH28" s="236"/>
      <c r="AI28" s="236"/>
      <c r="AJ28" s="236"/>
      <c r="AK28" s="236"/>
      <c r="AL28" s="236"/>
      <c r="AM28" s="236"/>
      <c r="AN28" s="236"/>
    </row>
    <row r="29" spans="2:41" x14ac:dyDescent="0.3">
      <c r="B29" s="673">
        <v>4</v>
      </c>
      <c r="C29" s="675">
        <f t="shared" ref="C29" si="12">C27+109</f>
        <v>327</v>
      </c>
      <c r="D29" s="2" t="s">
        <v>6</v>
      </c>
      <c r="E29" s="20">
        <v>18.18</v>
      </c>
      <c r="F29" s="20">
        <v>19.440000000000001</v>
      </c>
      <c r="G29" s="20">
        <v>24.840000000000003</v>
      </c>
      <c r="H29" s="20">
        <v>31.680000000000003</v>
      </c>
      <c r="I29" s="20">
        <v>38.340000000000003</v>
      </c>
      <c r="J29" s="20">
        <v>45.36</v>
      </c>
      <c r="K29" s="20">
        <v>52.019999999999996</v>
      </c>
      <c r="L29" s="20">
        <v>58.860000000000007</v>
      </c>
      <c r="M29" s="20">
        <v>64.746000000000009</v>
      </c>
      <c r="N29" s="20">
        <v>65.52</v>
      </c>
      <c r="O29" s="20">
        <v>72.360000000000014</v>
      </c>
      <c r="P29" s="48"/>
      <c r="AC29" s="236"/>
      <c r="AD29" s="236"/>
      <c r="AE29" s="236"/>
      <c r="AF29" s="236"/>
      <c r="AG29" s="236"/>
      <c r="AH29" s="236"/>
      <c r="AI29" s="236"/>
      <c r="AJ29" s="236"/>
      <c r="AK29" s="236"/>
      <c r="AL29" s="236"/>
      <c r="AM29" s="236"/>
      <c r="AN29" s="236"/>
    </row>
    <row r="30" spans="2:41" ht="15" thickBot="1" x14ac:dyDescent="0.35">
      <c r="B30" s="673"/>
      <c r="C30" s="675"/>
      <c r="D30" s="5" t="s">
        <v>3</v>
      </c>
      <c r="E30" s="47">
        <v>11</v>
      </c>
      <c r="F30" s="47">
        <v>12.1</v>
      </c>
      <c r="G30" s="21">
        <v>16.399999999999999</v>
      </c>
      <c r="H30" s="21">
        <v>21.9</v>
      </c>
      <c r="I30" s="21">
        <v>27.3</v>
      </c>
      <c r="J30" s="21">
        <v>32.700000000000003</v>
      </c>
      <c r="K30" s="21">
        <v>38.1</v>
      </c>
      <c r="L30" s="21">
        <v>43.5</v>
      </c>
      <c r="M30" s="21">
        <v>47.8</v>
      </c>
      <c r="N30" s="21">
        <v>48.9</v>
      </c>
      <c r="O30" s="21">
        <v>27.1</v>
      </c>
      <c r="P30" s="49"/>
      <c r="AC30" s="236"/>
      <c r="AD30" s="236"/>
      <c r="AE30" s="236"/>
      <c r="AF30" s="236"/>
      <c r="AG30" s="236"/>
      <c r="AH30" s="236"/>
      <c r="AI30" s="236"/>
      <c r="AJ30" s="236"/>
      <c r="AK30" s="236"/>
      <c r="AL30" s="236"/>
      <c r="AM30" s="236"/>
      <c r="AN30" s="236"/>
    </row>
    <row r="31" spans="2:41" x14ac:dyDescent="0.3">
      <c r="B31" s="672">
        <v>5</v>
      </c>
      <c r="C31" s="674">
        <f t="shared" ref="C31" si="13">C29+109</f>
        <v>436</v>
      </c>
      <c r="D31" s="4" t="s">
        <v>6</v>
      </c>
      <c r="E31" s="23">
        <v>22.5</v>
      </c>
      <c r="F31" s="23">
        <v>24.12</v>
      </c>
      <c r="G31" s="23">
        <v>30.96</v>
      </c>
      <c r="H31" s="23">
        <v>39.42</v>
      </c>
      <c r="I31" s="23">
        <v>48.06</v>
      </c>
      <c r="J31" s="23">
        <v>56.519999999999996</v>
      </c>
      <c r="K31" s="23">
        <v>64.98</v>
      </c>
      <c r="L31" s="23">
        <v>73.44</v>
      </c>
      <c r="M31" s="52"/>
      <c r="N31" s="52"/>
      <c r="O31" s="52"/>
      <c r="P31" s="50"/>
      <c r="AC31" s="236"/>
      <c r="AD31" s="236"/>
      <c r="AE31" s="236"/>
      <c r="AF31" s="236"/>
      <c r="AG31" s="236"/>
      <c r="AH31" s="236"/>
      <c r="AI31" s="236"/>
      <c r="AJ31" s="236"/>
      <c r="AK31" s="236"/>
      <c r="AL31" s="236"/>
      <c r="AM31" s="236"/>
      <c r="AN31" s="236"/>
    </row>
    <row r="32" spans="2:41" ht="15" thickBot="1" x14ac:dyDescent="0.35">
      <c r="B32" s="679"/>
      <c r="C32" s="676"/>
      <c r="D32" s="3" t="s">
        <v>3</v>
      </c>
      <c r="E32" s="45">
        <v>13.8</v>
      </c>
      <c r="F32" s="45">
        <v>15.2</v>
      </c>
      <c r="G32" s="19">
        <v>20.6</v>
      </c>
      <c r="H32" s="19">
        <v>27.3</v>
      </c>
      <c r="I32" s="19">
        <v>34.1</v>
      </c>
      <c r="J32" s="19">
        <v>40.799999999999997</v>
      </c>
      <c r="K32" s="19">
        <v>47.6</v>
      </c>
      <c r="L32" s="19">
        <v>54.4</v>
      </c>
      <c r="M32" s="53"/>
      <c r="N32" s="53"/>
      <c r="O32" s="53"/>
      <c r="P32" s="51"/>
      <c r="AC32" s="236"/>
      <c r="AD32" s="236"/>
      <c r="AE32" s="236"/>
      <c r="AF32" s="236"/>
      <c r="AG32" s="236"/>
      <c r="AH32" s="236"/>
      <c r="AI32" s="236"/>
      <c r="AJ32" s="236"/>
      <c r="AK32" s="236"/>
      <c r="AL32" s="236"/>
      <c r="AM32" s="236"/>
      <c r="AN32" s="236"/>
    </row>
    <row r="33" spans="2:40" x14ac:dyDescent="0.3">
      <c r="B33" s="673">
        <v>6</v>
      </c>
      <c r="C33" s="675">
        <f t="shared" ref="C33" si="14">C31+109</f>
        <v>545</v>
      </c>
      <c r="D33" s="2" t="s">
        <v>6</v>
      </c>
      <c r="E33" s="20">
        <v>27</v>
      </c>
      <c r="F33" s="20">
        <v>28.980000000000004</v>
      </c>
      <c r="G33" s="20">
        <v>37.26</v>
      </c>
      <c r="H33" s="20">
        <v>47.34</v>
      </c>
      <c r="I33" s="20">
        <v>57.42</v>
      </c>
      <c r="J33" s="20">
        <v>67.680000000000007</v>
      </c>
      <c r="K33" s="20">
        <v>77.94</v>
      </c>
      <c r="L33" s="54"/>
      <c r="M33" s="54"/>
      <c r="N33" s="54"/>
      <c r="O33" s="54"/>
      <c r="P33" s="48"/>
      <c r="AC33" s="236"/>
      <c r="AD33" s="236"/>
      <c r="AE33" s="236"/>
      <c r="AF33" s="236"/>
      <c r="AG33" s="236"/>
      <c r="AH33" s="236"/>
      <c r="AI33" s="236"/>
      <c r="AJ33" s="236"/>
      <c r="AK33" s="236"/>
      <c r="AL33" s="236"/>
      <c r="AM33" s="236"/>
      <c r="AN33" s="236"/>
    </row>
    <row r="34" spans="2:40" ht="15" thickBot="1" x14ac:dyDescent="0.35">
      <c r="B34" s="673"/>
      <c r="C34" s="675"/>
      <c r="D34" s="5" t="s">
        <v>3</v>
      </c>
      <c r="E34" s="47">
        <v>16.600000000000001</v>
      </c>
      <c r="F34" s="47">
        <v>18.2</v>
      </c>
      <c r="G34" s="21">
        <v>24.7</v>
      </c>
      <c r="H34" s="21">
        <v>32.799999999999997</v>
      </c>
      <c r="I34" s="21">
        <v>40.9</v>
      </c>
      <c r="J34" s="21">
        <v>49</v>
      </c>
      <c r="K34" s="21">
        <v>57.1</v>
      </c>
      <c r="L34" s="55"/>
      <c r="M34" s="55"/>
      <c r="N34" s="55"/>
      <c r="O34" s="55"/>
      <c r="P34" s="49"/>
      <c r="AC34" s="236"/>
      <c r="AD34" s="236"/>
      <c r="AE34" s="236"/>
      <c r="AF34" s="236"/>
      <c r="AG34" s="236"/>
      <c r="AH34" s="236"/>
      <c r="AI34" s="236"/>
      <c r="AJ34" s="236"/>
      <c r="AK34" s="236"/>
      <c r="AL34" s="236"/>
      <c r="AM34" s="236"/>
      <c r="AN34" s="236"/>
    </row>
    <row r="35" spans="2:40" x14ac:dyDescent="0.3">
      <c r="B35" s="672">
        <v>7</v>
      </c>
      <c r="C35" s="674">
        <f t="shared" ref="C35" si="15">C33+109</f>
        <v>654</v>
      </c>
      <c r="D35" s="4" t="s">
        <v>6</v>
      </c>
      <c r="E35" s="23">
        <v>31.5</v>
      </c>
      <c r="F35" s="23">
        <v>33.659999999999997</v>
      </c>
      <c r="G35" s="23">
        <v>43.38</v>
      </c>
      <c r="H35" s="23">
        <v>55.080000000000005</v>
      </c>
      <c r="I35" s="23">
        <v>66.960000000000008</v>
      </c>
      <c r="J35" s="23">
        <v>79.02</v>
      </c>
      <c r="K35" s="52"/>
      <c r="L35" s="52"/>
      <c r="M35" s="52"/>
      <c r="N35" s="52"/>
      <c r="O35" s="52"/>
      <c r="P35" s="50"/>
      <c r="AC35" s="236"/>
      <c r="AD35" s="236"/>
      <c r="AE35" s="236"/>
      <c r="AF35" s="236"/>
      <c r="AG35" s="236"/>
      <c r="AH35" s="236"/>
      <c r="AI35" s="236"/>
      <c r="AJ35" s="236"/>
      <c r="AK35" s="236"/>
      <c r="AL35" s="236"/>
      <c r="AM35" s="236"/>
      <c r="AN35" s="236"/>
    </row>
    <row r="36" spans="2:40" ht="15" thickBot="1" x14ac:dyDescent="0.35">
      <c r="B36" s="679"/>
      <c r="C36" s="676"/>
      <c r="D36" s="3" t="s">
        <v>3</v>
      </c>
      <c r="E36" s="45">
        <v>19.3</v>
      </c>
      <c r="F36" s="45">
        <v>21.2</v>
      </c>
      <c r="G36" s="19">
        <v>28.8</v>
      </c>
      <c r="H36" s="19">
        <v>38.299999999999997</v>
      </c>
      <c r="I36" s="19">
        <v>47.7</v>
      </c>
      <c r="J36" s="19">
        <v>57.2</v>
      </c>
      <c r="K36" s="53"/>
      <c r="L36" s="53"/>
      <c r="M36" s="53"/>
      <c r="N36" s="53"/>
      <c r="O36" s="53"/>
      <c r="P36" s="51"/>
    </row>
    <row r="37" spans="2:40" x14ac:dyDescent="0.3">
      <c r="B37" s="673">
        <v>8</v>
      </c>
      <c r="C37" s="675">
        <f t="shared" ref="C37" si="16">C35+109</f>
        <v>763</v>
      </c>
      <c r="D37" s="2" t="s">
        <v>6</v>
      </c>
      <c r="E37" s="22">
        <v>35.82</v>
      </c>
      <c r="F37" s="22">
        <v>38.519999999999996</v>
      </c>
      <c r="G37" s="22">
        <v>49.5</v>
      </c>
      <c r="H37" s="22">
        <v>63</v>
      </c>
      <c r="I37" s="22">
        <v>76.5</v>
      </c>
      <c r="J37" s="54"/>
      <c r="K37" s="54"/>
      <c r="L37" s="54"/>
      <c r="M37" s="54"/>
      <c r="N37" s="54"/>
      <c r="O37" s="54"/>
      <c r="P37" s="48"/>
    </row>
    <row r="38" spans="2:40" ht="15" thickBot="1" x14ac:dyDescent="0.35">
      <c r="B38" s="679"/>
      <c r="C38" s="676"/>
      <c r="D38" s="3" t="s">
        <v>3</v>
      </c>
      <c r="E38" s="45">
        <v>22.1</v>
      </c>
      <c r="F38" s="45">
        <v>24.3</v>
      </c>
      <c r="G38" s="19">
        <v>32.9</v>
      </c>
      <c r="H38" s="19">
        <v>43.7</v>
      </c>
      <c r="I38" s="19">
        <v>54.6</v>
      </c>
      <c r="J38" s="53"/>
      <c r="K38" s="53"/>
      <c r="L38" s="53"/>
      <c r="M38" s="53"/>
      <c r="N38" s="53"/>
      <c r="O38" s="53"/>
      <c r="P38" s="51"/>
    </row>
  </sheetData>
  <mergeCells count="36">
    <mergeCell ref="B29:B30"/>
    <mergeCell ref="C29:C30"/>
    <mergeCell ref="B31:B32"/>
    <mergeCell ref="C31:C32"/>
    <mergeCell ref="B37:B38"/>
    <mergeCell ref="C37:C38"/>
    <mergeCell ref="B33:B34"/>
    <mergeCell ref="C33:C34"/>
    <mergeCell ref="B35:B36"/>
    <mergeCell ref="C35:C36"/>
    <mergeCell ref="B27:B28"/>
    <mergeCell ref="C27:C28"/>
    <mergeCell ref="B19:B20"/>
    <mergeCell ref="C19:C20"/>
    <mergeCell ref="B22:D22"/>
    <mergeCell ref="B25:B26"/>
    <mergeCell ref="C25:C26"/>
    <mergeCell ref="B23:D23"/>
    <mergeCell ref="E23:P23"/>
    <mergeCell ref="E24:P24"/>
    <mergeCell ref="C24:D24"/>
    <mergeCell ref="B9:B10"/>
    <mergeCell ref="C9:C10"/>
    <mergeCell ref="B11:B12"/>
    <mergeCell ref="C11:C12"/>
    <mergeCell ref="B13:B14"/>
    <mergeCell ref="C13:C14"/>
    <mergeCell ref="B15:B16"/>
    <mergeCell ref="C15:C16"/>
    <mergeCell ref="B17:B18"/>
    <mergeCell ref="C17:C18"/>
    <mergeCell ref="B1:E1"/>
    <mergeCell ref="B5:D5"/>
    <mergeCell ref="K5:O5"/>
    <mergeCell ref="B7:B8"/>
    <mergeCell ref="C7:C8"/>
  </mergeCells>
  <dataValidations count="2">
    <dataValidation showInputMessage="1" showErrorMessage="1" sqref="J5" xr:uid="{00000000-0002-0000-1400-000000000000}"/>
    <dataValidation type="list" allowBlank="1" showInputMessage="1" showErrorMessage="1" sqref="K5" xr:uid="{00000000-0002-0000-1400-000001000000}">
      <formula1>$AA$4:$AA$6</formula1>
    </dataValidation>
  </dataValidations>
  <pageMargins left="0.7" right="0.7" top="0.75" bottom="0.75" header="0.3" footer="0.3"/>
  <pageSetup paperSize="9" orientation="portrait" horizontalDpi="0" verticalDpi="0" r:id="rId1"/>
  <drawing r:id="rId2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500-000000000000}">
  <dimension ref="B1:AJ83"/>
  <sheetViews>
    <sheetView showGridLines="0" showRowColHeaders="0" zoomScale="90" zoomScaleNormal="90" workbookViewId="0">
      <pane ySplit="6" topLeftCell="A7" activePane="bottomLeft" state="frozen"/>
      <selection pane="bottomLeft" activeCell="K8" sqref="K8"/>
    </sheetView>
  </sheetViews>
  <sheetFormatPr defaultRowHeight="14.4" x14ac:dyDescent="0.3"/>
  <cols>
    <col min="1" max="1" width="4.88671875" customWidth="1"/>
    <col min="2" max="2" width="7.109375" customWidth="1"/>
    <col min="3" max="3" width="17.109375" customWidth="1"/>
    <col min="4" max="4" width="11.88671875" customWidth="1"/>
    <col min="5" max="5" width="13.44140625" customWidth="1"/>
    <col min="6" max="13" width="9.6640625" customWidth="1"/>
    <col min="14" max="15" width="8.33203125" customWidth="1"/>
    <col min="27" max="38" width="0" hidden="1" customWidth="1"/>
  </cols>
  <sheetData>
    <row r="1" spans="2:36" ht="51" customHeight="1" x14ac:dyDescent="0.3">
      <c r="B1" s="578"/>
      <c r="C1" s="578"/>
      <c r="D1" s="578"/>
      <c r="E1" s="578"/>
      <c r="I1" s="281" t="s">
        <v>167</v>
      </c>
    </row>
    <row r="2" spans="2:36" ht="25.5" customHeight="1" x14ac:dyDescent="0.3">
      <c r="B2" s="110" t="s">
        <v>6485</v>
      </c>
      <c r="C2" s="80"/>
      <c r="D2" s="80"/>
      <c r="E2" s="80"/>
      <c r="F2" s="80"/>
      <c r="G2" s="151"/>
      <c r="H2" s="151"/>
      <c r="I2" s="151"/>
      <c r="J2" s="151"/>
      <c r="K2" s="151"/>
      <c r="L2" s="80"/>
      <c r="M2" s="111"/>
      <c r="N2" s="111"/>
      <c r="O2" s="111"/>
      <c r="P2" s="111"/>
      <c r="Q2" s="111"/>
      <c r="R2" s="111"/>
      <c r="S2" s="111"/>
      <c r="T2" s="111"/>
    </row>
    <row r="3" spans="2:36" ht="25.5" customHeight="1" thickBot="1" x14ac:dyDescent="0.35">
      <c r="B3" s="112" t="s">
        <v>6496</v>
      </c>
      <c r="C3" s="112"/>
      <c r="D3" s="113"/>
      <c r="E3" s="113"/>
      <c r="F3" s="80"/>
      <c r="G3" s="80"/>
      <c r="H3" s="80"/>
      <c r="I3" s="584" t="s">
        <v>68</v>
      </c>
      <c r="J3" s="585"/>
      <c r="K3" s="584" t="s">
        <v>6420</v>
      </c>
      <c r="L3" s="593"/>
      <c r="M3" s="585"/>
      <c r="N3" s="111"/>
      <c r="O3" s="111"/>
      <c r="P3" s="111"/>
      <c r="Q3" s="125"/>
      <c r="R3" s="125"/>
    </row>
    <row r="4" spans="2:36" ht="27" customHeight="1" thickBot="1" x14ac:dyDescent="0.35">
      <c r="B4" s="687" t="s">
        <v>6486</v>
      </c>
      <c r="C4" s="688"/>
      <c r="D4" s="688"/>
      <c r="E4" s="689"/>
      <c r="F4" s="258"/>
      <c r="G4" s="261"/>
      <c r="H4" s="274" t="s">
        <v>114</v>
      </c>
      <c r="I4" s="262">
        <v>0</v>
      </c>
      <c r="J4" s="589" t="s">
        <v>115</v>
      </c>
      <c r="K4" s="589"/>
      <c r="L4" s="589"/>
      <c r="M4" s="607"/>
      <c r="N4" s="152"/>
      <c r="O4" s="152"/>
      <c r="P4" s="152"/>
      <c r="Q4" s="152"/>
      <c r="R4" s="164"/>
      <c r="S4" s="164"/>
      <c r="T4" s="164"/>
      <c r="AA4" s="126" t="s">
        <v>115</v>
      </c>
      <c r="AB4" s="102"/>
      <c r="AC4" s="126"/>
      <c r="AD4" s="126"/>
      <c r="AE4" s="126"/>
      <c r="AF4" s="126"/>
      <c r="AG4" s="126"/>
      <c r="AH4" s="126"/>
      <c r="AI4" s="67"/>
      <c r="AJ4" s="67"/>
    </row>
    <row r="5" spans="2:36" ht="27" customHeight="1" thickBot="1" x14ac:dyDescent="0.35">
      <c r="B5" s="690"/>
      <c r="C5" s="691"/>
      <c r="D5" s="691"/>
      <c r="E5" s="692"/>
      <c r="F5" s="693" t="s">
        <v>69</v>
      </c>
      <c r="G5" s="693"/>
      <c r="H5" s="693"/>
      <c r="I5" s="694"/>
      <c r="J5" s="695" t="s">
        <v>70</v>
      </c>
      <c r="K5" s="693"/>
      <c r="L5" s="693"/>
      <c r="M5" s="694"/>
      <c r="N5" s="152"/>
      <c r="O5" s="152"/>
      <c r="P5" s="152"/>
      <c r="Q5" s="152"/>
      <c r="R5" s="164"/>
      <c r="S5" s="164"/>
      <c r="T5" s="164"/>
      <c r="AA5" s="102" t="s">
        <v>116</v>
      </c>
      <c r="AB5" s="102"/>
      <c r="AC5" s="126"/>
      <c r="AD5" s="126"/>
      <c r="AE5" s="126"/>
      <c r="AF5" s="126"/>
      <c r="AG5" s="126"/>
      <c r="AH5" s="126"/>
      <c r="AI5" s="67"/>
      <c r="AJ5" s="67"/>
    </row>
    <row r="6" spans="2:36" ht="28.5" customHeight="1" thickBot="1" x14ac:dyDescent="0.35">
      <c r="B6" s="256" t="s">
        <v>1</v>
      </c>
      <c r="C6" s="255" t="s">
        <v>8</v>
      </c>
      <c r="D6" s="587" t="s">
        <v>0</v>
      </c>
      <c r="E6" s="588"/>
      <c r="F6" s="455">
        <v>1750</v>
      </c>
      <c r="G6" s="455">
        <v>2000</v>
      </c>
      <c r="H6" s="455">
        <v>2250</v>
      </c>
      <c r="I6" s="456">
        <v>2500</v>
      </c>
      <c r="J6" s="457">
        <v>1750</v>
      </c>
      <c r="K6" s="455">
        <v>2000</v>
      </c>
      <c r="L6" s="455">
        <v>2250</v>
      </c>
      <c r="M6" s="458">
        <v>2500</v>
      </c>
      <c r="N6" s="164"/>
      <c r="O6" s="164"/>
      <c r="P6" s="164"/>
      <c r="Q6" s="164"/>
      <c r="R6" s="164"/>
      <c r="S6" s="164"/>
      <c r="T6" s="164"/>
      <c r="AA6" s="102" t="s">
        <v>117</v>
      </c>
      <c r="AB6" s="102"/>
      <c r="AC6" s="126"/>
      <c r="AD6" s="126"/>
      <c r="AE6" s="126"/>
      <c r="AF6" s="126"/>
      <c r="AG6" s="126"/>
      <c r="AH6" s="126"/>
      <c r="AI6" s="67"/>
      <c r="AJ6" s="67"/>
    </row>
    <row r="7" spans="2:36" ht="15" customHeight="1" x14ac:dyDescent="0.3">
      <c r="B7" s="547">
        <v>4</v>
      </c>
      <c r="C7" s="555">
        <v>210</v>
      </c>
      <c r="D7" s="557" t="s">
        <v>36</v>
      </c>
      <c r="E7" s="558"/>
      <c r="F7" s="447">
        <f>ROUND(AA7-(AA7*$I$4),0)</f>
        <v>14469</v>
      </c>
      <c r="G7" s="447">
        <f t="shared" ref="G7:M7" si="0">ROUND(AB7-(AB7*$I$4),0)</f>
        <v>16520</v>
      </c>
      <c r="H7" s="447">
        <f t="shared" si="0"/>
        <v>18589</v>
      </c>
      <c r="I7" s="459">
        <f t="shared" si="0"/>
        <v>20659</v>
      </c>
      <c r="J7" s="460">
        <f t="shared" si="0"/>
        <v>32138</v>
      </c>
      <c r="K7" s="447">
        <f t="shared" si="0"/>
        <v>36721</v>
      </c>
      <c r="L7" s="447">
        <f t="shared" si="0"/>
        <v>41303</v>
      </c>
      <c r="M7" s="448">
        <f t="shared" si="0"/>
        <v>45886</v>
      </c>
      <c r="N7" s="153"/>
      <c r="O7" s="153"/>
      <c r="P7" s="153"/>
      <c r="Q7" s="153"/>
      <c r="AA7" s="126">
        <f>ROUND(VLOOKUP(CONCATENATE("RT1 ",F$6," V",$B7),Основа!$A$1:$P3623,15,FALSE),0)</f>
        <v>14469</v>
      </c>
      <c r="AB7" s="126">
        <f>ROUND(VLOOKUP(CONCATENATE("RT1 ",G$6," V",$B7),Основа!$A$1:$P3623,15,FALSE),0)</f>
        <v>16520</v>
      </c>
      <c r="AC7" s="126">
        <f>ROUND(VLOOKUP(CONCATENATE("RT1 ",H$6," V",$B7),Основа!$A$1:$P3623,15,FALSE),0)</f>
        <v>18589</v>
      </c>
      <c r="AD7" s="126">
        <f>ROUND(VLOOKUP(CONCATENATE("RT1 ",I$6," V",$B7),Основа!$A$1:$P3623,15,FALSE),0)</f>
        <v>20659</v>
      </c>
      <c r="AE7" s="126">
        <f>ROUND(VLOOKUP(CONCATENATE("RT2 ",J$6," V",$B7),Основа!$A$1:$P3623,15,FALSE),0)</f>
        <v>32138</v>
      </c>
      <c r="AF7" s="126">
        <f>ROUND(VLOOKUP(CONCATENATE("RT2 ",K$6," V",$B7),Основа!$A$1:$P3623,15,FALSE),0)</f>
        <v>36721</v>
      </c>
      <c r="AG7" s="126">
        <f>ROUND(VLOOKUP(CONCATENATE("RT2 ",L$6," V",$B7),Основа!$A$1:$P3623,15,FALSE),0)</f>
        <v>41303</v>
      </c>
      <c r="AH7" s="126">
        <f>ROUND(VLOOKUP(CONCATENATE("RT2 ",M$6," V",$B7),Основа!$A$1:$P3623,15,FALSE),0)</f>
        <v>45886</v>
      </c>
    </row>
    <row r="8" spans="2:36" ht="15" customHeight="1" thickBot="1" x14ac:dyDescent="0.35">
      <c r="B8" s="561"/>
      <c r="C8" s="577"/>
      <c r="D8" s="559" t="str">
        <f>RIGHT($J$4,21)</f>
        <v>ΔТ=70⁰С (95/85/20) Вт</v>
      </c>
      <c r="E8" s="560"/>
      <c r="F8" s="461">
        <f t="shared" ref="F8:M8" si="1">ROUND(IF($D8="ΔТ=70⁰С (95/85/20) Вт",AA8,(IF($D8="ΔТ=60⁰С (90/70/20) Вт",AA8*0.818,AA8*0.646))),0)</f>
        <v>699</v>
      </c>
      <c r="G8" s="461">
        <f t="shared" si="1"/>
        <v>798</v>
      </c>
      <c r="H8" s="461">
        <f t="shared" si="1"/>
        <v>898</v>
      </c>
      <c r="I8" s="462">
        <f t="shared" si="1"/>
        <v>998</v>
      </c>
      <c r="J8" s="463">
        <f t="shared" si="1"/>
        <v>1397</v>
      </c>
      <c r="K8" s="461">
        <f t="shared" si="1"/>
        <v>1597</v>
      </c>
      <c r="L8" s="461">
        <f t="shared" si="1"/>
        <v>1796</v>
      </c>
      <c r="M8" s="462">
        <f t="shared" si="1"/>
        <v>1995</v>
      </c>
      <c r="N8" s="153"/>
      <c r="O8" s="153"/>
      <c r="P8" s="153"/>
      <c r="Q8" s="153"/>
      <c r="AA8" s="126">
        <f>VLOOKUP(CONCATENATE("RT1 ",F$6," V",$B7),Основа!$A$1:$P3623,8,FALSE)</f>
        <v>699</v>
      </c>
      <c r="AB8" s="126">
        <f>VLOOKUP(CONCATENATE("RT1 ",G$6," V",$B7),Основа!$A$1:$P3623,8,FALSE)</f>
        <v>798</v>
      </c>
      <c r="AC8" s="126">
        <f>VLOOKUP(CONCATENATE("RT1 ",H$6," V",$B7),Основа!$A$1:$P3623,8,FALSE)</f>
        <v>898</v>
      </c>
      <c r="AD8" s="126">
        <f>VLOOKUP(CONCATENATE("RT1 ",I$6," V",$B7),Основа!$A$1:$P3623,8,FALSE)</f>
        <v>998</v>
      </c>
      <c r="AE8" s="126">
        <f>VLOOKUP(CONCATENATE("RT2 ",J$6," V",$B7),Основа!$A$1:$P3623,8,FALSE)</f>
        <v>1397.28</v>
      </c>
      <c r="AF8" s="126">
        <f>VLOOKUP(CONCATENATE("RT2 ",K$6," V",$B7),Основа!$A$1:$P3623,8,FALSE)</f>
        <v>1596.54</v>
      </c>
      <c r="AG8" s="126">
        <f>VLOOKUP(CONCATENATE("RT2 ",L$6," V",$B7),Основа!$A$1:$P3623,8,FALSE)</f>
        <v>1795.8</v>
      </c>
      <c r="AH8" s="126">
        <f>VLOOKUP(CONCATENATE("RT2 ",M$6," V",$B7),Основа!$A$1:$P3623,8,FALSE)</f>
        <v>1995.06</v>
      </c>
    </row>
    <row r="9" spans="2:36" ht="15.75" customHeight="1" x14ac:dyDescent="0.3">
      <c r="B9" s="547">
        <v>6</v>
      </c>
      <c r="C9" s="555">
        <v>314</v>
      </c>
      <c r="D9" s="557" t="s">
        <v>36</v>
      </c>
      <c r="E9" s="558"/>
      <c r="F9" s="447">
        <f>ROUND(AA9-(AA9*$I$4),0)</f>
        <v>22483</v>
      </c>
      <c r="G9" s="447">
        <f t="shared" ref="G9" si="2">ROUND(AB9-(AB9*$I$4),0)</f>
        <v>25720</v>
      </c>
      <c r="H9" s="447">
        <f t="shared" ref="H9" si="3">ROUND(AC9-(AC9*$I$4),0)</f>
        <v>29039</v>
      </c>
      <c r="I9" s="459">
        <f t="shared" ref="I9" si="4">ROUND(AD9-(AD9*$I$4),0)</f>
        <v>32132</v>
      </c>
      <c r="J9" s="460">
        <f t="shared" ref="J9" si="5">ROUND(AE9-(AE9*$I$4),0)</f>
        <v>49961</v>
      </c>
      <c r="K9" s="447">
        <f t="shared" ref="K9" si="6">ROUND(AF9-(AF9*$I$4),0)</f>
        <v>57146</v>
      </c>
      <c r="L9" s="447">
        <f t="shared" ref="L9" si="7">ROUND(AG9-(AG9*$I$4),0)</f>
        <v>64275</v>
      </c>
      <c r="M9" s="448">
        <f t="shared" ref="M9" si="8">ROUND(AH9-(AH9*$I$4),0)</f>
        <v>71404</v>
      </c>
      <c r="N9" s="33"/>
      <c r="O9" s="33"/>
      <c r="AA9" s="126">
        <f>ROUND(VLOOKUP(CONCATENATE("RT1 ",F$6," V",$B9),Основа!$A$1:$P3625,15,FALSE),0)</f>
        <v>22483</v>
      </c>
      <c r="AB9" s="126">
        <f>ROUND(VLOOKUP(CONCATENATE("RT1 ",G$6," V",$B9),Основа!$A$1:$P3625,15,FALSE),0)</f>
        <v>25720</v>
      </c>
      <c r="AC9" s="126">
        <f>ROUND(VLOOKUP(CONCATENATE("RT1 ",H$6," V",$B9),Основа!$A$1:$P3625,15,FALSE),0)</f>
        <v>29039</v>
      </c>
      <c r="AD9" s="126">
        <f>ROUND(VLOOKUP(CONCATENATE("RT1 ",I$6," V",$B9),Основа!$A$1:$P3625,15,FALSE),0)</f>
        <v>32132</v>
      </c>
      <c r="AE9" s="126">
        <f>ROUND(VLOOKUP(CONCATENATE("RT2 ",J$6," V",$B9),Основа!$A$1:$P3625,15,FALSE),0)</f>
        <v>49961</v>
      </c>
      <c r="AF9" s="126">
        <f>ROUND(VLOOKUP(CONCATENATE("RT2 ",K$6," V",$B9),Основа!$A$1:$P3625,15,FALSE),0)</f>
        <v>57146</v>
      </c>
      <c r="AG9" s="126">
        <f>ROUND(VLOOKUP(CONCATENATE("RT2 ",L$6," V",$B9),Основа!$A$1:$P3625,15,FALSE),0)</f>
        <v>64275</v>
      </c>
      <c r="AH9" s="126">
        <f>ROUND(VLOOKUP(CONCATENATE("RT2 ",M$6," V",$B9),Основа!$A$1:$P3625,15,FALSE),0)</f>
        <v>71404</v>
      </c>
      <c r="AI9" s="67"/>
      <c r="AJ9" s="67"/>
    </row>
    <row r="10" spans="2:36" ht="15.75" customHeight="1" thickBot="1" x14ac:dyDescent="0.35">
      <c r="B10" s="561"/>
      <c r="C10" s="577"/>
      <c r="D10" s="559" t="str">
        <f>RIGHT($J$4,21)</f>
        <v>ΔТ=70⁰С (95/85/20) Вт</v>
      </c>
      <c r="E10" s="560"/>
      <c r="F10" s="461">
        <f t="shared" ref="F10:M10" si="9">ROUND(IF($D10="ΔТ=70⁰С (95/85/20) Вт",AA10,(IF($D10="ΔТ=60⁰С (90/70/20) Вт",AA10*0.818,AA10*0.646))),0)</f>
        <v>1086</v>
      </c>
      <c r="G10" s="461">
        <f t="shared" si="9"/>
        <v>1242</v>
      </c>
      <c r="H10" s="461">
        <f t="shared" si="9"/>
        <v>1397</v>
      </c>
      <c r="I10" s="462">
        <f t="shared" si="9"/>
        <v>1552</v>
      </c>
      <c r="J10" s="463">
        <f t="shared" si="9"/>
        <v>2172</v>
      </c>
      <c r="K10" s="461">
        <f t="shared" si="9"/>
        <v>2485</v>
      </c>
      <c r="L10" s="461">
        <f t="shared" si="9"/>
        <v>2795</v>
      </c>
      <c r="M10" s="462">
        <f t="shared" si="9"/>
        <v>3105</v>
      </c>
      <c r="N10" s="33"/>
      <c r="O10" s="33"/>
      <c r="AA10" s="126">
        <f>VLOOKUP(CONCATENATE("RT1 ",F$6," V",$B9),Основа!$A$1:$P3625,8,FALSE)</f>
        <v>1086.0899999999999</v>
      </c>
      <c r="AB10" s="126">
        <f>VLOOKUP(CONCATENATE("RT1 ",G$6," V",$B9),Основа!$A$1:$P3625,8,FALSE)</f>
        <v>1242.3</v>
      </c>
      <c r="AC10" s="126">
        <f>VLOOKUP(CONCATENATE("RT1 ",H$6," V",$B9),Основа!$A$1:$P3625,8,FALSE)</f>
        <v>1397.28</v>
      </c>
      <c r="AD10" s="126">
        <f>VLOOKUP(CONCATENATE("RT1 ",I$6," V",$B9),Основа!$A$1:$P3625,8,FALSE)</f>
        <v>1552.26</v>
      </c>
      <c r="AE10" s="126">
        <f>VLOOKUP(CONCATENATE("RT2 ",J$6," V",$B9),Основа!$A$1:$P3625,8,FALSE)</f>
        <v>2172.1799999999998</v>
      </c>
      <c r="AF10" s="126">
        <f>VLOOKUP(CONCATENATE("RT2 ",K$6," V",$B9),Основа!$A$1:$P3625,8,FALSE)</f>
        <v>2484.6</v>
      </c>
      <c r="AG10" s="126">
        <f>VLOOKUP(CONCATENATE("RT2 ",L$6," V",$B9),Основа!$A$1:$P3625,8,FALSE)</f>
        <v>2794.56</v>
      </c>
      <c r="AH10" s="126">
        <f>VLOOKUP(CONCATENATE("RT2 ",M$6," V",$B9),Основа!$A$1:$P3625,8,FALSE)</f>
        <v>3104.52</v>
      </c>
      <c r="AI10" s="67"/>
      <c r="AJ10" s="67"/>
    </row>
    <row r="11" spans="2:36" ht="15.75" customHeight="1" x14ac:dyDescent="0.3">
      <c r="B11" s="547">
        <v>8</v>
      </c>
      <c r="C11" s="555">
        <v>418</v>
      </c>
      <c r="D11" s="557" t="s">
        <v>36</v>
      </c>
      <c r="E11" s="558"/>
      <c r="F11" s="447">
        <f>ROUND(AA11-(AA11*$I$4),0)</f>
        <v>30527</v>
      </c>
      <c r="G11" s="447">
        <f t="shared" ref="G11" si="10">ROUND(AB11-(AB11*$I$4),0)</f>
        <v>34908</v>
      </c>
      <c r="H11" s="447">
        <f t="shared" ref="H11" si="11">ROUND(AC11-(AC11*$I$4),0)</f>
        <v>39261</v>
      </c>
      <c r="I11" s="459">
        <f t="shared" ref="I11" si="12">ROUND(AD11-(AD11*$I$4),0)</f>
        <v>43615</v>
      </c>
      <c r="J11" s="460">
        <f t="shared" ref="J11" si="13">ROUND(AE11-(AE11*$I$4),0)</f>
        <v>67840</v>
      </c>
      <c r="K11" s="447">
        <f t="shared" ref="K11" si="14">ROUND(AF11-(AF11*$I$4),0)</f>
        <v>77571</v>
      </c>
      <c r="L11" s="447">
        <f t="shared" ref="L11" si="15">ROUND(AG11-(AG11*$I$4),0)</f>
        <v>87246</v>
      </c>
      <c r="M11" s="448">
        <f t="shared" ref="M11" si="16">ROUND(AH11-(AH11*$I$4),0)</f>
        <v>96922</v>
      </c>
      <c r="N11" s="33"/>
      <c r="O11" s="33"/>
      <c r="AA11" s="126">
        <f>ROUND(VLOOKUP(CONCATENATE("RT1 ",F$6," V",$B11),Основа!$A$1:$P3627,15,FALSE),0)</f>
        <v>30527</v>
      </c>
      <c r="AB11" s="126">
        <f>ROUND(VLOOKUP(CONCATENATE("RT1 ",G$6," V",$B11),Основа!$A$1:$P3627,15,FALSE),0)</f>
        <v>34908</v>
      </c>
      <c r="AC11" s="126">
        <f>ROUND(VLOOKUP(CONCATENATE("RT1 ",H$6," V",$B11),Основа!$A$1:$P3627,15,FALSE),0)</f>
        <v>39261</v>
      </c>
      <c r="AD11" s="126">
        <f>ROUND(VLOOKUP(CONCATENATE("RT1 ",I$6," V",$B11),Основа!$A$1:$P3627,15,FALSE),0)</f>
        <v>43615</v>
      </c>
      <c r="AE11" s="126">
        <f>ROUND(VLOOKUP(CONCATENATE("RT2 ",J$6," V",$B11),Основа!$A$1:$P3627,15,FALSE),0)</f>
        <v>67840</v>
      </c>
      <c r="AF11" s="126">
        <f>ROUND(VLOOKUP(CONCATENATE("RT2 ",K$6," V",$B11),Основа!$A$1:$P3627,15,FALSE),0)</f>
        <v>77571</v>
      </c>
      <c r="AG11" s="126">
        <f>ROUND(VLOOKUP(CONCATENATE("RT2 ",L$6," V",$B11),Основа!$A$1:$P3627,15,FALSE),0)</f>
        <v>87246</v>
      </c>
      <c r="AH11" s="126">
        <f>ROUND(VLOOKUP(CONCATENATE("RT2 ",M$6," V",$B11),Основа!$A$1:$P3627,15,FALSE),0)</f>
        <v>96922</v>
      </c>
      <c r="AI11" s="67"/>
      <c r="AJ11" s="67"/>
    </row>
    <row r="12" spans="2:36" ht="15.75" customHeight="1" thickBot="1" x14ac:dyDescent="0.35">
      <c r="B12" s="561"/>
      <c r="C12" s="577"/>
      <c r="D12" s="559" t="str">
        <f>RIGHT($J$4,21)</f>
        <v>ΔТ=70⁰С (95/85/20) Вт</v>
      </c>
      <c r="E12" s="560"/>
      <c r="F12" s="461">
        <f t="shared" ref="F12:M12" si="17">ROUND(IF($D12="ΔТ=70⁰С (95/85/20) Вт",AA12,(IF($D12="ΔТ=60⁰С (90/70/20) Вт",AA12*0.818,AA12*0.646))),0)</f>
        <v>1475</v>
      </c>
      <c r="G12" s="461">
        <f t="shared" si="17"/>
        <v>1686</v>
      </c>
      <c r="H12" s="461">
        <f t="shared" si="17"/>
        <v>1897</v>
      </c>
      <c r="I12" s="462">
        <f t="shared" si="17"/>
        <v>2107</v>
      </c>
      <c r="J12" s="463">
        <f t="shared" si="17"/>
        <v>2950</v>
      </c>
      <c r="K12" s="461">
        <f t="shared" si="17"/>
        <v>3373</v>
      </c>
      <c r="L12" s="461">
        <f t="shared" si="17"/>
        <v>3793</v>
      </c>
      <c r="M12" s="462">
        <f t="shared" si="17"/>
        <v>4214</v>
      </c>
      <c r="N12" s="33"/>
      <c r="O12" s="33"/>
      <c r="AA12" s="126">
        <f>VLOOKUP(CONCATENATE("RT1 ",F$6," V",$B11),Основа!$A$1:$P3627,8,FALSE)</f>
        <v>1474.77</v>
      </c>
      <c r="AB12" s="126">
        <f>VLOOKUP(CONCATENATE("RT1 ",G$6," V",$B11),Основа!$A$1:$P3627,8,FALSE)</f>
        <v>1686.3300000000002</v>
      </c>
      <c r="AC12" s="126">
        <f>VLOOKUP(CONCATENATE("RT1 ",H$6," V",$B11),Основа!$A$1:$P3627,8,FALSE)</f>
        <v>1896.66</v>
      </c>
      <c r="AD12" s="126">
        <f>VLOOKUP(CONCATENATE("RT1 ",I$6," V",$B11),Основа!$A$1:$P3627,8,FALSE)</f>
        <v>2106.9899999999998</v>
      </c>
      <c r="AE12" s="126">
        <f>VLOOKUP(CONCATENATE("RT2 ",J$6," V",$B11),Основа!$A$1:$P3627,8,FALSE)</f>
        <v>2949.54</v>
      </c>
      <c r="AF12" s="126">
        <f>VLOOKUP(CONCATENATE("RT2 ",K$6," V",$B11),Основа!$A$1:$P3627,8,FALSE)</f>
        <v>3372.6600000000003</v>
      </c>
      <c r="AG12" s="126">
        <f>VLOOKUP(CONCATENATE("RT2 ",L$6," V",$B11),Основа!$A$1:$P3627,8,FALSE)</f>
        <v>3793.32</v>
      </c>
      <c r="AH12" s="126">
        <f>VLOOKUP(CONCATENATE("RT2 ",M$6," V",$B11),Основа!$A$1:$P3627,8,FALSE)</f>
        <v>4213.9799999999996</v>
      </c>
      <c r="AI12" s="67"/>
      <c r="AJ12" s="67"/>
    </row>
    <row r="13" spans="2:36" ht="15.75" customHeight="1" x14ac:dyDescent="0.3">
      <c r="B13" s="547">
        <v>10</v>
      </c>
      <c r="C13" s="555">
        <v>522</v>
      </c>
      <c r="D13" s="557" t="s">
        <v>36</v>
      </c>
      <c r="E13" s="558"/>
      <c r="F13" s="447">
        <f>ROUND(AA13-(AA13*$I$4),0)</f>
        <v>38577</v>
      </c>
      <c r="G13" s="447">
        <f t="shared" ref="G13" si="18">ROUND(AB13-(AB13*$I$4),0)</f>
        <v>44103</v>
      </c>
      <c r="H13" s="447">
        <f t="shared" ref="H13" si="19">ROUND(AC13-(AC13*$I$4),0)</f>
        <v>49600</v>
      </c>
      <c r="I13" s="459">
        <f t="shared" ref="I13" si="20">ROUND(AD13-(AD13*$I$4),0)</f>
        <v>55123</v>
      </c>
      <c r="J13" s="460">
        <f t="shared" ref="J13" si="21">ROUND(AE13-(AE13*$I$4),0)</f>
        <v>85719</v>
      </c>
      <c r="K13" s="447">
        <f t="shared" ref="K13" si="22">ROUND(AF13-(AF13*$I$4),0)</f>
        <v>97996</v>
      </c>
      <c r="L13" s="447">
        <f t="shared" ref="L13" si="23">ROUND(AG13-(AG13*$I$4),0)</f>
        <v>110218</v>
      </c>
      <c r="M13" s="448">
        <f t="shared" ref="M13" si="24">ROUND(AH13-(AH13*$I$4),0)</f>
        <v>122496</v>
      </c>
      <c r="N13" s="33"/>
      <c r="O13" s="33"/>
      <c r="AA13" s="126">
        <f>ROUND(VLOOKUP(CONCATENATE("RT1 ",F$6," V",$B13),Основа!$A$1:$P3629,15,FALSE),0)</f>
        <v>38577</v>
      </c>
      <c r="AB13" s="126">
        <f>ROUND(VLOOKUP(CONCATENATE("RT1 ",G$6," V",$B13),Основа!$A$1:$P3629,15,FALSE),0)</f>
        <v>44103</v>
      </c>
      <c r="AC13" s="126">
        <f>ROUND(VLOOKUP(CONCATENATE("RT1 ",H$6," V",$B13),Основа!$A$1:$P3629,15,FALSE),0)</f>
        <v>49600</v>
      </c>
      <c r="AD13" s="126">
        <f>ROUND(VLOOKUP(CONCATENATE("RT1 ",I$6," V",$B13),Основа!$A$1:$P3629,15,FALSE),0)</f>
        <v>55123</v>
      </c>
      <c r="AE13" s="126">
        <f>ROUND(VLOOKUP(CONCATENATE("RT2 ",J$6," V",$B13),Основа!$A$1:$P3629,15,FALSE),0)</f>
        <v>85719</v>
      </c>
      <c r="AF13" s="126">
        <f>ROUND(VLOOKUP(CONCATENATE("RT2 ",K$6," V",$B13),Основа!$A$1:$P3629,15,FALSE),0)</f>
        <v>97996</v>
      </c>
      <c r="AG13" s="126">
        <f>ROUND(VLOOKUP(CONCATENATE("RT2 ",L$6," V",$B13),Основа!$A$1:$P3629,15,FALSE),0)</f>
        <v>110218</v>
      </c>
      <c r="AH13" s="126">
        <f>ROUND(VLOOKUP(CONCATENATE("RT2 ",M$6," V",$B13),Основа!$A$1:$P3629,15,FALSE),0)</f>
        <v>122496</v>
      </c>
      <c r="AI13" s="67"/>
      <c r="AJ13" s="67"/>
    </row>
    <row r="14" spans="2:36" ht="15.75" customHeight="1" thickBot="1" x14ac:dyDescent="0.35">
      <c r="B14" s="561"/>
      <c r="C14" s="577"/>
      <c r="D14" s="559" t="str">
        <f>RIGHT($J$4,21)</f>
        <v>ΔТ=70⁰С (95/85/20) Вт</v>
      </c>
      <c r="E14" s="560"/>
      <c r="F14" s="461">
        <f t="shared" ref="F14:M14" si="25">ROUND(IF($D14="ΔТ=70⁰С (95/85/20) Вт",AA14,(IF($D14="ΔТ=60⁰С (90/70/20) Вт",AA14*0.818,AA14*0.646))),0)</f>
        <v>1863</v>
      </c>
      <c r="G14" s="461">
        <f t="shared" si="25"/>
        <v>2130</v>
      </c>
      <c r="H14" s="461">
        <f t="shared" si="25"/>
        <v>2396</v>
      </c>
      <c r="I14" s="462">
        <f t="shared" si="25"/>
        <v>2663</v>
      </c>
      <c r="J14" s="463">
        <f t="shared" si="25"/>
        <v>3727</v>
      </c>
      <c r="K14" s="461">
        <f t="shared" si="25"/>
        <v>4261</v>
      </c>
      <c r="L14" s="461">
        <f t="shared" si="25"/>
        <v>4792</v>
      </c>
      <c r="M14" s="462">
        <f t="shared" si="25"/>
        <v>5326</v>
      </c>
      <c r="N14" s="33"/>
      <c r="O14" s="33"/>
      <c r="AA14" s="126">
        <f>VLOOKUP(CONCATENATE("RT1 ",F$6," V",$B13),Основа!$A$1:$P3629,8,FALSE)</f>
        <v>1863.45</v>
      </c>
      <c r="AB14" s="126">
        <f>VLOOKUP(CONCATENATE("RT1 ",G$6," V",$B13),Основа!$A$1:$P3629,8,FALSE)</f>
        <v>2130.36</v>
      </c>
      <c r="AC14" s="126">
        <f>VLOOKUP(CONCATENATE("RT1 ",H$6," V",$B13),Основа!$A$1:$P3629,8,FALSE)</f>
        <v>2396.04</v>
      </c>
      <c r="AD14" s="126">
        <f>VLOOKUP(CONCATENATE("RT1 ",I$6," V",$B13),Основа!$A$1:$P3629,8,FALSE)</f>
        <v>2662.95</v>
      </c>
      <c r="AE14" s="126">
        <f>VLOOKUP(CONCATENATE("RT2 ",J$6," V",$B13),Основа!$A$1:$P3629,8,FALSE)</f>
        <v>3726.9</v>
      </c>
      <c r="AF14" s="126">
        <f>VLOOKUP(CONCATENATE("RT2 ",K$6," V",$B13),Основа!$A$1:$P3629,8,FALSE)</f>
        <v>4260.72</v>
      </c>
      <c r="AG14" s="126">
        <f>VLOOKUP(CONCATENATE("RT2 ",L$6," V",$B13),Основа!$A$1:$P3629,8,FALSE)</f>
        <v>4792.08</v>
      </c>
      <c r="AH14" s="126">
        <f>VLOOKUP(CONCATENATE("RT2 ",M$6," V",$B13),Основа!$A$1:$P3629,8,FALSE)</f>
        <v>5325.9</v>
      </c>
      <c r="AI14" s="67"/>
      <c r="AJ14" s="67"/>
    </row>
    <row r="15" spans="2:36" ht="15.75" customHeight="1" x14ac:dyDescent="0.3">
      <c r="B15" s="547">
        <v>12</v>
      </c>
      <c r="C15" s="555">
        <v>626</v>
      </c>
      <c r="D15" s="557" t="s">
        <v>36</v>
      </c>
      <c r="E15" s="558"/>
      <c r="F15" s="447">
        <f>ROUND(AA15-(AA15*$I$4),0)</f>
        <v>46593</v>
      </c>
      <c r="G15" s="447">
        <f t="shared" ref="G15" si="26">ROUND(AB15-(AB15*$I$4),0)</f>
        <v>53268</v>
      </c>
      <c r="H15" s="447">
        <f t="shared" ref="H15" si="27">ROUND(AC15-(AC15*$I$4),0)</f>
        <v>59898</v>
      </c>
      <c r="I15" s="459">
        <f t="shared" ref="I15" si="28">ROUND(AD15-(AD15*$I$4),0)</f>
        <v>66606</v>
      </c>
      <c r="J15" s="176"/>
      <c r="K15" s="176"/>
      <c r="L15" s="176"/>
      <c r="M15" s="177"/>
      <c r="N15" s="56"/>
      <c r="O15" s="56"/>
      <c r="AA15" s="126">
        <f>ROUND(VLOOKUP(CONCATENATE("RT1 ",F$6," V",$B15),Основа!$A$1:$P3631,15,FALSE),0)</f>
        <v>46593</v>
      </c>
      <c r="AB15" s="126">
        <f>ROUND(VLOOKUP(CONCATENATE("RT1 ",G$6," V",$B15),Основа!$A$1:$P3631,15,FALSE),0)</f>
        <v>53268</v>
      </c>
      <c r="AC15" s="126">
        <f>ROUND(VLOOKUP(CONCATENATE("RT1 ",H$6," V",$B15),Основа!$A$1:$P3631,15,FALSE),0)</f>
        <v>59898</v>
      </c>
      <c r="AD15" s="126">
        <f>ROUND(VLOOKUP(CONCATENATE("RT1 ",I$6," V",$B15),Основа!$A$1:$P3631,15,FALSE),0)</f>
        <v>66606</v>
      </c>
      <c r="AE15" s="126"/>
      <c r="AF15" s="126"/>
      <c r="AG15" s="126"/>
      <c r="AH15" s="126"/>
      <c r="AI15" s="67"/>
      <c r="AJ15" s="67"/>
    </row>
    <row r="16" spans="2:36" ht="15.75" customHeight="1" thickBot="1" x14ac:dyDescent="0.35">
      <c r="B16" s="561"/>
      <c r="C16" s="577"/>
      <c r="D16" s="559" t="str">
        <f>RIGHT($J$4,21)</f>
        <v>ΔТ=70⁰С (95/85/20) Вт</v>
      </c>
      <c r="E16" s="560"/>
      <c r="F16" s="461">
        <f>ROUND(IF($D16="ΔТ=70⁰С (95/85/20) Вт",AA16,(IF($D16="ΔТ=60⁰С (90/70/20) Вт",AA16*0.818,AA16*0.646))),0)</f>
        <v>2251</v>
      </c>
      <c r="G16" s="461">
        <f>ROUND(IF($D16="ΔТ=70⁰С (95/85/20) Вт",AB16,(IF($D16="ΔТ=60⁰С (90/70/20) Вт",AB16*0.818,AB16*0.646))),0)</f>
        <v>2573</v>
      </c>
      <c r="H16" s="461">
        <f>ROUND(IF($D16="ΔТ=70⁰С (95/85/20) Вт",AC16,(IF($D16="ΔТ=60⁰С (90/70/20) Вт",AC16*0.818,AC16*0.646))),0)</f>
        <v>2894</v>
      </c>
      <c r="I16" s="462">
        <f>ROUND(IF($D16="ΔТ=70⁰С (95/85/20) Вт",AD16,(IF($D16="ΔТ=60⁰С (90/70/20) Вт",AD16*0.818,AD16*0.646))),0)</f>
        <v>3218</v>
      </c>
      <c r="J16" s="132"/>
      <c r="K16" s="132"/>
      <c r="L16" s="132"/>
      <c r="M16" s="135"/>
      <c r="N16" s="56"/>
      <c r="O16" s="56"/>
      <c r="AA16" s="126">
        <f>VLOOKUP(CONCATENATE("RT1 ",F$6," V",$B15),Основа!$A$1:$P3631,8,FALSE)</f>
        <v>2250.9</v>
      </c>
      <c r="AB16" s="126">
        <f>VLOOKUP(CONCATENATE("RT1 ",G$6," V",$B15),Основа!$A$1:$P3631,8,FALSE)</f>
        <v>2573.1600000000003</v>
      </c>
      <c r="AC16" s="126">
        <f>VLOOKUP(CONCATENATE("RT1 ",H$6," V",$B15),Основа!$A$1:$P3631,8,FALSE)</f>
        <v>2894.19</v>
      </c>
      <c r="AD16" s="126">
        <f>VLOOKUP(CONCATENATE("RT1 ",I$6," V",$B15),Основа!$A$1:$P3631,8,FALSE)</f>
        <v>3217.68</v>
      </c>
      <c r="AE16" s="126"/>
      <c r="AF16" s="126"/>
      <c r="AG16" s="126"/>
      <c r="AH16" s="126"/>
      <c r="AI16" s="67"/>
      <c r="AJ16" s="67"/>
    </row>
    <row r="17" spans="2:36" ht="15.75" customHeight="1" x14ac:dyDescent="0.3">
      <c r="B17" s="547">
        <v>14</v>
      </c>
      <c r="C17" s="555">
        <v>730</v>
      </c>
      <c r="D17" s="557" t="s">
        <v>36</v>
      </c>
      <c r="E17" s="558"/>
      <c r="F17" s="447">
        <f>ROUND(AA17-(AA17*$I$4),0)</f>
        <v>54648</v>
      </c>
      <c r="G17" s="447">
        <f t="shared" ref="G17" si="29">ROUND(AB17-(AB17*$I$4),0)</f>
        <v>62452</v>
      </c>
      <c r="H17" s="447">
        <f t="shared" ref="H17" si="30">ROUND(AC17-(AC17*$I$4),0)</f>
        <v>70254</v>
      </c>
      <c r="I17" s="459">
        <f t="shared" ref="I17" si="31">ROUND(AD17-(AD17*$I$4),0)</f>
        <v>78080</v>
      </c>
      <c r="J17" s="132"/>
      <c r="K17" s="132"/>
      <c r="L17" s="132"/>
      <c r="M17" s="135"/>
      <c r="N17" s="33"/>
      <c r="O17" s="33"/>
      <c r="AA17" s="126">
        <f>ROUND(VLOOKUP(CONCATENATE("RT1 ",F$6," V",$B17),Основа!$A$1:$P3633,15,FALSE),0)</f>
        <v>54648</v>
      </c>
      <c r="AB17" s="126">
        <f>ROUND(VLOOKUP(CONCATENATE("RT1 ",G$6," V",$B17),Основа!$A$1:$P3633,15,FALSE),0)</f>
        <v>62452</v>
      </c>
      <c r="AC17" s="126">
        <f>ROUND(VLOOKUP(CONCATENATE("RT1 ",H$6," V",$B17),Основа!$A$1:$P3633,15,FALSE),0)</f>
        <v>70254</v>
      </c>
      <c r="AD17" s="126">
        <f>ROUND(VLOOKUP(CONCATENATE("RT1 ",I$6," V",$B17),Основа!$A$1:$P3633,15,FALSE),0)</f>
        <v>78080</v>
      </c>
      <c r="AE17" s="126"/>
      <c r="AF17" s="126"/>
      <c r="AG17" s="126"/>
      <c r="AH17" s="126"/>
      <c r="AI17" s="67"/>
      <c r="AJ17" s="67"/>
    </row>
    <row r="18" spans="2:36" ht="15.75" customHeight="1" thickBot="1" x14ac:dyDescent="0.35">
      <c r="B18" s="548"/>
      <c r="C18" s="556"/>
      <c r="D18" s="559" t="str">
        <f>RIGHT($J$4,21)</f>
        <v>ΔТ=70⁰С (95/85/20) Вт</v>
      </c>
      <c r="E18" s="560"/>
      <c r="F18" s="461">
        <f>ROUND(IF($D18="ΔТ=70⁰С (95/85/20) Вт",AA18,(IF($D18="ΔТ=60⁰С (90/70/20) Вт",AA18*0.818,AA18*0.646))),0)</f>
        <v>2640</v>
      </c>
      <c r="G18" s="461">
        <f>ROUND(IF($D18="ΔТ=70⁰С (95/85/20) Вт",AB18,(IF($D18="ΔТ=60⁰С (90/70/20) Вт",AB18*0.818,AB18*0.646))),0)</f>
        <v>3017</v>
      </c>
      <c r="H18" s="461">
        <f>ROUND(IF($D18="ΔТ=70⁰С (95/85/20) Вт",AC18,(IF($D18="ΔТ=60⁰С (90/70/20) Вт",AC18*0.818,AC18*0.646))),0)</f>
        <v>3394</v>
      </c>
      <c r="I18" s="462">
        <f>ROUND(IF($D18="ΔТ=70⁰С (95/85/20) Вт",AD18,(IF($D18="ΔТ=60⁰С (90/70/20) Вт",AD18*0.818,AD18*0.646))),0)</f>
        <v>3772</v>
      </c>
      <c r="J18" s="147"/>
      <c r="K18" s="147"/>
      <c r="L18" s="147"/>
      <c r="M18" s="148"/>
      <c r="N18" s="33"/>
      <c r="O18" s="33"/>
      <c r="AA18" s="126">
        <f>VLOOKUP(CONCATENATE("RT1 ",F$6," V",$B17),Основа!$A$1:$P3633,8,FALSE)</f>
        <v>2640</v>
      </c>
      <c r="AB18" s="126">
        <f>VLOOKUP(CONCATENATE("RT1 ",G$6," V",$B17),Основа!$A$1:$P3633,8,FALSE)</f>
        <v>3017</v>
      </c>
      <c r="AC18" s="126">
        <f>VLOOKUP(CONCATENATE("RT1 ",H$6," V",$B17),Основа!$A$1:$P3633,8,FALSE)</f>
        <v>3394</v>
      </c>
      <c r="AD18" s="126">
        <f>VLOOKUP(CONCATENATE("RT1 ",I$6," V",$B17),Основа!$A$1:$P3633,8,FALSE)</f>
        <v>3772</v>
      </c>
      <c r="AE18" s="126"/>
      <c r="AF18" s="126"/>
      <c r="AG18" s="126"/>
      <c r="AH18" s="126"/>
      <c r="AI18" s="67"/>
      <c r="AJ18" s="67"/>
    </row>
    <row r="19" spans="2:36" ht="15.75" customHeight="1" x14ac:dyDescent="0.3">
      <c r="B19" s="105"/>
      <c r="C19" s="158"/>
      <c r="D19" s="158"/>
      <c r="E19" s="158"/>
      <c r="F19" s="133"/>
      <c r="G19" s="133"/>
      <c r="H19" s="133"/>
      <c r="I19" s="133"/>
      <c r="J19" s="133"/>
      <c r="K19" s="133"/>
      <c r="L19" s="133"/>
      <c r="M19" s="133"/>
      <c r="N19" s="33"/>
      <c r="O19" s="33"/>
      <c r="AA19" s="67"/>
      <c r="AB19" s="67"/>
      <c r="AC19" s="67"/>
      <c r="AD19" s="67"/>
      <c r="AE19" s="67"/>
      <c r="AF19" s="67"/>
      <c r="AG19" s="67"/>
      <c r="AH19" s="67"/>
      <c r="AI19" s="67"/>
      <c r="AJ19" s="67"/>
    </row>
    <row r="20" spans="2:36" ht="20.25" customHeight="1" x14ac:dyDescent="0.4">
      <c r="B20" s="105"/>
      <c r="C20" s="158"/>
      <c r="D20" s="80"/>
      <c r="E20" s="85" t="s">
        <v>51</v>
      </c>
      <c r="F20" s="133"/>
      <c r="G20" s="133"/>
      <c r="H20" s="133"/>
      <c r="I20" s="133"/>
      <c r="J20" s="133"/>
      <c r="K20" s="133"/>
      <c r="L20" s="133"/>
      <c r="M20" s="133"/>
      <c r="N20" s="33"/>
      <c r="O20" s="33"/>
      <c r="AA20" s="67"/>
      <c r="AB20" s="67"/>
      <c r="AC20" s="67"/>
      <c r="AD20" s="67"/>
      <c r="AE20" s="67"/>
      <c r="AF20" s="67"/>
      <c r="AG20" s="67"/>
      <c r="AH20" s="67"/>
      <c r="AI20" s="67"/>
      <c r="AJ20" s="67"/>
    </row>
    <row r="21" spans="2:36" ht="15" customHeight="1" thickBot="1" x14ac:dyDescent="0.35">
      <c r="B21" s="105"/>
      <c r="C21" s="158"/>
      <c r="D21" s="105"/>
      <c r="E21" s="105"/>
      <c r="F21" s="131"/>
      <c r="G21" s="131"/>
      <c r="H21" s="131"/>
      <c r="I21" s="131"/>
      <c r="J21" s="131"/>
      <c r="K21" s="131"/>
      <c r="L21" s="131"/>
      <c r="M21" s="131"/>
      <c r="N21" s="56"/>
      <c r="O21" s="56"/>
      <c r="AA21" s="67"/>
      <c r="AB21" s="67"/>
      <c r="AC21" s="67"/>
      <c r="AD21" s="67"/>
      <c r="AE21" s="67"/>
      <c r="AF21" s="67"/>
      <c r="AG21" s="67"/>
      <c r="AH21" s="67"/>
      <c r="AI21" s="67"/>
      <c r="AJ21" s="67"/>
    </row>
    <row r="22" spans="2:36" ht="15.75" customHeight="1" thickBot="1" x14ac:dyDescent="0.35">
      <c r="B22" s="599" t="s">
        <v>0</v>
      </c>
      <c r="C22" s="703"/>
      <c r="D22" s="703"/>
      <c r="E22" s="704"/>
      <c r="F22" s="701" t="s">
        <v>69</v>
      </c>
      <c r="G22" s="701"/>
      <c r="H22" s="701"/>
      <c r="I22" s="702"/>
      <c r="J22" s="701" t="s">
        <v>70</v>
      </c>
      <c r="K22" s="701"/>
      <c r="L22" s="701"/>
      <c r="M22" s="702"/>
      <c r="N22" s="33"/>
      <c r="O22" s="33"/>
      <c r="AA22" s="67"/>
      <c r="AB22" s="67"/>
      <c r="AC22" s="67"/>
      <c r="AD22" s="67"/>
      <c r="AE22" s="67"/>
      <c r="AF22" s="67"/>
      <c r="AG22" s="67"/>
      <c r="AH22" s="67"/>
      <c r="AI22" s="67"/>
      <c r="AJ22" s="67"/>
    </row>
    <row r="23" spans="2:36" x14ac:dyDescent="0.3">
      <c r="B23" s="705"/>
      <c r="C23" s="706"/>
      <c r="D23" s="706"/>
      <c r="E23" s="707"/>
      <c r="F23" s="464">
        <v>1750</v>
      </c>
      <c r="G23" s="465">
        <v>2000</v>
      </c>
      <c r="H23" s="465">
        <v>2250</v>
      </c>
      <c r="I23" s="466">
        <v>2500</v>
      </c>
      <c r="J23" s="465">
        <v>1750</v>
      </c>
      <c r="K23" s="465">
        <v>2000</v>
      </c>
      <c r="L23" s="465">
        <v>2250</v>
      </c>
      <c r="M23" s="466">
        <v>2500</v>
      </c>
      <c r="N23" s="33"/>
      <c r="O23" s="33"/>
      <c r="AA23" s="67"/>
      <c r="AB23" s="67"/>
      <c r="AC23" s="67"/>
      <c r="AD23" s="67"/>
      <c r="AE23" s="67"/>
      <c r="AF23" s="67"/>
      <c r="AG23" s="67"/>
      <c r="AH23" s="67"/>
      <c r="AI23" s="67"/>
      <c r="AJ23" s="67"/>
    </row>
    <row r="24" spans="2:36" ht="15.75" customHeight="1" x14ac:dyDescent="0.3">
      <c r="B24" s="567" t="s">
        <v>7</v>
      </c>
      <c r="C24" s="568"/>
      <c r="D24" s="568"/>
      <c r="E24" s="661"/>
      <c r="F24" s="467">
        <f>F23-42</f>
        <v>1708</v>
      </c>
      <c r="G24" s="468">
        <f t="shared" ref="G24:I24" si="32">G23-42</f>
        <v>1958</v>
      </c>
      <c r="H24" s="468">
        <f t="shared" si="32"/>
        <v>2208</v>
      </c>
      <c r="I24" s="469">
        <f t="shared" si="32"/>
        <v>2458</v>
      </c>
      <c r="J24" s="467">
        <f>J23-42</f>
        <v>1708</v>
      </c>
      <c r="K24" s="468">
        <f t="shared" ref="K24:M24" si="33">K23-42</f>
        <v>1958</v>
      </c>
      <c r="L24" s="468">
        <f t="shared" si="33"/>
        <v>2208</v>
      </c>
      <c r="M24" s="469">
        <f t="shared" si="33"/>
        <v>2458</v>
      </c>
      <c r="N24" s="33"/>
      <c r="O24" s="33"/>
      <c r="AA24" s="67"/>
      <c r="AB24" s="67"/>
      <c r="AC24" s="67"/>
      <c r="AD24" s="67"/>
      <c r="AE24" s="67"/>
      <c r="AF24" s="67"/>
      <c r="AG24" s="67"/>
      <c r="AH24" s="67"/>
      <c r="AI24" s="67"/>
      <c r="AJ24" s="67"/>
    </row>
    <row r="25" spans="2:36" ht="15.75" customHeight="1" thickBot="1" x14ac:dyDescent="0.35">
      <c r="B25" s="601" t="s">
        <v>150</v>
      </c>
      <c r="C25" s="699"/>
      <c r="D25" s="699"/>
      <c r="E25" s="699"/>
      <c r="F25" s="601">
        <v>75</v>
      </c>
      <c r="G25" s="699"/>
      <c r="H25" s="699"/>
      <c r="I25" s="700"/>
      <c r="J25" s="699">
        <v>129</v>
      </c>
      <c r="K25" s="699"/>
      <c r="L25" s="699"/>
      <c r="M25" s="700"/>
      <c r="N25" s="33"/>
      <c r="O25" s="33"/>
      <c r="AA25" s="67"/>
      <c r="AB25" s="67"/>
      <c r="AC25" s="67"/>
      <c r="AD25" s="67"/>
      <c r="AE25" s="67"/>
      <c r="AF25" s="67"/>
      <c r="AG25" s="67"/>
      <c r="AH25" s="67"/>
      <c r="AI25" s="67"/>
      <c r="AJ25" s="67"/>
    </row>
    <row r="26" spans="2:36" ht="35.25" customHeight="1" thickBot="1" x14ac:dyDescent="0.35">
      <c r="B26" s="114" t="s">
        <v>1</v>
      </c>
      <c r="C26" s="178" t="s">
        <v>2</v>
      </c>
      <c r="D26" s="178" t="s">
        <v>35</v>
      </c>
      <c r="E26" s="696" t="s">
        <v>5</v>
      </c>
      <c r="F26" s="697"/>
      <c r="G26" s="697"/>
      <c r="H26" s="697"/>
      <c r="I26" s="697"/>
      <c r="J26" s="697"/>
      <c r="K26" s="697"/>
      <c r="L26" s="697"/>
      <c r="M26" s="698"/>
      <c r="N26" s="56"/>
      <c r="O26" s="56"/>
      <c r="AA26" s="67"/>
      <c r="AB26" s="67"/>
      <c r="AC26" s="67"/>
      <c r="AD26" s="67"/>
      <c r="AE26" s="67"/>
      <c r="AF26" s="67"/>
      <c r="AG26" s="67"/>
      <c r="AH26" s="67"/>
      <c r="AI26" s="67"/>
      <c r="AJ26" s="67"/>
    </row>
    <row r="27" spans="2:36" x14ac:dyDescent="0.3">
      <c r="B27" s="547">
        <v>4</v>
      </c>
      <c r="C27" s="551">
        <v>162</v>
      </c>
      <c r="D27" s="551">
        <v>80</v>
      </c>
      <c r="E27" s="87" t="s">
        <v>6</v>
      </c>
      <c r="F27" s="118">
        <v>15.2</v>
      </c>
      <c r="G27" s="118">
        <v>17</v>
      </c>
      <c r="H27" s="118">
        <v>18.8</v>
      </c>
      <c r="I27" s="179">
        <v>20.7</v>
      </c>
      <c r="J27" s="180">
        <v>27.9</v>
      </c>
      <c r="K27" s="118">
        <v>31.5</v>
      </c>
      <c r="L27" s="118">
        <v>35.200000000000003</v>
      </c>
      <c r="M27" s="119">
        <v>38.799999999999997</v>
      </c>
      <c r="N27" s="33"/>
      <c r="O27" s="33"/>
      <c r="AA27" s="67"/>
      <c r="AB27" s="67"/>
      <c r="AC27" s="67"/>
      <c r="AD27" s="67"/>
      <c r="AE27" s="67"/>
      <c r="AF27" s="67"/>
      <c r="AG27" s="67"/>
      <c r="AH27" s="67"/>
      <c r="AI27" s="67"/>
      <c r="AJ27" s="67"/>
    </row>
    <row r="28" spans="2:36" ht="15" thickBot="1" x14ac:dyDescent="0.35">
      <c r="B28" s="548"/>
      <c r="C28" s="552"/>
      <c r="D28" s="552"/>
      <c r="E28" s="90" t="s">
        <v>3</v>
      </c>
      <c r="F28" s="181">
        <v>4.5</v>
      </c>
      <c r="G28" s="182">
        <v>5</v>
      </c>
      <c r="H28" s="182">
        <v>5.6</v>
      </c>
      <c r="I28" s="183">
        <v>6.1</v>
      </c>
      <c r="J28" s="184">
        <v>9</v>
      </c>
      <c r="K28" s="185">
        <v>10.1</v>
      </c>
      <c r="L28" s="185">
        <v>11.2</v>
      </c>
      <c r="M28" s="186">
        <v>12.3</v>
      </c>
      <c r="N28" s="33"/>
      <c r="O28" s="33"/>
      <c r="AA28" s="67"/>
      <c r="AB28" s="67"/>
      <c r="AC28" s="67"/>
      <c r="AD28" s="67"/>
      <c r="AE28" s="67"/>
      <c r="AF28" s="67"/>
      <c r="AG28" s="67"/>
      <c r="AH28" s="67"/>
      <c r="AI28" s="67"/>
      <c r="AJ28" s="67"/>
    </row>
    <row r="29" spans="2:36" x14ac:dyDescent="0.3">
      <c r="B29" s="561">
        <v>6</v>
      </c>
      <c r="C29" s="563">
        <v>266</v>
      </c>
      <c r="D29" s="563">
        <v>132</v>
      </c>
      <c r="E29" s="94" t="s">
        <v>6</v>
      </c>
      <c r="F29" s="120">
        <v>21.8</v>
      </c>
      <c r="G29" s="120">
        <v>24.6</v>
      </c>
      <c r="H29" s="120">
        <v>27.3</v>
      </c>
      <c r="I29" s="187">
        <v>30.1</v>
      </c>
      <c r="J29" s="188">
        <v>41.6</v>
      </c>
      <c r="K29" s="120">
        <v>47.1</v>
      </c>
      <c r="L29" s="120">
        <v>52.6</v>
      </c>
      <c r="M29" s="121">
        <v>58.1</v>
      </c>
      <c r="N29" s="33"/>
      <c r="O29" s="33"/>
      <c r="AA29" s="67"/>
      <c r="AB29" s="67"/>
      <c r="AC29" s="67"/>
      <c r="AD29" s="67"/>
      <c r="AE29" s="67"/>
      <c r="AF29" s="67"/>
      <c r="AG29" s="67"/>
      <c r="AH29" s="67"/>
      <c r="AI29" s="67"/>
      <c r="AJ29" s="67"/>
    </row>
    <row r="30" spans="2:36" ht="15" thickBot="1" x14ac:dyDescent="0.35">
      <c r="B30" s="548"/>
      <c r="C30" s="552"/>
      <c r="D30" s="552"/>
      <c r="E30" s="90" t="s">
        <v>3</v>
      </c>
      <c r="F30" s="181">
        <v>6.7</v>
      </c>
      <c r="G30" s="182">
        <v>7.5</v>
      </c>
      <c r="H30" s="182">
        <v>8.4</v>
      </c>
      <c r="I30" s="183">
        <v>9.1999999999999993</v>
      </c>
      <c r="J30" s="189">
        <v>13.5</v>
      </c>
      <c r="K30" s="182">
        <v>15.1</v>
      </c>
      <c r="L30" s="182">
        <v>16.8</v>
      </c>
      <c r="M30" s="190">
        <v>18.399999999999999</v>
      </c>
      <c r="N30" s="56"/>
      <c r="O30" s="56"/>
      <c r="AA30" s="67"/>
      <c r="AB30" s="67"/>
      <c r="AC30" s="67"/>
      <c r="AD30" s="67"/>
      <c r="AE30" s="67"/>
      <c r="AF30" s="67"/>
      <c r="AG30" s="67"/>
      <c r="AH30" s="67"/>
      <c r="AI30" s="67"/>
      <c r="AJ30" s="67"/>
    </row>
    <row r="31" spans="2:36" x14ac:dyDescent="0.3">
      <c r="B31" s="547">
        <v>8</v>
      </c>
      <c r="C31" s="551">
        <f>C29+104</f>
        <v>370</v>
      </c>
      <c r="D31" s="551">
        <v>184</v>
      </c>
      <c r="E31" s="87" t="s">
        <v>6</v>
      </c>
      <c r="F31" s="118">
        <v>28.5</v>
      </c>
      <c r="G31" s="118">
        <v>32.200000000000003</v>
      </c>
      <c r="H31" s="118">
        <v>35.799999999999997</v>
      </c>
      <c r="I31" s="179">
        <v>39.5</v>
      </c>
      <c r="J31" s="180">
        <v>55.4</v>
      </c>
      <c r="K31" s="118">
        <v>62.7</v>
      </c>
      <c r="L31" s="118">
        <v>70.099999999999994</v>
      </c>
      <c r="M31" s="119">
        <v>77.400000000000006</v>
      </c>
      <c r="N31" s="33"/>
      <c r="O31" s="33"/>
      <c r="AA31" s="67"/>
      <c r="AB31" s="67"/>
      <c r="AC31" s="67"/>
      <c r="AD31" s="67"/>
      <c r="AE31" s="67"/>
      <c r="AF31" s="67"/>
      <c r="AG31" s="67"/>
      <c r="AH31" s="67"/>
      <c r="AI31" s="67"/>
      <c r="AJ31" s="67"/>
    </row>
    <row r="32" spans="2:36" ht="15" thickBot="1" x14ac:dyDescent="0.35">
      <c r="B32" s="548"/>
      <c r="C32" s="552"/>
      <c r="D32" s="552"/>
      <c r="E32" s="90" t="s">
        <v>3</v>
      </c>
      <c r="F32" s="182">
        <v>9</v>
      </c>
      <c r="G32" s="182">
        <v>10.1</v>
      </c>
      <c r="H32" s="182">
        <v>11.2</v>
      </c>
      <c r="I32" s="183">
        <v>12.3</v>
      </c>
      <c r="J32" s="191">
        <v>18</v>
      </c>
      <c r="K32" s="182">
        <v>20.2</v>
      </c>
      <c r="L32" s="182">
        <v>22.3</v>
      </c>
      <c r="M32" s="190">
        <v>24.6</v>
      </c>
      <c r="N32" s="33"/>
      <c r="O32" s="33"/>
      <c r="AA32" s="67"/>
      <c r="AB32" s="67"/>
      <c r="AC32" s="67"/>
      <c r="AD32" s="67"/>
      <c r="AE32" s="67"/>
      <c r="AF32" s="67"/>
      <c r="AG32" s="67"/>
      <c r="AH32" s="67"/>
      <c r="AI32" s="67"/>
      <c r="AJ32" s="67"/>
    </row>
    <row r="33" spans="2:36" x14ac:dyDescent="0.3">
      <c r="B33" s="547">
        <v>10</v>
      </c>
      <c r="C33" s="551">
        <f t="shared" ref="C33" si="34">C31+104</f>
        <v>474</v>
      </c>
      <c r="D33" s="551">
        <v>236</v>
      </c>
      <c r="E33" s="87" t="s">
        <v>6</v>
      </c>
      <c r="F33" s="118">
        <v>35.1</v>
      </c>
      <c r="G33" s="118">
        <v>39.799999999999997</v>
      </c>
      <c r="H33" s="118">
        <v>44.3</v>
      </c>
      <c r="I33" s="179">
        <v>48.9</v>
      </c>
      <c r="J33" s="180">
        <v>69.2</v>
      </c>
      <c r="K33" s="118">
        <v>78.3</v>
      </c>
      <c r="L33" s="118">
        <v>87.5</v>
      </c>
      <c r="M33" s="119">
        <v>96.6</v>
      </c>
      <c r="N33" s="33"/>
      <c r="O33" s="33"/>
      <c r="AA33" s="67"/>
      <c r="AB33" s="67"/>
      <c r="AC33" s="67"/>
      <c r="AD33" s="67"/>
      <c r="AE33" s="67"/>
      <c r="AF33" s="67"/>
      <c r="AG33" s="67"/>
      <c r="AH33" s="67"/>
      <c r="AI33" s="67"/>
      <c r="AJ33" s="67"/>
    </row>
    <row r="34" spans="2:36" ht="15" thickBot="1" x14ac:dyDescent="0.35">
      <c r="B34" s="548"/>
      <c r="C34" s="552"/>
      <c r="D34" s="552"/>
      <c r="E34" s="90" t="s">
        <v>3</v>
      </c>
      <c r="F34" s="182">
        <v>11.3</v>
      </c>
      <c r="G34" s="182">
        <v>12.6</v>
      </c>
      <c r="H34" s="182">
        <v>14</v>
      </c>
      <c r="I34" s="183">
        <v>15.3</v>
      </c>
      <c r="J34" s="192">
        <v>22.6</v>
      </c>
      <c r="K34" s="193">
        <v>25.2</v>
      </c>
      <c r="L34" s="193">
        <v>28</v>
      </c>
      <c r="M34" s="194">
        <v>30.6</v>
      </c>
      <c r="N34" s="56"/>
      <c r="O34" s="56"/>
      <c r="AA34" s="67"/>
      <c r="AB34" s="67"/>
      <c r="AC34" s="67"/>
      <c r="AD34" s="67"/>
      <c r="AE34" s="67"/>
      <c r="AF34" s="67"/>
      <c r="AG34" s="67"/>
      <c r="AH34" s="67"/>
    </row>
    <row r="35" spans="2:36" x14ac:dyDescent="0.3">
      <c r="B35" s="561">
        <v>12</v>
      </c>
      <c r="C35" s="551">
        <f t="shared" ref="C35" si="35">C33+104</f>
        <v>578</v>
      </c>
      <c r="D35" s="551">
        <v>288</v>
      </c>
      <c r="E35" s="94" t="s">
        <v>6</v>
      </c>
      <c r="F35" s="120">
        <v>41.9</v>
      </c>
      <c r="G35" s="120">
        <v>43.7</v>
      </c>
      <c r="H35" s="120">
        <v>52.8</v>
      </c>
      <c r="I35" s="187">
        <v>58.3</v>
      </c>
      <c r="J35" s="195"/>
      <c r="K35" s="196"/>
      <c r="L35" s="196"/>
      <c r="M35" s="197"/>
      <c r="N35" s="33"/>
      <c r="O35" s="33"/>
      <c r="AA35" s="67"/>
      <c r="AB35" s="67"/>
      <c r="AC35" s="67"/>
      <c r="AD35" s="67"/>
      <c r="AE35" s="67"/>
      <c r="AF35" s="67"/>
      <c r="AG35" s="67"/>
      <c r="AH35" s="67"/>
    </row>
    <row r="36" spans="2:36" ht="15" thickBot="1" x14ac:dyDescent="0.35">
      <c r="B36" s="561"/>
      <c r="C36" s="552"/>
      <c r="D36" s="552"/>
      <c r="E36" s="97" t="s">
        <v>3</v>
      </c>
      <c r="F36" s="193">
        <v>13.5</v>
      </c>
      <c r="G36" s="193">
        <v>15.1</v>
      </c>
      <c r="H36" s="193">
        <v>16.8</v>
      </c>
      <c r="I36" s="198">
        <v>18.399999999999999</v>
      </c>
      <c r="J36" s="199"/>
      <c r="K36" s="200"/>
      <c r="L36" s="200"/>
      <c r="M36" s="201"/>
      <c r="N36" s="33"/>
      <c r="O36" s="33"/>
      <c r="AA36" s="67"/>
      <c r="AB36" s="67"/>
      <c r="AC36" s="67"/>
      <c r="AD36" s="67"/>
      <c r="AE36" s="67"/>
      <c r="AF36" s="67"/>
      <c r="AG36" s="67"/>
      <c r="AH36" s="67"/>
    </row>
    <row r="37" spans="2:36" x14ac:dyDescent="0.3">
      <c r="B37" s="547">
        <v>14</v>
      </c>
      <c r="C37" s="551">
        <f t="shared" ref="C37" si="36">C35+104</f>
        <v>682</v>
      </c>
      <c r="D37" s="551">
        <v>340</v>
      </c>
      <c r="E37" s="87" t="s">
        <v>6</v>
      </c>
      <c r="F37" s="118">
        <v>48.5</v>
      </c>
      <c r="G37" s="118">
        <v>54.9</v>
      </c>
      <c r="H37" s="118">
        <v>61.3</v>
      </c>
      <c r="I37" s="179">
        <v>67.7</v>
      </c>
      <c r="J37" s="202"/>
      <c r="K37" s="203"/>
      <c r="L37" s="203"/>
      <c r="M37" s="204"/>
      <c r="N37" s="33"/>
      <c r="O37" s="33"/>
      <c r="AA37" s="67"/>
      <c r="AB37" s="67"/>
      <c r="AC37" s="67"/>
      <c r="AD37" s="67"/>
      <c r="AE37" s="67"/>
      <c r="AF37" s="67"/>
      <c r="AG37" s="67"/>
      <c r="AH37" s="67"/>
    </row>
    <row r="38" spans="2:36" ht="15" thickBot="1" x14ac:dyDescent="0.35">
      <c r="B38" s="548"/>
      <c r="C38" s="552"/>
      <c r="D38" s="552"/>
      <c r="E38" s="90" t="s">
        <v>3</v>
      </c>
      <c r="F38" s="182">
        <v>15.7</v>
      </c>
      <c r="G38" s="182">
        <v>17.7</v>
      </c>
      <c r="H38" s="182">
        <v>19.600000000000001</v>
      </c>
      <c r="I38" s="183">
        <v>21.5</v>
      </c>
      <c r="J38" s="205"/>
      <c r="K38" s="206"/>
      <c r="L38" s="206"/>
      <c r="M38" s="207"/>
      <c r="N38" s="56"/>
      <c r="O38" s="56"/>
      <c r="AA38" s="67"/>
      <c r="AB38" s="67"/>
      <c r="AC38" s="67"/>
      <c r="AD38" s="67"/>
      <c r="AE38" s="67"/>
      <c r="AF38" s="67"/>
      <c r="AG38" s="67"/>
      <c r="AH38" s="67"/>
    </row>
    <row r="39" spans="2:36" x14ac:dyDescent="0.3">
      <c r="B39" s="59"/>
      <c r="C39" s="58"/>
      <c r="D39" s="58"/>
      <c r="E39" s="58"/>
      <c r="F39" s="33"/>
      <c r="G39" s="33"/>
      <c r="H39" s="33"/>
      <c r="I39" s="33"/>
      <c r="J39" s="33"/>
      <c r="K39" s="33"/>
      <c r="L39" s="33"/>
      <c r="M39" s="33"/>
      <c r="N39" s="33"/>
      <c r="O39" s="33"/>
      <c r="AA39" s="67"/>
      <c r="AB39" s="67"/>
      <c r="AC39" s="67"/>
      <c r="AD39" s="67"/>
      <c r="AE39" s="67"/>
      <c r="AF39" s="67"/>
      <c r="AG39" s="67"/>
      <c r="AH39" s="67"/>
    </row>
    <row r="40" spans="2:36" x14ac:dyDescent="0.3">
      <c r="B40" s="59"/>
      <c r="C40" s="58"/>
      <c r="D40" s="58"/>
      <c r="E40" s="58"/>
      <c r="F40" s="33"/>
      <c r="G40" s="33"/>
      <c r="H40" s="33"/>
      <c r="I40" s="33"/>
      <c r="J40" s="33"/>
      <c r="K40" s="33"/>
      <c r="L40" s="33"/>
      <c r="M40" s="33"/>
      <c r="N40" s="33"/>
      <c r="O40" s="33"/>
      <c r="AA40" s="67"/>
      <c r="AB40" s="67"/>
      <c r="AC40" s="67"/>
      <c r="AD40" s="67"/>
      <c r="AE40" s="67"/>
      <c r="AF40" s="67"/>
      <c r="AG40" s="67"/>
      <c r="AH40" s="67"/>
    </row>
    <row r="41" spans="2:36" x14ac:dyDescent="0.3">
      <c r="B41" s="59"/>
      <c r="C41" s="58"/>
      <c r="D41" s="58"/>
      <c r="E41" s="58"/>
      <c r="F41" s="33"/>
      <c r="G41" s="33"/>
      <c r="H41" s="33"/>
      <c r="I41" s="33"/>
      <c r="J41" s="33"/>
      <c r="K41" s="33"/>
      <c r="L41" s="33"/>
      <c r="M41" s="33"/>
      <c r="N41" s="33"/>
      <c r="O41" s="33"/>
      <c r="AA41" s="67"/>
      <c r="AB41" s="67"/>
      <c r="AC41" s="67"/>
      <c r="AD41" s="67"/>
      <c r="AE41" s="67"/>
      <c r="AF41" s="67"/>
      <c r="AG41" s="67"/>
      <c r="AH41" s="67"/>
    </row>
    <row r="42" spans="2:36" x14ac:dyDescent="0.3">
      <c r="B42" s="59"/>
      <c r="C42" s="58"/>
      <c r="D42" s="59"/>
      <c r="E42" s="59"/>
      <c r="F42" s="56"/>
      <c r="G42" s="56"/>
      <c r="H42" s="56"/>
      <c r="I42" s="56"/>
      <c r="J42" s="56"/>
      <c r="K42" s="56"/>
      <c r="L42" s="56"/>
      <c r="M42" s="56"/>
      <c r="N42" s="56"/>
      <c r="O42" s="56"/>
      <c r="AA42" s="67"/>
      <c r="AB42" s="67"/>
      <c r="AC42" s="67"/>
      <c r="AD42" s="67"/>
      <c r="AE42" s="67"/>
      <c r="AF42" s="67"/>
      <c r="AG42" s="67"/>
      <c r="AH42" s="67"/>
    </row>
    <row r="43" spans="2:36" x14ac:dyDescent="0.3">
      <c r="B43" s="59"/>
      <c r="C43" s="58"/>
      <c r="D43" s="58"/>
      <c r="E43" s="58"/>
      <c r="F43" s="33"/>
      <c r="G43" s="33"/>
      <c r="H43" s="33"/>
      <c r="I43" s="33"/>
      <c r="J43" s="33"/>
      <c r="K43" s="33"/>
      <c r="L43" s="33"/>
      <c r="M43" s="33"/>
      <c r="N43" s="33"/>
      <c r="O43" s="33"/>
      <c r="AA43" s="67"/>
      <c r="AB43" s="67"/>
      <c r="AC43" s="67"/>
      <c r="AD43" s="67"/>
      <c r="AE43" s="67"/>
      <c r="AF43" s="67"/>
      <c r="AG43" s="67"/>
      <c r="AH43" s="67"/>
    </row>
    <row r="44" spans="2:36" x14ac:dyDescent="0.3">
      <c r="B44" s="59"/>
      <c r="C44" s="58"/>
      <c r="D44" s="58"/>
      <c r="E44" s="58"/>
      <c r="F44" s="33"/>
      <c r="G44" s="33"/>
      <c r="H44" s="33"/>
      <c r="I44" s="33"/>
      <c r="J44" s="33"/>
      <c r="K44" s="33"/>
      <c r="L44" s="33"/>
      <c r="M44" s="33"/>
      <c r="N44" s="33"/>
      <c r="O44" s="33"/>
      <c r="AA44" s="67"/>
      <c r="AB44" s="67"/>
      <c r="AC44" s="67"/>
      <c r="AD44" s="67"/>
      <c r="AE44" s="67"/>
      <c r="AF44" s="67"/>
      <c r="AG44" s="67"/>
      <c r="AH44" s="67"/>
    </row>
    <row r="45" spans="2:36" x14ac:dyDescent="0.3">
      <c r="B45" s="59"/>
      <c r="C45" s="58"/>
      <c r="D45" s="58"/>
      <c r="E45" s="58"/>
      <c r="F45" s="33"/>
      <c r="G45" s="33"/>
      <c r="H45" s="33"/>
      <c r="I45" s="33"/>
      <c r="J45" s="33"/>
      <c r="K45" s="33"/>
      <c r="L45" s="33"/>
      <c r="M45" s="33"/>
      <c r="N45" s="33"/>
      <c r="O45" s="33"/>
      <c r="AA45" s="67"/>
      <c r="AB45" s="67"/>
      <c r="AC45" s="67"/>
      <c r="AD45" s="67"/>
      <c r="AE45" s="67"/>
      <c r="AF45" s="67"/>
      <c r="AG45" s="67"/>
      <c r="AH45" s="67"/>
    </row>
    <row r="46" spans="2:36" x14ac:dyDescent="0.3">
      <c r="B46" s="59"/>
      <c r="C46" s="58"/>
      <c r="D46" s="59"/>
      <c r="E46" s="59"/>
      <c r="F46" s="56"/>
      <c r="G46" s="56"/>
      <c r="H46" s="56"/>
      <c r="I46" s="56"/>
      <c r="J46" s="56"/>
      <c r="K46" s="56"/>
      <c r="L46" s="56"/>
      <c r="M46" s="56"/>
      <c r="N46" s="56"/>
      <c r="O46" s="56"/>
      <c r="AA46" s="67"/>
      <c r="AB46" s="67"/>
      <c r="AC46" s="67"/>
      <c r="AD46" s="67"/>
      <c r="AE46" s="67"/>
      <c r="AF46" s="67"/>
      <c r="AG46" s="67"/>
      <c r="AH46" s="67"/>
    </row>
    <row r="47" spans="2:36" x14ac:dyDescent="0.3">
      <c r="B47" s="59"/>
      <c r="C47" s="58"/>
      <c r="D47" s="58"/>
      <c r="E47" s="58"/>
      <c r="F47" s="33"/>
      <c r="G47" s="33"/>
      <c r="H47" s="33"/>
      <c r="I47" s="33"/>
      <c r="J47" s="33"/>
      <c r="K47" s="33"/>
      <c r="L47" s="33"/>
      <c r="M47" s="33"/>
      <c r="N47" s="33"/>
      <c r="O47" s="33"/>
      <c r="AA47" s="67"/>
      <c r="AB47" s="67"/>
      <c r="AC47" s="67"/>
      <c r="AD47" s="67"/>
      <c r="AE47" s="67"/>
      <c r="AF47" s="67"/>
      <c r="AG47" s="67"/>
      <c r="AH47" s="67"/>
    </row>
    <row r="48" spans="2:36" x14ac:dyDescent="0.3">
      <c r="B48" s="59"/>
      <c r="C48" s="58"/>
      <c r="D48" s="58"/>
      <c r="E48" s="58"/>
      <c r="F48" s="33"/>
      <c r="G48" s="33"/>
      <c r="H48" s="33"/>
      <c r="I48" s="33"/>
      <c r="J48" s="33"/>
      <c r="K48" s="33"/>
      <c r="L48" s="33"/>
      <c r="M48" s="33"/>
      <c r="N48" s="33"/>
      <c r="O48" s="33"/>
      <c r="AA48" s="67"/>
      <c r="AB48" s="67"/>
      <c r="AC48" s="67"/>
      <c r="AD48" s="67"/>
      <c r="AE48" s="67"/>
      <c r="AF48" s="67"/>
      <c r="AG48" s="67"/>
      <c r="AH48" s="67"/>
    </row>
    <row r="49" spans="2:34" x14ac:dyDescent="0.3">
      <c r="B49" s="59"/>
      <c r="C49" s="58"/>
      <c r="D49" s="58"/>
      <c r="E49" s="58"/>
      <c r="F49" s="33"/>
      <c r="G49" s="33"/>
      <c r="H49" s="33"/>
      <c r="I49" s="33"/>
      <c r="J49" s="33"/>
      <c r="K49" s="33"/>
      <c r="L49" s="33"/>
      <c r="M49" s="33"/>
      <c r="N49" s="33"/>
      <c r="O49" s="33"/>
      <c r="AA49" s="67"/>
      <c r="AB49" s="67"/>
      <c r="AC49" s="67"/>
      <c r="AD49" s="67"/>
      <c r="AE49" s="67"/>
      <c r="AF49" s="67"/>
      <c r="AG49" s="67"/>
      <c r="AH49" s="67"/>
    </row>
    <row r="50" spans="2:34" x14ac:dyDescent="0.3">
      <c r="B50" s="59"/>
      <c r="C50" s="58"/>
      <c r="D50" s="59"/>
      <c r="E50" s="59"/>
      <c r="F50" s="56"/>
      <c r="G50" s="56"/>
      <c r="H50" s="56"/>
      <c r="I50" s="56"/>
      <c r="J50" s="56"/>
      <c r="K50" s="56"/>
      <c r="L50" s="56"/>
      <c r="M50" s="56"/>
      <c r="N50" s="56"/>
      <c r="O50" s="56"/>
      <c r="AA50" s="67"/>
      <c r="AB50" s="67"/>
      <c r="AC50" s="67"/>
      <c r="AD50" s="67"/>
      <c r="AE50" s="67"/>
      <c r="AF50" s="67"/>
      <c r="AG50" s="67"/>
      <c r="AH50" s="67"/>
    </row>
    <row r="51" spans="2:34" x14ac:dyDescent="0.3">
      <c r="B51" s="59"/>
      <c r="C51" s="58"/>
      <c r="D51" s="58"/>
      <c r="E51" s="58"/>
      <c r="F51" s="33"/>
      <c r="G51" s="33"/>
      <c r="H51" s="33"/>
      <c r="I51" s="33"/>
      <c r="J51" s="33"/>
      <c r="K51" s="33"/>
      <c r="L51" s="33"/>
      <c r="M51" s="33"/>
      <c r="N51" s="33"/>
      <c r="O51" s="33"/>
      <c r="AA51" s="67"/>
      <c r="AB51" s="67"/>
      <c r="AC51" s="67"/>
      <c r="AD51" s="67"/>
      <c r="AE51" s="67"/>
      <c r="AF51" s="67"/>
      <c r="AG51" s="67"/>
      <c r="AH51" s="67"/>
    </row>
    <row r="52" spans="2:34" x14ac:dyDescent="0.3">
      <c r="B52" s="59"/>
      <c r="C52" s="58"/>
      <c r="D52" s="58"/>
      <c r="E52" s="58"/>
      <c r="F52" s="33"/>
      <c r="G52" s="33"/>
      <c r="H52" s="33"/>
      <c r="I52" s="33"/>
      <c r="J52" s="33"/>
      <c r="K52" s="33"/>
      <c r="L52" s="33"/>
      <c r="M52" s="33"/>
      <c r="N52" s="33"/>
      <c r="O52" s="33"/>
    </row>
    <row r="53" spans="2:34" x14ac:dyDescent="0.3">
      <c r="B53" s="59"/>
      <c r="C53" s="58"/>
      <c r="D53" s="58"/>
      <c r="E53" s="58"/>
      <c r="F53" s="33"/>
      <c r="G53" s="33"/>
      <c r="H53" s="33"/>
      <c r="I53" s="33"/>
      <c r="J53" s="33"/>
      <c r="K53" s="33"/>
      <c r="L53" s="33"/>
      <c r="M53" s="33"/>
      <c r="N53" s="33"/>
      <c r="O53" s="33"/>
    </row>
    <row r="54" spans="2:34" ht="24.6" x14ac:dyDescent="0.4">
      <c r="I54" s="28"/>
    </row>
    <row r="55" spans="2:34" ht="15" customHeight="1" x14ac:dyDescent="0.3">
      <c r="B55" s="58"/>
      <c r="C55" s="58"/>
      <c r="D55" s="58"/>
      <c r="E55" s="58"/>
      <c r="F55" s="6"/>
      <c r="G55" s="6"/>
      <c r="H55" s="6"/>
      <c r="I55" s="6"/>
      <c r="J55" s="6"/>
      <c r="K55" s="6"/>
      <c r="L55" s="6"/>
      <c r="M55" s="6"/>
      <c r="N55" s="6"/>
      <c r="O55" s="6"/>
    </row>
    <row r="56" spans="2:34" ht="15" customHeight="1" x14ac:dyDescent="0.3">
      <c r="B56" s="58"/>
      <c r="C56" s="58"/>
      <c r="D56" s="58"/>
      <c r="E56" s="58"/>
      <c r="F56" s="60"/>
      <c r="G56" s="60"/>
      <c r="H56" s="60"/>
      <c r="I56" s="60"/>
      <c r="J56" s="60"/>
      <c r="K56" s="60"/>
      <c r="L56" s="60"/>
      <c r="M56" s="60"/>
      <c r="N56" s="60"/>
      <c r="O56" s="60"/>
    </row>
    <row r="57" spans="2:34" x14ac:dyDescent="0.3">
      <c r="B57" s="6"/>
      <c r="C57" s="61"/>
      <c r="D57" s="62"/>
      <c r="E57" s="61"/>
      <c r="F57" s="61"/>
      <c r="G57" s="61"/>
      <c r="H57" s="61"/>
      <c r="I57" s="61"/>
      <c r="J57" s="61"/>
      <c r="K57" s="61"/>
      <c r="L57" s="61"/>
      <c r="M57" s="61"/>
      <c r="N57" s="61"/>
      <c r="O57" s="61"/>
    </row>
    <row r="58" spans="2:34" x14ac:dyDescent="0.3">
      <c r="B58" s="58"/>
      <c r="C58" s="63"/>
      <c r="D58" s="63"/>
      <c r="E58" s="64"/>
      <c r="F58" s="57"/>
      <c r="G58" s="57"/>
      <c r="H58" s="57"/>
      <c r="I58" s="57"/>
      <c r="J58" s="57"/>
      <c r="K58" s="57"/>
      <c r="L58" s="57"/>
      <c r="M58" s="57"/>
      <c r="N58" s="57"/>
      <c r="O58" s="57"/>
    </row>
    <row r="59" spans="2:34" x14ac:dyDescent="0.3">
      <c r="B59" s="58"/>
      <c r="C59" s="63"/>
      <c r="D59" s="63"/>
      <c r="E59" s="64"/>
      <c r="F59" s="65"/>
      <c r="G59" s="65"/>
      <c r="H59" s="65"/>
      <c r="I59" s="65"/>
      <c r="J59" s="65"/>
      <c r="K59" s="65"/>
      <c r="L59" s="65"/>
      <c r="M59" s="65"/>
      <c r="N59" s="65"/>
      <c r="O59" s="65"/>
    </row>
    <row r="60" spans="2:34" x14ac:dyDescent="0.3">
      <c r="B60" s="58"/>
      <c r="C60" s="63"/>
      <c r="D60" s="63"/>
      <c r="E60" s="64"/>
      <c r="F60" s="57"/>
      <c r="G60" s="57"/>
      <c r="H60" s="57"/>
      <c r="I60" s="57"/>
      <c r="J60" s="57"/>
      <c r="K60" s="57"/>
      <c r="L60" s="57"/>
      <c r="M60" s="57"/>
      <c r="N60" s="57"/>
      <c r="O60" s="57"/>
    </row>
    <row r="61" spans="2:34" x14ac:dyDescent="0.3">
      <c r="B61" s="58"/>
      <c r="C61" s="63"/>
      <c r="D61" s="63"/>
      <c r="E61" s="64"/>
      <c r="F61" s="65"/>
      <c r="G61" s="65"/>
      <c r="H61" s="65"/>
      <c r="I61" s="65"/>
      <c r="J61" s="65"/>
      <c r="K61" s="65"/>
      <c r="L61" s="65"/>
      <c r="M61" s="65"/>
      <c r="N61" s="65"/>
      <c r="O61" s="65"/>
    </row>
    <row r="62" spans="2:34" x14ac:dyDescent="0.3">
      <c r="B62" s="58"/>
      <c r="C62" s="63"/>
      <c r="D62" s="63"/>
      <c r="E62" s="64"/>
      <c r="F62" s="57"/>
      <c r="G62" s="57"/>
      <c r="H62" s="57"/>
      <c r="I62" s="57"/>
      <c r="J62" s="57"/>
      <c r="K62" s="57"/>
      <c r="L62" s="57"/>
      <c r="M62" s="57"/>
      <c r="N62" s="57"/>
      <c r="O62" s="57"/>
    </row>
    <row r="63" spans="2:34" x14ac:dyDescent="0.3">
      <c r="B63" s="58"/>
      <c r="C63" s="63"/>
      <c r="D63" s="63"/>
      <c r="E63" s="64"/>
      <c r="F63" s="65"/>
      <c r="G63" s="65"/>
      <c r="H63" s="65"/>
      <c r="I63" s="65"/>
      <c r="J63" s="65"/>
      <c r="K63" s="65"/>
      <c r="L63" s="65"/>
      <c r="M63" s="65"/>
      <c r="N63" s="65"/>
      <c r="O63" s="65"/>
    </row>
    <row r="64" spans="2:34" x14ac:dyDescent="0.3">
      <c r="B64" s="58"/>
      <c r="C64" s="63"/>
      <c r="D64" s="63"/>
      <c r="E64" s="64"/>
      <c r="F64" s="57"/>
      <c r="G64" s="57"/>
      <c r="H64" s="57"/>
      <c r="I64" s="57"/>
      <c r="J64" s="57"/>
      <c r="K64" s="57"/>
      <c r="L64" s="57"/>
      <c r="M64" s="57"/>
      <c r="N64" s="57"/>
      <c r="O64" s="57"/>
    </row>
    <row r="65" spans="2:15" x14ac:dyDescent="0.3">
      <c r="B65" s="58"/>
      <c r="C65" s="63"/>
      <c r="D65" s="63"/>
      <c r="E65" s="64"/>
      <c r="F65" s="66"/>
      <c r="G65" s="66"/>
      <c r="H65" s="66"/>
      <c r="I65" s="66"/>
      <c r="J65" s="66"/>
      <c r="K65" s="66"/>
      <c r="L65" s="66"/>
      <c r="M65" s="66"/>
      <c r="N65" s="66"/>
      <c r="O65" s="66"/>
    </row>
    <row r="66" spans="2:15" x14ac:dyDescent="0.3">
      <c r="B66" s="58"/>
      <c r="C66" s="63"/>
      <c r="D66" s="63"/>
      <c r="E66" s="64"/>
      <c r="F66" s="57"/>
      <c r="G66" s="57"/>
      <c r="H66" s="57"/>
      <c r="I66" s="57"/>
      <c r="J66" s="57"/>
      <c r="K66" s="57"/>
      <c r="L66" s="57"/>
      <c r="M66" s="57"/>
      <c r="N66" s="57"/>
      <c r="O66" s="57"/>
    </row>
    <row r="67" spans="2:15" x14ac:dyDescent="0.3">
      <c r="B67" s="58"/>
      <c r="C67" s="63"/>
      <c r="D67" s="63"/>
      <c r="E67" s="64"/>
      <c r="F67" s="66"/>
      <c r="G67" s="66"/>
      <c r="H67" s="66"/>
      <c r="I67" s="66"/>
      <c r="J67" s="66"/>
      <c r="K67" s="66"/>
      <c r="L67" s="66"/>
      <c r="M67" s="66"/>
      <c r="N67" s="66"/>
      <c r="O67" s="66"/>
    </row>
    <row r="68" spans="2:15" x14ac:dyDescent="0.3">
      <c r="B68" s="58"/>
      <c r="C68" s="63"/>
      <c r="D68" s="63"/>
      <c r="E68" s="64"/>
      <c r="F68" s="57"/>
      <c r="G68" s="57"/>
      <c r="H68" s="57"/>
      <c r="I68" s="57"/>
      <c r="J68" s="57"/>
      <c r="K68" s="57"/>
      <c r="L68" s="57"/>
      <c r="M68" s="57"/>
      <c r="N68" s="57"/>
      <c r="O68" s="57"/>
    </row>
    <row r="69" spans="2:15" x14ac:dyDescent="0.3">
      <c r="B69" s="58"/>
      <c r="C69" s="63"/>
      <c r="D69" s="63"/>
      <c r="E69" s="64"/>
      <c r="F69" s="66"/>
      <c r="G69" s="66"/>
      <c r="H69" s="66"/>
      <c r="I69" s="66"/>
      <c r="J69" s="66"/>
      <c r="K69" s="66"/>
      <c r="L69" s="66"/>
      <c r="M69" s="66"/>
      <c r="N69" s="66"/>
      <c r="O69" s="66"/>
    </row>
    <row r="70" spans="2:15" x14ac:dyDescent="0.3">
      <c r="B70" s="58"/>
      <c r="C70" s="63"/>
      <c r="D70" s="63"/>
      <c r="E70" s="64"/>
      <c r="F70" s="57"/>
      <c r="G70" s="57"/>
      <c r="H70" s="57"/>
      <c r="I70" s="57"/>
      <c r="J70" s="57"/>
      <c r="K70" s="57"/>
      <c r="L70" s="57"/>
      <c r="M70" s="57"/>
      <c r="N70" s="57"/>
      <c r="O70" s="57"/>
    </row>
    <row r="71" spans="2:15" x14ac:dyDescent="0.3">
      <c r="B71" s="58"/>
      <c r="C71" s="63"/>
      <c r="D71" s="63"/>
      <c r="E71" s="64"/>
      <c r="F71" s="66"/>
      <c r="G71" s="66"/>
      <c r="H71" s="66"/>
      <c r="I71" s="66"/>
      <c r="J71" s="66"/>
      <c r="K71" s="66"/>
      <c r="L71" s="66"/>
      <c r="M71" s="66"/>
      <c r="N71" s="66"/>
      <c r="O71" s="66"/>
    </row>
    <row r="72" spans="2:15" x14ac:dyDescent="0.3">
      <c r="B72" s="58"/>
      <c r="C72" s="63"/>
      <c r="D72" s="63"/>
      <c r="E72" s="64"/>
      <c r="F72" s="57"/>
      <c r="G72" s="57"/>
      <c r="H72" s="57"/>
      <c r="I72" s="57"/>
      <c r="J72" s="57"/>
      <c r="K72" s="57"/>
      <c r="L72" s="57"/>
      <c r="M72" s="57"/>
      <c r="N72" s="57"/>
      <c r="O72" s="57"/>
    </row>
    <row r="73" spans="2:15" x14ac:dyDescent="0.3">
      <c r="B73" s="58"/>
      <c r="C73" s="63"/>
      <c r="D73" s="63"/>
      <c r="E73" s="64"/>
      <c r="F73" s="66"/>
      <c r="G73" s="66"/>
      <c r="H73" s="66"/>
      <c r="I73" s="66"/>
      <c r="J73" s="66"/>
      <c r="K73" s="66"/>
      <c r="L73" s="66"/>
      <c r="M73" s="66"/>
      <c r="N73" s="66"/>
      <c r="O73" s="66"/>
    </row>
    <row r="74" spans="2:15" x14ac:dyDescent="0.3">
      <c r="B74" s="58"/>
      <c r="C74" s="63"/>
      <c r="D74" s="63"/>
      <c r="E74" s="64"/>
      <c r="F74" s="57"/>
      <c r="G74" s="57"/>
      <c r="H74" s="57"/>
      <c r="I74" s="57"/>
      <c r="J74" s="57"/>
      <c r="K74" s="57"/>
      <c r="L74" s="57"/>
      <c r="M74" s="57"/>
      <c r="N74" s="57"/>
      <c r="O74" s="57"/>
    </row>
    <row r="75" spans="2:15" x14ac:dyDescent="0.3">
      <c r="B75" s="58"/>
      <c r="C75" s="63"/>
      <c r="D75" s="63"/>
      <c r="E75" s="64"/>
      <c r="F75" s="66"/>
      <c r="G75" s="66"/>
      <c r="H75" s="66"/>
      <c r="I75" s="66"/>
      <c r="J75" s="66"/>
      <c r="K75" s="66"/>
      <c r="L75" s="66"/>
      <c r="M75" s="66"/>
      <c r="N75" s="66"/>
      <c r="O75" s="66"/>
    </row>
    <row r="76" spans="2:15" x14ac:dyDescent="0.3">
      <c r="B76" s="58"/>
      <c r="C76" s="63"/>
      <c r="D76" s="63"/>
      <c r="E76" s="64"/>
      <c r="F76" s="57"/>
      <c r="G76" s="57"/>
      <c r="H76" s="57"/>
      <c r="I76" s="57"/>
      <c r="J76" s="57"/>
      <c r="K76" s="57"/>
      <c r="L76" s="57"/>
      <c r="M76" s="57"/>
      <c r="N76" s="57"/>
      <c r="O76" s="57"/>
    </row>
    <row r="77" spans="2:15" x14ac:dyDescent="0.3">
      <c r="B77" s="58"/>
      <c r="C77" s="63"/>
      <c r="D77" s="63"/>
      <c r="E77" s="64"/>
      <c r="F77" s="66"/>
      <c r="G77" s="66"/>
      <c r="H77" s="66"/>
      <c r="I77" s="66"/>
      <c r="J77" s="66"/>
      <c r="K77" s="66"/>
      <c r="L77" s="66"/>
      <c r="M77" s="66"/>
      <c r="N77" s="66"/>
      <c r="O77" s="66"/>
    </row>
    <row r="78" spans="2:15" x14ac:dyDescent="0.3">
      <c r="B78" s="58"/>
      <c r="C78" s="63"/>
      <c r="D78" s="63"/>
      <c r="E78" s="64"/>
      <c r="F78" s="57"/>
      <c r="G78" s="57"/>
      <c r="H78" s="57"/>
      <c r="I78" s="57"/>
      <c r="J78" s="57"/>
      <c r="K78" s="57"/>
      <c r="L78" s="57"/>
      <c r="M78" s="57"/>
      <c r="N78" s="57"/>
      <c r="O78" s="57"/>
    </row>
    <row r="79" spans="2:15" x14ac:dyDescent="0.3">
      <c r="B79" s="58"/>
      <c r="C79" s="63"/>
      <c r="D79" s="63"/>
      <c r="E79" s="64"/>
      <c r="F79" s="66"/>
      <c r="G79" s="66"/>
      <c r="H79" s="66"/>
      <c r="I79" s="66"/>
      <c r="J79" s="66"/>
      <c r="K79" s="66"/>
      <c r="L79" s="66"/>
      <c r="M79" s="66"/>
      <c r="N79" s="66"/>
      <c r="O79" s="66"/>
    </row>
    <row r="80" spans="2:15" x14ac:dyDescent="0.3">
      <c r="B80" s="58"/>
      <c r="C80" s="63"/>
      <c r="D80" s="63"/>
      <c r="E80" s="64"/>
      <c r="F80" s="57"/>
      <c r="G80" s="57"/>
      <c r="H80" s="57"/>
      <c r="I80" s="57"/>
      <c r="J80" s="57"/>
      <c r="K80" s="57"/>
      <c r="L80" s="57"/>
      <c r="M80" s="57"/>
      <c r="N80" s="57"/>
      <c r="O80" s="57"/>
    </row>
    <row r="81" spans="2:15" x14ac:dyDescent="0.3">
      <c r="B81" s="58"/>
      <c r="C81" s="63"/>
      <c r="D81" s="63"/>
      <c r="E81" s="64"/>
      <c r="F81" s="66"/>
      <c r="G81" s="66"/>
      <c r="H81" s="66"/>
      <c r="I81" s="66"/>
      <c r="J81" s="66"/>
      <c r="K81" s="66"/>
      <c r="L81" s="66"/>
      <c r="M81" s="66"/>
      <c r="N81" s="66"/>
      <c r="O81" s="66"/>
    </row>
    <row r="82" spans="2:15" x14ac:dyDescent="0.3">
      <c r="B82" s="58"/>
      <c r="C82" s="63"/>
      <c r="D82" s="63"/>
      <c r="E82" s="64"/>
      <c r="F82" s="57"/>
      <c r="G82" s="57"/>
      <c r="H82" s="57"/>
      <c r="I82" s="57"/>
      <c r="J82" s="57"/>
      <c r="K82" s="57"/>
      <c r="L82" s="57"/>
      <c r="M82" s="57"/>
      <c r="N82" s="57"/>
      <c r="O82" s="57"/>
    </row>
    <row r="83" spans="2:15" x14ac:dyDescent="0.3">
      <c r="B83" s="58"/>
      <c r="C83" s="63"/>
      <c r="D83" s="63"/>
      <c r="E83" s="64"/>
      <c r="F83" s="66"/>
      <c r="G83" s="66"/>
      <c r="H83" s="66"/>
      <c r="I83" s="66"/>
      <c r="J83" s="66"/>
      <c r="K83" s="66"/>
      <c r="L83" s="66"/>
      <c r="M83" s="66"/>
      <c r="N83" s="66"/>
      <c r="O83" s="66"/>
    </row>
  </sheetData>
  <sheetProtection algorithmName="SHA-512" hashValue="+W/E+6JM3wMqCTPkYPIHw2dF9okcWUkvx9x7QoBjlTbZ1HjQWQxC2liY8TTso6bTrT4J2BVpNLj0U6hfBkeY6g==" saltValue="zJA7KNYejc7Ao6KH9ltIRw==" spinCount="100000" sheet="1" scenarios="1" selectLockedCells="1" selectUnlockedCells="1"/>
  <mergeCells count="58">
    <mergeCell ref="F22:I22"/>
    <mergeCell ref="J22:M22"/>
    <mergeCell ref="B22:E23"/>
    <mergeCell ref="D8:E8"/>
    <mergeCell ref="D12:E12"/>
    <mergeCell ref="D16:E16"/>
    <mergeCell ref="D14:E14"/>
    <mergeCell ref="D9:E9"/>
    <mergeCell ref="D11:E11"/>
    <mergeCell ref="D10:E10"/>
    <mergeCell ref="D15:E15"/>
    <mergeCell ref="D13:E13"/>
    <mergeCell ref="B17:B18"/>
    <mergeCell ref="B24:E24"/>
    <mergeCell ref="E26:M26"/>
    <mergeCell ref="B27:B28"/>
    <mergeCell ref="C27:C28"/>
    <mergeCell ref="D27:D28"/>
    <mergeCell ref="B25:E25"/>
    <mergeCell ref="F25:I25"/>
    <mergeCell ref="J25:M25"/>
    <mergeCell ref="D29:D30"/>
    <mergeCell ref="C33:C34"/>
    <mergeCell ref="D33:D34"/>
    <mergeCell ref="B35:B36"/>
    <mergeCell ref="C35:C36"/>
    <mergeCell ref="D35:D36"/>
    <mergeCell ref="B29:B30"/>
    <mergeCell ref="C29:C30"/>
    <mergeCell ref="B37:B38"/>
    <mergeCell ref="C37:C38"/>
    <mergeCell ref="D37:D38"/>
    <mergeCell ref="D31:D32"/>
    <mergeCell ref="B33:B34"/>
    <mergeCell ref="B31:B32"/>
    <mergeCell ref="C31:C32"/>
    <mergeCell ref="B1:E1"/>
    <mergeCell ref="B9:B10"/>
    <mergeCell ref="C9:C10"/>
    <mergeCell ref="B11:B12"/>
    <mergeCell ref="C11:C12"/>
    <mergeCell ref="B7:B8"/>
    <mergeCell ref="C7:C8"/>
    <mergeCell ref="D7:E7"/>
    <mergeCell ref="D6:E6"/>
    <mergeCell ref="I3:J3"/>
    <mergeCell ref="K3:M3"/>
    <mergeCell ref="B4:E5"/>
    <mergeCell ref="J4:M4"/>
    <mergeCell ref="C17:C18"/>
    <mergeCell ref="D17:E17"/>
    <mergeCell ref="D18:E18"/>
    <mergeCell ref="B13:B14"/>
    <mergeCell ref="C13:C14"/>
    <mergeCell ref="B15:B16"/>
    <mergeCell ref="C15:C16"/>
    <mergeCell ref="F5:I5"/>
    <mergeCell ref="J5:M5"/>
  </mergeCells>
  <dataValidations count="2">
    <dataValidation showInputMessage="1" showErrorMessage="1" sqref="I4" xr:uid="{00000000-0002-0000-1500-000000000000}"/>
    <dataValidation type="list" allowBlank="1" showInputMessage="1" showErrorMessage="1" sqref="J4" xr:uid="{00000000-0002-0000-1500-000001000000}">
      <formula1>$AA$4:$AA$6</formula1>
    </dataValidation>
  </dataValidations>
  <pageMargins left="0.7" right="0.7" top="0.75" bottom="0.75" header="0.3" footer="0.3"/>
  <drawing r:id="rId1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600-000000000000}">
  <dimension ref="B1:AJ83"/>
  <sheetViews>
    <sheetView showGridLines="0" showRowColHeaders="0" zoomScale="90" zoomScaleNormal="90" workbookViewId="0">
      <pane ySplit="6" topLeftCell="A7" activePane="bottomLeft" state="frozen"/>
      <selection pane="bottomLeft" activeCell="S13" sqref="S13"/>
    </sheetView>
  </sheetViews>
  <sheetFormatPr defaultRowHeight="14.4" x14ac:dyDescent="0.3"/>
  <cols>
    <col min="1" max="1" width="4.88671875" customWidth="1"/>
    <col min="2" max="2" width="7.109375" customWidth="1"/>
    <col min="3" max="3" width="17.109375" customWidth="1"/>
    <col min="4" max="4" width="11.88671875" customWidth="1"/>
    <col min="5" max="5" width="13.44140625" customWidth="1"/>
    <col min="6" max="13" width="8.6640625" customWidth="1"/>
    <col min="14" max="15" width="8.33203125" customWidth="1"/>
    <col min="27" max="34" width="0" hidden="1" customWidth="1"/>
  </cols>
  <sheetData>
    <row r="1" spans="2:36" ht="51" customHeight="1" x14ac:dyDescent="0.3">
      <c r="B1" s="578"/>
      <c r="C1" s="578"/>
      <c r="D1" s="578"/>
      <c r="E1" s="578"/>
      <c r="H1" s="281" t="s">
        <v>167</v>
      </c>
      <c r="N1" s="293"/>
      <c r="O1" s="293"/>
      <c r="P1" s="293"/>
      <c r="Q1" s="293"/>
      <c r="R1" s="293"/>
      <c r="S1" s="293"/>
      <c r="T1" s="293"/>
      <c r="U1" s="293"/>
      <c r="V1" s="293"/>
    </row>
    <row r="2" spans="2:36" ht="25.5" customHeight="1" x14ac:dyDescent="0.3">
      <c r="B2" s="175" t="s">
        <v>6487</v>
      </c>
      <c r="C2" s="80"/>
      <c r="D2" s="80"/>
      <c r="E2" s="80"/>
      <c r="F2" s="80"/>
      <c r="G2" s="151"/>
      <c r="I2" s="154" t="s">
        <v>71</v>
      </c>
      <c r="J2" s="154"/>
      <c r="K2" s="154"/>
      <c r="L2" s="154"/>
      <c r="M2" s="111"/>
      <c r="N2" s="294"/>
      <c r="O2" s="711"/>
      <c r="P2" s="711"/>
      <c r="Q2" s="711"/>
      <c r="R2" s="711"/>
      <c r="S2" s="711"/>
      <c r="T2" s="711"/>
      <c r="U2" s="293"/>
      <c r="V2" s="293"/>
    </row>
    <row r="3" spans="2:36" ht="25.5" customHeight="1" thickBot="1" x14ac:dyDescent="0.35">
      <c r="B3" s="112" t="s">
        <v>6496</v>
      </c>
      <c r="C3" s="112"/>
      <c r="D3" s="113"/>
      <c r="E3" s="113"/>
      <c r="F3" s="80"/>
      <c r="G3" s="80"/>
      <c r="H3" s="80"/>
      <c r="I3" s="584" t="s">
        <v>68</v>
      </c>
      <c r="J3" s="585"/>
      <c r="K3" s="584" t="s">
        <v>6420</v>
      </c>
      <c r="L3" s="593"/>
      <c r="M3" s="585"/>
      <c r="N3" s="294"/>
      <c r="O3" s="294"/>
      <c r="P3" s="294"/>
      <c r="Q3" s="295"/>
      <c r="R3" s="295"/>
      <c r="S3" s="293"/>
      <c r="T3" s="293"/>
      <c r="U3" s="293"/>
      <c r="V3" s="293"/>
    </row>
    <row r="4" spans="2:36" ht="27" customHeight="1" thickBot="1" x14ac:dyDescent="0.35">
      <c r="B4" s="687" t="s">
        <v>6488</v>
      </c>
      <c r="C4" s="688"/>
      <c r="D4" s="688"/>
      <c r="E4" s="689"/>
      <c r="F4" s="258"/>
      <c r="G4" s="261"/>
      <c r="H4" s="274" t="s">
        <v>114</v>
      </c>
      <c r="I4" s="262">
        <v>0</v>
      </c>
      <c r="J4" s="589" t="s">
        <v>115</v>
      </c>
      <c r="K4" s="589"/>
      <c r="L4" s="589"/>
      <c r="M4" s="607"/>
      <c r="N4" s="296"/>
      <c r="O4" s="296"/>
      <c r="P4" s="296"/>
      <c r="Q4" s="296"/>
      <c r="R4" s="297"/>
      <c r="S4" s="297"/>
      <c r="T4" s="297"/>
      <c r="U4" s="293"/>
      <c r="V4" s="293"/>
      <c r="AA4" s="117" t="s">
        <v>115</v>
      </c>
      <c r="AB4" s="260"/>
      <c r="AC4" s="126"/>
      <c r="AD4" s="126"/>
      <c r="AE4" s="117"/>
      <c r="AF4" s="117"/>
      <c r="AG4" s="117"/>
      <c r="AH4" s="117"/>
    </row>
    <row r="5" spans="2:36" ht="27" customHeight="1" thickBot="1" x14ac:dyDescent="0.35">
      <c r="B5" s="690"/>
      <c r="C5" s="691"/>
      <c r="D5" s="691"/>
      <c r="E5" s="692"/>
      <c r="F5" s="693" t="s">
        <v>72</v>
      </c>
      <c r="G5" s="693"/>
      <c r="H5" s="693"/>
      <c r="I5" s="694"/>
      <c r="J5" s="695" t="s">
        <v>73</v>
      </c>
      <c r="K5" s="693"/>
      <c r="L5" s="693"/>
      <c r="M5" s="694"/>
      <c r="N5" s="296"/>
      <c r="O5" s="296"/>
      <c r="P5" s="296"/>
      <c r="Q5" s="296"/>
      <c r="R5" s="297"/>
      <c r="S5" s="297"/>
      <c r="T5" s="297"/>
      <c r="U5" s="293"/>
      <c r="V5" s="377"/>
      <c r="W5" s="67"/>
      <c r="X5" s="67"/>
      <c r="Y5" s="67"/>
      <c r="Z5" s="67"/>
      <c r="AA5" s="102" t="s">
        <v>116</v>
      </c>
      <c r="AB5" s="102"/>
      <c r="AC5" s="126"/>
      <c r="AD5" s="126"/>
      <c r="AE5" s="126"/>
      <c r="AF5" s="126"/>
      <c r="AG5" s="126"/>
      <c r="AH5" s="126"/>
      <c r="AI5" s="67"/>
      <c r="AJ5" s="67"/>
    </row>
    <row r="6" spans="2:36" ht="28.5" customHeight="1" thickBot="1" x14ac:dyDescent="0.35">
      <c r="B6" s="256" t="s">
        <v>1</v>
      </c>
      <c r="C6" s="255" t="s">
        <v>8</v>
      </c>
      <c r="D6" s="587" t="s">
        <v>0</v>
      </c>
      <c r="E6" s="588"/>
      <c r="F6" s="455">
        <v>1750</v>
      </c>
      <c r="G6" s="455">
        <v>2000</v>
      </c>
      <c r="H6" s="455">
        <v>2250</v>
      </c>
      <c r="I6" s="456">
        <v>2500</v>
      </c>
      <c r="J6" s="457">
        <v>1750</v>
      </c>
      <c r="K6" s="455">
        <v>2000</v>
      </c>
      <c r="L6" s="455">
        <v>2250</v>
      </c>
      <c r="M6" s="458">
        <v>2500</v>
      </c>
      <c r="N6" s="297"/>
      <c r="O6" s="297"/>
      <c r="P6" s="297"/>
      <c r="Q6" s="297"/>
      <c r="R6" s="297"/>
      <c r="S6" s="297"/>
      <c r="T6" s="297"/>
      <c r="U6" s="293"/>
      <c r="V6" s="377"/>
      <c r="W6" s="67"/>
      <c r="X6" s="67"/>
      <c r="Y6" s="67"/>
      <c r="Z6" s="67"/>
      <c r="AA6" s="102" t="s">
        <v>117</v>
      </c>
      <c r="AB6" s="102"/>
      <c r="AC6" s="126"/>
      <c r="AD6" s="126"/>
      <c r="AE6" s="126"/>
      <c r="AF6" s="126"/>
      <c r="AG6" s="126"/>
      <c r="AH6" s="126"/>
      <c r="AI6" s="67"/>
      <c r="AJ6" s="67"/>
    </row>
    <row r="7" spans="2:36" ht="15" customHeight="1" x14ac:dyDescent="0.3">
      <c r="B7" s="547">
        <v>4</v>
      </c>
      <c r="C7" s="555">
        <v>210</v>
      </c>
      <c r="D7" s="557" t="s">
        <v>36</v>
      </c>
      <c r="E7" s="558"/>
      <c r="F7" s="447">
        <f>ROUND(AA7-(AA7*$I$4),0)</f>
        <v>17685</v>
      </c>
      <c r="G7" s="447">
        <f t="shared" ref="G7:M7" si="0">ROUND(AB7-(AB7*$I$4),0)</f>
        <v>20189</v>
      </c>
      <c r="H7" s="447">
        <f t="shared" si="0"/>
        <v>22719</v>
      </c>
      <c r="I7" s="459">
        <f t="shared" si="0"/>
        <v>25249</v>
      </c>
      <c r="J7" s="460">
        <f t="shared" si="0"/>
        <v>35351</v>
      </c>
      <c r="K7" s="447">
        <f t="shared" si="0"/>
        <v>40393</v>
      </c>
      <c r="L7" s="447">
        <f t="shared" si="0"/>
        <v>45433</v>
      </c>
      <c r="M7" s="448">
        <f t="shared" si="0"/>
        <v>50476</v>
      </c>
      <c r="N7" s="298"/>
      <c r="O7" s="298"/>
      <c r="P7" s="298"/>
      <c r="Q7" s="298"/>
      <c r="R7" s="293"/>
      <c r="S7" s="293"/>
      <c r="T7" s="293"/>
      <c r="U7" s="293"/>
      <c r="V7" s="377"/>
      <c r="W7" s="67"/>
      <c r="X7" s="67"/>
      <c r="Y7" s="67"/>
      <c r="Z7" s="67"/>
      <c r="AA7" s="126">
        <f>ROUND(VLOOKUP(CONCATENATE("RT1W ",F$6," V",$B7),Основа!$A$1:$P3623,15,FALSE),0)</f>
        <v>17685</v>
      </c>
      <c r="AB7" s="126">
        <f>ROUND(VLOOKUP(CONCATENATE("RT1W ",G$6," V",$B7),Основа!$A$1:$P3623,15,FALSE),0)</f>
        <v>20189</v>
      </c>
      <c r="AC7" s="126">
        <f>ROUND(VLOOKUP(CONCATENATE("RT1W ",H$6," V",$B7),Основа!$A$1:$P3623,15,FALSE),0)</f>
        <v>22719</v>
      </c>
      <c r="AD7" s="126">
        <f>ROUND(VLOOKUP(CONCATENATE("RT1W ",I$6," V",$B7),Основа!$A$1:$P3623,15,FALSE),0)</f>
        <v>25249</v>
      </c>
      <c r="AE7" s="126">
        <f>ROUND(VLOOKUP(CONCATENATE("RT2W ",J$6," V",$B7),Основа!$A$1:$P3623,15,FALSE),0)</f>
        <v>35351</v>
      </c>
      <c r="AF7" s="126">
        <f>ROUND(VLOOKUP(CONCATENATE("RT2W ",K$6," V",$B7),Основа!$A$1:$P3623,15,FALSE),0)</f>
        <v>40393</v>
      </c>
      <c r="AG7" s="126">
        <f>ROUND(VLOOKUP(CONCATENATE("RT2W ",L$6," V",$B7),Основа!$A$1:$P3623,15,FALSE),0)</f>
        <v>45433</v>
      </c>
      <c r="AH7" s="126">
        <f>ROUND(VLOOKUP(CONCATENATE("RT2W ",M$6," V",$B7),Основа!$A$1:$P3623,15,FALSE),0)</f>
        <v>50476</v>
      </c>
      <c r="AI7" s="67"/>
      <c r="AJ7" s="67"/>
    </row>
    <row r="8" spans="2:36" ht="15" customHeight="1" thickBot="1" x14ac:dyDescent="0.35">
      <c r="B8" s="561"/>
      <c r="C8" s="577"/>
      <c r="D8" s="559" t="str">
        <f>RIGHT($J$4,21)</f>
        <v>ΔТ=70⁰С (95/85/20) Вт</v>
      </c>
      <c r="E8" s="560"/>
      <c r="F8" s="461">
        <f t="shared" ref="F8:M8" si="1">ROUND(IF($D8="ΔТ=70⁰С (95/85/20) Вт",AA8,(IF($D8="ΔТ=60⁰С (90/70/20) Вт",AA8*0.818,AA8*0.646))),0)</f>
        <v>699</v>
      </c>
      <c r="G8" s="461">
        <f t="shared" si="1"/>
        <v>798</v>
      </c>
      <c r="H8" s="461">
        <f t="shared" si="1"/>
        <v>898</v>
      </c>
      <c r="I8" s="462">
        <f t="shared" si="1"/>
        <v>998</v>
      </c>
      <c r="J8" s="463">
        <f t="shared" si="1"/>
        <v>1397</v>
      </c>
      <c r="K8" s="461">
        <f t="shared" si="1"/>
        <v>1597</v>
      </c>
      <c r="L8" s="461">
        <f t="shared" si="1"/>
        <v>1796</v>
      </c>
      <c r="M8" s="462">
        <f t="shared" si="1"/>
        <v>1995</v>
      </c>
      <c r="N8" s="298"/>
      <c r="O8" s="298"/>
      <c r="P8" s="298"/>
      <c r="Q8" s="298"/>
      <c r="R8" s="293"/>
      <c r="S8" s="293"/>
      <c r="T8" s="293"/>
      <c r="U8" s="293"/>
      <c r="V8" s="377"/>
      <c r="W8" s="67"/>
      <c r="X8" s="67"/>
      <c r="Y8" s="67"/>
      <c r="Z8" s="67"/>
      <c r="AA8" s="126">
        <f>VLOOKUP(CONCATENATE("RT1W ",F$6," V",$B7),Основа!$A$1:$P3623,8,FALSE)</f>
        <v>699</v>
      </c>
      <c r="AB8" s="126">
        <f>VLOOKUP(CONCATENATE("RT1W ",G$6," V",$B7),Основа!$A$1:$P3623,8,FALSE)</f>
        <v>798</v>
      </c>
      <c r="AC8" s="126">
        <f>VLOOKUP(CONCATENATE("RT1W ",H$6," V",$B7),Основа!$A$1:$P3623,8,FALSE)</f>
        <v>898</v>
      </c>
      <c r="AD8" s="126">
        <f>VLOOKUP(CONCATENATE("RT1W ",I$6," V",$B7),Основа!$A$1:$P3623,8,FALSE)</f>
        <v>998</v>
      </c>
      <c r="AE8" s="126">
        <f>VLOOKUP(CONCATENATE("RT2W ",J$6," V",$B7),Основа!$A$1:$P3623,8,FALSE)</f>
        <v>1397.28</v>
      </c>
      <c r="AF8" s="126">
        <f>VLOOKUP(CONCATENATE("RT2W ",K$6," V",$B7),Основа!$A$1:$P3623,8,FALSE)</f>
        <v>1596.54</v>
      </c>
      <c r="AG8" s="126">
        <f>VLOOKUP(CONCATENATE("RT2W ",L$6," V",$B7),Основа!$A$1:$P3623,8,FALSE)</f>
        <v>1795.8</v>
      </c>
      <c r="AH8" s="126">
        <f>VLOOKUP(CONCATENATE("RT2W ",M$6," V",$B7),Основа!$A$1:$P3623,8,FALSE)</f>
        <v>1995.06</v>
      </c>
      <c r="AI8" s="67"/>
      <c r="AJ8" s="67"/>
    </row>
    <row r="9" spans="2:36" ht="15.75" customHeight="1" x14ac:dyDescent="0.3">
      <c r="B9" s="547">
        <v>6</v>
      </c>
      <c r="C9" s="555">
        <v>314</v>
      </c>
      <c r="D9" s="557" t="s">
        <v>36</v>
      </c>
      <c r="E9" s="558"/>
      <c r="F9" s="447">
        <f>ROUND(AA9-(AA9*$I$4),0)</f>
        <v>27478</v>
      </c>
      <c r="G9" s="447">
        <f t="shared" ref="G9:M9" si="2">ROUND(AB9-(AB9*$I$4),0)</f>
        <v>31430</v>
      </c>
      <c r="H9" s="447">
        <f t="shared" si="2"/>
        <v>35351</v>
      </c>
      <c r="I9" s="459">
        <f t="shared" si="2"/>
        <v>39273</v>
      </c>
      <c r="J9" s="460">
        <f t="shared" si="2"/>
        <v>54955</v>
      </c>
      <c r="K9" s="447">
        <f t="shared" si="2"/>
        <v>62861</v>
      </c>
      <c r="L9" s="447">
        <f t="shared" si="2"/>
        <v>70702</v>
      </c>
      <c r="M9" s="448">
        <f t="shared" si="2"/>
        <v>78545</v>
      </c>
      <c r="N9" s="299"/>
      <c r="O9" s="299"/>
      <c r="P9" s="293"/>
      <c r="Q9" s="293"/>
      <c r="R9" s="293"/>
      <c r="S9" s="293"/>
      <c r="T9" s="293"/>
      <c r="U9" s="293"/>
      <c r="V9" s="377"/>
      <c r="W9" s="67"/>
      <c r="X9" s="67"/>
      <c r="Y9" s="67"/>
      <c r="Z9" s="67"/>
      <c r="AA9" s="126">
        <f>ROUND(VLOOKUP(CONCATENATE("RT1W ",F$6," V",$B9),Основа!$A$1:$P3625,15,FALSE),0)</f>
        <v>27478</v>
      </c>
      <c r="AB9" s="126">
        <f>ROUND(VLOOKUP(CONCATENATE("RT1W ",G$6," V",$B9),Основа!$A$1:$P3625,15,FALSE),0)</f>
        <v>31430</v>
      </c>
      <c r="AC9" s="126">
        <f>ROUND(VLOOKUP(CONCATENATE("RT1W ",H$6," V",$B9),Основа!$A$1:$P3625,15,FALSE),0)</f>
        <v>35351</v>
      </c>
      <c r="AD9" s="126">
        <f>ROUND(VLOOKUP(CONCATENATE("RT1W ",I$6," V",$B9),Основа!$A$1:$P3625,15,FALSE),0)</f>
        <v>39273</v>
      </c>
      <c r="AE9" s="126">
        <f>ROUND(VLOOKUP(CONCATENATE("RT2W ",J$6," V",$B9),Основа!$A$1:$P3625,15,FALSE),0)</f>
        <v>54955</v>
      </c>
      <c r="AF9" s="126">
        <f>ROUND(VLOOKUP(CONCATENATE("RT2W ",K$6," V",$B9),Основа!$A$1:$P3625,15,FALSE),0)</f>
        <v>62861</v>
      </c>
      <c r="AG9" s="126">
        <f>ROUND(VLOOKUP(CONCATENATE("RT2W ",L$6," V",$B9),Основа!$A$1:$P3625,15,FALSE),0)</f>
        <v>70702</v>
      </c>
      <c r="AH9" s="126">
        <f>ROUND(VLOOKUP(CONCATENATE("RT2W ",M$6," V",$B9),Основа!$A$1:$P3625,15,FALSE),0)</f>
        <v>78545</v>
      </c>
      <c r="AI9" s="67"/>
      <c r="AJ9" s="67"/>
    </row>
    <row r="10" spans="2:36" ht="15.75" customHeight="1" thickBot="1" x14ac:dyDescent="0.35">
      <c r="B10" s="561"/>
      <c r="C10" s="577"/>
      <c r="D10" s="559" t="str">
        <f>RIGHT($J$4,21)</f>
        <v>ΔТ=70⁰С (95/85/20) Вт</v>
      </c>
      <c r="E10" s="560"/>
      <c r="F10" s="461">
        <f t="shared" ref="F10:M10" si="3">ROUND(IF($D10="ΔТ=70⁰С (95/85/20) Вт",AA10,(IF($D10="ΔТ=60⁰С (90/70/20) Вт",AA10*0.818,AA10*0.646))),0)</f>
        <v>1086</v>
      </c>
      <c r="G10" s="461">
        <f t="shared" si="3"/>
        <v>1242</v>
      </c>
      <c r="H10" s="461">
        <f t="shared" si="3"/>
        <v>1397</v>
      </c>
      <c r="I10" s="462">
        <f t="shared" si="3"/>
        <v>1552</v>
      </c>
      <c r="J10" s="463">
        <f t="shared" si="3"/>
        <v>2172</v>
      </c>
      <c r="K10" s="461">
        <f t="shared" si="3"/>
        <v>2485</v>
      </c>
      <c r="L10" s="461">
        <f t="shared" si="3"/>
        <v>2795</v>
      </c>
      <c r="M10" s="462">
        <f t="shared" si="3"/>
        <v>3105</v>
      </c>
      <c r="N10" s="299"/>
      <c r="O10" s="299"/>
      <c r="P10" s="293"/>
      <c r="Q10" s="293"/>
      <c r="R10" s="293"/>
      <c r="S10" s="293"/>
      <c r="T10" s="293"/>
      <c r="U10" s="293"/>
      <c r="V10" s="377"/>
      <c r="W10" s="67"/>
      <c r="X10" s="67"/>
      <c r="Y10" s="67"/>
      <c r="Z10" s="67"/>
      <c r="AA10" s="126">
        <f>VLOOKUP(CONCATENATE("RT1W ",F$6," V",$B9),Основа!$A$1:$P3625,8,FALSE)</f>
        <v>1086.0899999999999</v>
      </c>
      <c r="AB10" s="126">
        <f>VLOOKUP(CONCATENATE("RT1W ",G$6," V",$B9),Основа!$A$1:$P3625,8,FALSE)</f>
        <v>1242.3</v>
      </c>
      <c r="AC10" s="126">
        <f>VLOOKUP(CONCATENATE("RT1W ",H$6," V",$B9),Основа!$A$1:$P3625,8,FALSE)</f>
        <v>1397.28</v>
      </c>
      <c r="AD10" s="126">
        <f>VLOOKUP(CONCATENATE("RT1W ",I$6," V",$B9),Основа!$A$1:$P3625,8,FALSE)</f>
        <v>1552.26</v>
      </c>
      <c r="AE10" s="126">
        <f>VLOOKUP(CONCATENATE("RT2W ",J$6," V",$B9),Основа!$A$1:$P3625,8,FALSE)</f>
        <v>2172.1799999999998</v>
      </c>
      <c r="AF10" s="126">
        <f>VLOOKUP(CONCATENATE("RT2W ",K$6," V",$B9),Основа!$A$1:$P3625,8,FALSE)</f>
        <v>2484.6</v>
      </c>
      <c r="AG10" s="126">
        <f>VLOOKUP(CONCATENATE("RT2W ",L$6," V",$B9),Основа!$A$1:$P3625,8,FALSE)</f>
        <v>2794.56</v>
      </c>
      <c r="AH10" s="126">
        <f>VLOOKUP(CONCATENATE("RT2W ",M$6," V",$B9),Основа!$A$1:$P3625,8,FALSE)</f>
        <v>3104.52</v>
      </c>
      <c r="AI10" s="67"/>
      <c r="AJ10" s="67"/>
    </row>
    <row r="11" spans="2:36" ht="15.75" customHeight="1" x14ac:dyDescent="0.3">
      <c r="B11" s="547">
        <v>8</v>
      </c>
      <c r="C11" s="555">
        <v>418</v>
      </c>
      <c r="D11" s="557" t="s">
        <v>36</v>
      </c>
      <c r="E11" s="558"/>
      <c r="F11" s="447">
        <f>ROUND(AA11-(AA11*$I$4),0)</f>
        <v>37312</v>
      </c>
      <c r="G11" s="447">
        <f t="shared" ref="G11:M11" si="4">ROUND(AB11-(AB11*$I$4),0)</f>
        <v>42664</v>
      </c>
      <c r="H11" s="447">
        <f t="shared" si="4"/>
        <v>47986</v>
      </c>
      <c r="I11" s="459">
        <f t="shared" si="4"/>
        <v>53307</v>
      </c>
      <c r="J11" s="460">
        <f t="shared" si="4"/>
        <v>74624</v>
      </c>
      <c r="K11" s="447">
        <f t="shared" si="4"/>
        <v>85329</v>
      </c>
      <c r="L11" s="447">
        <f t="shared" si="4"/>
        <v>95971</v>
      </c>
      <c r="M11" s="448">
        <f t="shared" si="4"/>
        <v>106614</v>
      </c>
      <c r="N11" s="299"/>
      <c r="O11" s="299"/>
      <c r="P11" s="293"/>
      <c r="Q11" s="293"/>
      <c r="R11" s="293"/>
      <c r="S11" s="293"/>
      <c r="T11" s="293"/>
      <c r="U11" s="293"/>
      <c r="V11" s="377"/>
      <c r="W11" s="67"/>
      <c r="X11" s="67"/>
      <c r="Y11" s="67"/>
      <c r="Z11" s="67"/>
      <c r="AA11" s="126">
        <f>ROUND(VLOOKUP(CONCATENATE("RT1W ",F$6," V",$B11),Основа!$A$1:$P3627,15,FALSE),0)</f>
        <v>37312</v>
      </c>
      <c r="AB11" s="126">
        <f>ROUND(VLOOKUP(CONCATENATE("RT1W ",G$6," V",$B11),Основа!$A$1:$P3627,15,FALSE),0)</f>
        <v>42664</v>
      </c>
      <c r="AC11" s="126">
        <f>ROUND(VLOOKUP(CONCATENATE("RT1W ",H$6," V",$B11),Основа!$A$1:$P3627,15,FALSE),0)</f>
        <v>47986</v>
      </c>
      <c r="AD11" s="126">
        <f>ROUND(VLOOKUP(CONCATENATE("RT1W ",I$6," V",$B11),Основа!$A$1:$P3627,15,FALSE),0)</f>
        <v>53307</v>
      </c>
      <c r="AE11" s="126">
        <f>ROUND(VLOOKUP(CONCATENATE("RT2W ",J$6," V",$B11),Основа!$A$1:$P3627,15,FALSE),0)</f>
        <v>74624</v>
      </c>
      <c r="AF11" s="126">
        <f>ROUND(VLOOKUP(CONCATENATE("RT2W ",K$6," V",$B11),Основа!$A$1:$P3627,15,FALSE),0)</f>
        <v>85329</v>
      </c>
      <c r="AG11" s="126">
        <f>ROUND(VLOOKUP(CONCATENATE("RT2W ",L$6," V",$B11),Основа!$A$1:$P3627,15,FALSE),0)</f>
        <v>95971</v>
      </c>
      <c r="AH11" s="126">
        <f>ROUND(VLOOKUP(CONCATENATE("RT2W ",M$6," V",$B11),Основа!$A$1:$P3627,15,FALSE),0)</f>
        <v>106614</v>
      </c>
      <c r="AI11" s="67"/>
      <c r="AJ11" s="67"/>
    </row>
    <row r="12" spans="2:36" ht="15.75" customHeight="1" thickBot="1" x14ac:dyDescent="0.35">
      <c r="B12" s="561"/>
      <c r="C12" s="577"/>
      <c r="D12" s="559" t="str">
        <f>RIGHT($J$4,21)</f>
        <v>ΔТ=70⁰С (95/85/20) Вт</v>
      </c>
      <c r="E12" s="560"/>
      <c r="F12" s="461">
        <f t="shared" ref="F12:M12" si="5">ROUND(IF($D12="ΔТ=70⁰С (95/85/20) Вт",AA12,(IF($D12="ΔТ=60⁰С (90/70/20) Вт",AA12*0.818,AA12*0.646))),0)</f>
        <v>1475</v>
      </c>
      <c r="G12" s="461">
        <f t="shared" si="5"/>
        <v>1686</v>
      </c>
      <c r="H12" s="461">
        <f t="shared" si="5"/>
        <v>1897</v>
      </c>
      <c r="I12" s="462">
        <f t="shared" si="5"/>
        <v>2107</v>
      </c>
      <c r="J12" s="463">
        <f t="shared" si="5"/>
        <v>2950</v>
      </c>
      <c r="K12" s="461">
        <f t="shared" si="5"/>
        <v>3373</v>
      </c>
      <c r="L12" s="461">
        <f t="shared" si="5"/>
        <v>3793</v>
      </c>
      <c r="M12" s="462">
        <f t="shared" si="5"/>
        <v>4214</v>
      </c>
      <c r="N12" s="299"/>
      <c r="O12" s="299"/>
      <c r="P12" s="293"/>
      <c r="Q12" s="293"/>
      <c r="R12" s="293"/>
      <c r="S12" s="293"/>
      <c r="T12" s="293"/>
      <c r="U12" s="293"/>
      <c r="V12" s="377"/>
      <c r="W12" s="67"/>
      <c r="X12" s="67"/>
      <c r="Y12" s="67"/>
      <c r="Z12" s="67"/>
      <c r="AA12" s="126">
        <f>VLOOKUP(CONCATENATE("RT1W ",F$6," V",$B11),Основа!$A$1:$P3627,8,FALSE)</f>
        <v>1474.77</v>
      </c>
      <c r="AB12" s="126">
        <f>VLOOKUP(CONCATENATE("RT1W ",G$6," V",$B11),Основа!$A$1:$P3627,8,FALSE)</f>
        <v>1686.3300000000002</v>
      </c>
      <c r="AC12" s="126">
        <f>VLOOKUP(CONCATENATE("RT1W ",H$6," V",$B11),Основа!$A$1:$P3627,8,FALSE)</f>
        <v>1896.66</v>
      </c>
      <c r="AD12" s="126">
        <f>VLOOKUP(CONCATENATE("RT1W ",I$6," V",$B11),Основа!$A$1:$P3627,8,FALSE)</f>
        <v>2106.9899999999998</v>
      </c>
      <c r="AE12" s="126">
        <f>VLOOKUP(CONCATENATE("RT2W ",J$6," V",$B11),Основа!$A$1:$P3627,8,FALSE)</f>
        <v>2949.54</v>
      </c>
      <c r="AF12" s="126">
        <f>VLOOKUP(CONCATENATE("RT2W ",K$6," V",$B11),Основа!$A$1:$P3627,8,FALSE)</f>
        <v>3372.6600000000003</v>
      </c>
      <c r="AG12" s="126">
        <f>VLOOKUP(CONCATENATE("RT2W ",L$6," V",$B11),Основа!$A$1:$P3627,8,FALSE)</f>
        <v>3793.32</v>
      </c>
      <c r="AH12" s="126">
        <f>VLOOKUP(CONCATENATE("RT2W ",M$6," V",$B11),Основа!$A$1:$P3627,8,FALSE)</f>
        <v>4213.9799999999996</v>
      </c>
      <c r="AI12" s="67"/>
      <c r="AJ12" s="67"/>
    </row>
    <row r="13" spans="2:36" ht="15.75" customHeight="1" x14ac:dyDescent="0.3">
      <c r="B13" s="547">
        <v>10</v>
      </c>
      <c r="C13" s="555">
        <v>522</v>
      </c>
      <c r="D13" s="557" t="s">
        <v>36</v>
      </c>
      <c r="E13" s="558"/>
      <c r="F13" s="447">
        <f>ROUND(AA13-(AA13*$I$4),0)</f>
        <v>47145</v>
      </c>
      <c r="G13" s="447">
        <f t="shared" ref="G13:M13" si="6">ROUND(AB13-(AB13*$I$4),0)</f>
        <v>53898</v>
      </c>
      <c r="H13" s="447">
        <f t="shared" si="6"/>
        <v>60620</v>
      </c>
      <c r="I13" s="459">
        <f t="shared" si="6"/>
        <v>67373</v>
      </c>
      <c r="J13" s="460">
        <f t="shared" si="6"/>
        <v>94291</v>
      </c>
      <c r="K13" s="447">
        <f t="shared" si="6"/>
        <v>107796</v>
      </c>
      <c r="L13" s="447">
        <f t="shared" si="6"/>
        <v>121240</v>
      </c>
      <c r="M13" s="448">
        <f t="shared" si="6"/>
        <v>134746</v>
      </c>
      <c r="N13" s="299"/>
      <c r="O13" s="299"/>
      <c r="P13" s="293"/>
      <c r="Q13" s="293"/>
      <c r="R13" s="293"/>
      <c r="S13" s="293"/>
      <c r="T13" s="293"/>
      <c r="U13" s="293"/>
      <c r="V13" s="377"/>
      <c r="W13" s="67"/>
      <c r="X13" s="67"/>
      <c r="Y13" s="67"/>
      <c r="Z13" s="67"/>
      <c r="AA13" s="126">
        <f>ROUND(VLOOKUP(CONCATENATE("RT1W ",F$6," V",$B13),Основа!$A$1:$P3629,15,FALSE),0)</f>
        <v>47145</v>
      </c>
      <c r="AB13" s="126">
        <f>ROUND(VLOOKUP(CONCATENATE("RT1W ",G$6," V",$B13),Основа!$A$1:$P3629,15,FALSE),0)</f>
        <v>53898</v>
      </c>
      <c r="AC13" s="126">
        <f>ROUND(VLOOKUP(CONCATENATE("RT1W ",H$6," V",$B13),Основа!$A$1:$P3629,15,FALSE),0)</f>
        <v>60620</v>
      </c>
      <c r="AD13" s="126">
        <f>ROUND(VLOOKUP(CONCATENATE("RT1W ",I$6," V",$B13),Основа!$A$1:$P3629,15,FALSE),0)</f>
        <v>67373</v>
      </c>
      <c r="AE13" s="126">
        <f>ROUND(VLOOKUP(CONCATENATE("RT2W ",J$6," V",$B13),Основа!$A$1:$P3629,15,FALSE),0)</f>
        <v>94291</v>
      </c>
      <c r="AF13" s="126">
        <f>ROUND(VLOOKUP(CONCATENATE("RT2W ",K$6," V",$B13),Основа!$A$1:$P3629,15,FALSE),0)</f>
        <v>107796</v>
      </c>
      <c r="AG13" s="126">
        <f>ROUND(VLOOKUP(CONCATENATE("RT2W ",L$6," V",$B13),Основа!$A$1:$P3629,15,FALSE),0)</f>
        <v>121240</v>
      </c>
      <c r="AH13" s="126">
        <f>ROUND(VLOOKUP(CONCATENATE("RT2W ",M$6," V",$B13),Основа!$A$1:$P3629,15,FALSE),0)</f>
        <v>134746</v>
      </c>
      <c r="AI13" s="67"/>
      <c r="AJ13" s="67"/>
    </row>
    <row r="14" spans="2:36" ht="15.75" customHeight="1" thickBot="1" x14ac:dyDescent="0.35">
      <c r="B14" s="561"/>
      <c r="C14" s="577"/>
      <c r="D14" s="559" t="str">
        <f>RIGHT($J$4,21)</f>
        <v>ΔТ=70⁰С (95/85/20) Вт</v>
      </c>
      <c r="E14" s="560"/>
      <c r="F14" s="461">
        <f t="shared" ref="F14:M14" si="7">ROUND(IF($D14="ΔТ=70⁰С (95/85/20) Вт",AA14,(IF($D14="ΔТ=60⁰С (90/70/20) Вт",AA14*0.818,AA14*0.646))),0)</f>
        <v>1863</v>
      </c>
      <c r="G14" s="461">
        <f t="shared" si="7"/>
        <v>2130</v>
      </c>
      <c r="H14" s="461">
        <f t="shared" si="7"/>
        <v>2396</v>
      </c>
      <c r="I14" s="462">
        <f t="shared" si="7"/>
        <v>2663</v>
      </c>
      <c r="J14" s="463">
        <f t="shared" si="7"/>
        <v>3727</v>
      </c>
      <c r="K14" s="461">
        <f t="shared" si="7"/>
        <v>4261</v>
      </c>
      <c r="L14" s="461">
        <f t="shared" si="7"/>
        <v>4792</v>
      </c>
      <c r="M14" s="462">
        <f t="shared" si="7"/>
        <v>5326</v>
      </c>
      <c r="N14" s="299"/>
      <c r="O14" s="299"/>
      <c r="P14" s="293"/>
      <c r="Q14" s="293"/>
      <c r="R14" s="293"/>
      <c r="S14" s="293"/>
      <c r="T14" s="293"/>
      <c r="U14" s="293"/>
      <c r="V14" s="377"/>
      <c r="W14" s="67"/>
      <c r="X14" s="67"/>
      <c r="Y14" s="67"/>
      <c r="Z14" s="67"/>
      <c r="AA14" s="126">
        <f>VLOOKUP(CONCATENATE("RT1W ",F$6," V",$B13),Основа!$A$1:$P3629,8,FALSE)</f>
        <v>1863.45</v>
      </c>
      <c r="AB14" s="126">
        <f>VLOOKUP(CONCATENATE("RT1W ",G$6," V",$B13),Основа!$A$1:$P3629,8,FALSE)</f>
        <v>2130.36</v>
      </c>
      <c r="AC14" s="126">
        <f>VLOOKUP(CONCATENATE("RT1W ",H$6," V",$B13),Основа!$A$1:$P3629,8,FALSE)</f>
        <v>2396.04</v>
      </c>
      <c r="AD14" s="126">
        <f>VLOOKUP(CONCATENATE("RT1W ",I$6," V",$B13),Основа!$A$1:$P3629,8,FALSE)</f>
        <v>2662.95</v>
      </c>
      <c r="AE14" s="126">
        <f>VLOOKUP(CONCATENATE("RT2W ",J$6," V",$B13),Основа!$A$1:$P3629,8,FALSE)</f>
        <v>3726.9</v>
      </c>
      <c r="AF14" s="126">
        <f>VLOOKUP(CONCATENATE("RT2W ",K$6," V",$B13),Основа!$A$1:$P3629,8,FALSE)</f>
        <v>4260.72</v>
      </c>
      <c r="AG14" s="126">
        <f>VLOOKUP(CONCATENATE("RT2W ",L$6," V",$B13),Основа!$A$1:$P3629,8,FALSE)</f>
        <v>4792.08</v>
      </c>
      <c r="AH14" s="126">
        <f>VLOOKUP(CONCATENATE("RT2W ",M$6," V",$B13),Основа!$A$1:$P3629,8,FALSE)</f>
        <v>5325.9</v>
      </c>
      <c r="AI14" s="67"/>
      <c r="AJ14" s="67"/>
    </row>
    <row r="15" spans="2:36" ht="15.75" customHeight="1" x14ac:dyDescent="0.3">
      <c r="B15" s="547">
        <v>12</v>
      </c>
      <c r="C15" s="555">
        <v>626</v>
      </c>
      <c r="D15" s="557" t="s">
        <v>36</v>
      </c>
      <c r="E15" s="558"/>
      <c r="F15" s="447">
        <f>ROUND(AA15-(AA15*$I$4),0)</f>
        <v>56948</v>
      </c>
      <c r="G15" s="447">
        <f t="shared" ref="G15:I15" si="8">ROUND(AB15-(AB15*$I$4),0)</f>
        <v>65102</v>
      </c>
      <c r="H15" s="447">
        <f t="shared" si="8"/>
        <v>73223</v>
      </c>
      <c r="I15" s="459">
        <f t="shared" si="8"/>
        <v>81407</v>
      </c>
      <c r="J15" s="176"/>
      <c r="K15" s="176"/>
      <c r="L15" s="176"/>
      <c r="M15" s="177"/>
      <c r="N15" s="300"/>
      <c r="O15" s="300"/>
      <c r="P15" s="293"/>
      <c r="Q15" s="293"/>
      <c r="R15" s="293"/>
      <c r="S15" s="293"/>
      <c r="T15" s="293"/>
      <c r="U15" s="293"/>
      <c r="V15" s="377"/>
      <c r="W15" s="67"/>
      <c r="X15" s="67"/>
      <c r="Y15" s="67"/>
      <c r="Z15" s="67"/>
      <c r="AA15" s="126">
        <f>ROUND(VLOOKUP(CONCATENATE("RT1W ",F$6," V",$B15),Основа!$A$1:$P3631,15,FALSE),0)</f>
        <v>56948</v>
      </c>
      <c r="AB15" s="126">
        <f>ROUND(VLOOKUP(CONCATENATE("RT1W ",G$6," V",$B15),Основа!$A$1:$P3631,15,FALSE),0)</f>
        <v>65102</v>
      </c>
      <c r="AC15" s="126">
        <f>ROUND(VLOOKUP(CONCATENATE("RT1W ",H$6," V",$B15),Основа!$A$1:$P3631,15,FALSE),0)</f>
        <v>73223</v>
      </c>
      <c r="AD15" s="126">
        <f>ROUND(VLOOKUP(CONCATENATE("RT1W ",I$6," V",$B15),Основа!$A$1:$P3631,15,FALSE),0)</f>
        <v>81407</v>
      </c>
      <c r="AE15" s="126"/>
      <c r="AF15" s="126"/>
      <c r="AG15" s="126"/>
      <c r="AH15" s="126"/>
      <c r="AI15" s="67"/>
      <c r="AJ15" s="67"/>
    </row>
    <row r="16" spans="2:36" ht="15.75" customHeight="1" thickBot="1" x14ac:dyDescent="0.35">
      <c r="B16" s="561"/>
      <c r="C16" s="577"/>
      <c r="D16" s="559" t="str">
        <f>RIGHT($J$4,21)</f>
        <v>ΔТ=70⁰С (95/85/20) Вт</v>
      </c>
      <c r="E16" s="560"/>
      <c r="F16" s="461">
        <f>ROUND(IF($D16="ΔТ=70⁰С (95/85/20) Вт",AA16,(IF($D16="ΔТ=60⁰С (90/70/20) Вт",AA16*0.818,AA16*0.646))),0)</f>
        <v>2251</v>
      </c>
      <c r="G16" s="461">
        <f>ROUND(IF($D16="ΔТ=70⁰С (95/85/20) Вт",AB16,(IF($D16="ΔТ=60⁰С (90/70/20) Вт",AB16*0.818,AB16*0.646))),0)</f>
        <v>2573</v>
      </c>
      <c r="H16" s="461">
        <f>ROUND(IF($D16="ΔТ=70⁰С (95/85/20) Вт",AC16,(IF($D16="ΔТ=60⁰С (90/70/20) Вт",AC16*0.818,AC16*0.646))),0)</f>
        <v>2894</v>
      </c>
      <c r="I16" s="462">
        <f>ROUND(IF($D16="ΔТ=70⁰С (95/85/20) Вт",AD16,(IF($D16="ΔТ=60⁰С (90/70/20) Вт",AD16*0.818,AD16*0.646))),0)</f>
        <v>3218</v>
      </c>
      <c r="J16" s="132"/>
      <c r="K16" s="132"/>
      <c r="L16" s="132"/>
      <c r="M16" s="135"/>
      <c r="N16" s="300"/>
      <c r="O16" s="300"/>
      <c r="P16" s="293"/>
      <c r="Q16" s="293"/>
      <c r="R16" s="293"/>
      <c r="S16" s="293"/>
      <c r="T16" s="293"/>
      <c r="U16" s="293"/>
      <c r="V16" s="377"/>
      <c r="W16" s="67"/>
      <c r="X16" s="67"/>
      <c r="Y16" s="67"/>
      <c r="Z16" s="67"/>
      <c r="AA16" s="126">
        <f>VLOOKUP(CONCATENATE("RT1W ",F$6," V",$B15),Основа!$A$1:$P3631,8,FALSE)</f>
        <v>2250.9</v>
      </c>
      <c r="AB16" s="126">
        <f>VLOOKUP(CONCATENATE("RT1W ",G$6," V",$B15),Основа!$A$1:$P3631,8,FALSE)</f>
        <v>2573.1600000000003</v>
      </c>
      <c r="AC16" s="126">
        <f>VLOOKUP(CONCATENATE("RT1W ",H$6," V",$B15),Основа!$A$1:$P3631,8,FALSE)</f>
        <v>2894.19</v>
      </c>
      <c r="AD16" s="126">
        <f>VLOOKUP(CONCATENATE("RT1W ",I$6," V",$B15),Основа!$A$1:$P3631,8,FALSE)</f>
        <v>3217.68</v>
      </c>
      <c r="AE16" s="126"/>
      <c r="AF16" s="126"/>
      <c r="AG16" s="126"/>
      <c r="AH16" s="126"/>
      <c r="AI16" s="67"/>
      <c r="AJ16" s="67"/>
    </row>
    <row r="17" spans="2:36" ht="15.75" customHeight="1" x14ac:dyDescent="0.3">
      <c r="B17" s="547">
        <v>14</v>
      </c>
      <c r="C17" s="555">
        <v>730</v>
      </c>
      <c r="D17" s="557" t="s">
        <v>36</v>
      </c>
      <c r="E17" s="558"/>
      <c r="F17" s="447">
        <f>ROUND(AA17-(AA17*$I$4),0)</f>
        <v>66792</v>
      </c>
      <c r="G17" s="447">
        <f t="shared" ref="G17:I17" si="9">ROUND(AB17-(AB17*$I$4),0)</f>
        <v>76330</v>
      </c>
      <c r="H17" s="447">
        <f t="shared" si="9"/>
        <v>85868</v>
      </c>
      <c r="I17" s="459">
        <f t="shared" si="9"/>
        <v>95432</v>
      </c>
      <c r="J17" s="132"/>
      <c r="K17" s="132"/>
      <c r="L17" s="132"/>
      <c r="M17" s="135"/>
      <c r="N17" s="299"/>
      <c r="O17" s="299"/>
      <c r="P17" s="293"/>
      <c r="Q17" s="293"/>
      <c r="R17" s="293"/>
      <c r="S17" s="293"/>
      <c r="T17" s="293"/>
      <c r="U17" s="293"/>
      <c r="V17" s="377"/>
      <c r="W17" s="67"/>
      <c r="X17" s="67"/>
      <c r="Y17" s="67"/>
      <c r="Z17" s="67"/>
      <c r="AA17" s="126">
        <f>ROUND(VLOOKUP(CONCATENATE("RT1W ",F$6," V",$B17),Основа!$A$1:$P3633,15,FALSE),0)</f>
        <v>66792</v>
      </c>
      <c r="AB17" s="126">
        <f>ROUND(VLOOKUP(CONCATENATE("RT1W ",G$6," V",$B17),Основа!$A$1:$P3633,15,FALSE),0)</f>
        <v>76330</v>
      </c>
      <c r="AC17" s="126">
        <f>ROUND(VLOOKUP(CONCATENATE("RT1W ",H$6," V",$B17),Основа!$A$1:$P3633,15,FALSE),0)</f>
        <v>85868</v>
      </c>
      <c r="AD17" s="126">
        <f>ROUND(VLOOKUP(CONCATENATE("RT1W ",I$6," V",$B17),Основа!$A$1:$P3633,15,FALSE),0)</f>
        <v>95432</v>
      </c>
      <c r="AE17" s="126"/>
      <c r="AF17" s="126"/>
      <c r="AG17" s="126"/>
      <c r="AH17" s="126"/>
      <c r="AI17" s="67"/>
      <c r="AJ17" s="67"/>
    </row>
    <row r="18" spans="2:36" ht="15.75" customHeight="1" thickBot="1" x14ac:dyDescent="0.35">
      <c r="B18" s="548"/>
      <c r="C18" s="556"/>
      <c r="D18" s="559" t="str">
        <f>RIGHT($J$4,21)</f>
        <v>ΔТ=70⁰С (95/85/20) Вт</v>
      </c>
      <c r="E18" s="560"/>
      <c r="F18" s="461">
        <f>ROUND(IF($D18="ΔТ=70⁰С (95/85/20) Вт",AA18,(IF($D18="ΔТ=60⁰С (90/70/20) Вт",AA18*0.818,AA18*0.646))),0)</f>
        <v>2640</v>
      </c>
      <c r="G18" s="461">
        <f>ROUND(IF($D18="ΔТ=70⁰С (95/85/20) Вт",AB18,(IF($D18="ΔТ=60⁰С (90/70/20) Вт",AB18*0.818,AB18*0.646))),0)</f>
        <v>3017</v>
      </c>
      <c r="H18" s="461">
        <f>ROUND(IF($D18="ΔТ=70⁰С (95/85/20) Вт",AC18,(IF($D18="ΔТ=60⁰С (90/70/20) Вт",AC18*0.818,AC18*0.646))),0)</f>
        <v>3394</v>
      </c>
      <c r="I18" s="462">
        <f>ROUND(IF($D18="ΔТ=70⁰С (95/85/20) Вт",AD18,(IF($D18="ΔТ=60⁰С (90/70/20) Вт",AD18*0.818,AD18*0.646))),0)</f>
        <v>3772</v>
      </c>
      <c r="J18" s="147"/>
      <c r="K18" s="147"/>
      <c r="L18" s="147"/>
      <c r="M18" s="148"/>
      <c r="N18" s="299"/>
      <c r="O18" s="299"/>
      <c r="P18" s="293"/>
      <c r="Q18" s="293"/>
      <c r="R18" s="293"/>
      <c r="S18" s="293"/>
      <c r="T18" s="293"/>
      <c r="U18" s="293"/>
      <c r="V18" s="377"/>
      <c r="W18" s="67"/>
      <c r="X18" s="67"/>
      <c r="Y18" s="67"/>
      <c r="Z18" s="67"/>
      <c r="AA18" s="126">
        <f>VLOOKUP(CONCATENATE("RT1W ",F$6," V",$B17),Основа!$A$1:$P3633,8,FALSE)</f>
        <v>2640</v>
      </c>
      <c r="AB18" s="126">
        <f>VLOOKUP(CONCATENATE("RT1W ",G$6," V",$B17),Основа!$A$1:$P3633,8,FALSE)</f>
        <v>3017</v>
      </c>
      <c r="AC18" s="126">
        <f>VLOOKUP(CONCATENATE("RT1W ",H$6," V",$B17),Основа!$A$1:$P3633,8,FALSE)</f>
        <v>3394</v>
      </c>
      <c r="AD18" s="126">
        <f>VLOOKUP(CONCATENATE("RT1W ",I$6," V",$B17),Основа!$A$1:$P3633,8,FALSE)</f>
        <v>3772</v>
      </c>
      <c r="AE18" s="126"/>
      <c r="AF18" s="126"/>
      <c r="AG18" s="126"/>
      <c r="AH18" s="126"/>
      <c r="AI18" s="67"/>
      <c r="AJ18" s="67"/>
    </row>
    <row r="19" spans="2:36" ht="15.75" customHeight="1" x14ac:dyDescent="0.3">
      <c r="B19" s="105"/>
      <c r="C19" s="158"/>
      <c r="D19" s="158"/>
      <c r="E19" s="158"/>
      <c r="F19" s="133"/>
      <c r="G19" s="133"/>
      <c r="H19" s="133"/>
      <c r="I19" s="133"/>
      <c r="J19" s="133"/>
      <c r="K19" s="133"/>
      <c r="L19" s="133"/>
      <c r="M19" s="133"/>
      <c r="N19" s="299"/>
      <c r="O19" s="299"/>
      <c r="P19" s="293"/>
      <c r="Q19" s="293"/>
      <c r="R19" s="293"/>
      <c r="S19" s="293"/>
      <c r="T19" s="293"/>
      <c r="U19" s="293"/>
      <c r="V19" s="377"/>
      <c r="W19" s="67"/>
      <c r="X19" s="67"/>
      <c r="Y19" s="67"/>
      <c r="Z19" s="67"/>
      <c r="AA19" s="67"/>
      <c r="AB19" s="67"/>
      <c r="AC19" s="67"/>
      <c r="AD19" s="67"/>
      <c r="AE19" s="67"/>
      <c r="AF19" s="67"/>
      <c r="AG19" s="67"/>
      <c r="AH19" s="67"/>
      <c r="AI19" s="67"/>
      <c r="AJ19" s="67"/>
    </row>
    <row r="20" spans="2:36" ht="20.25" customHeight="1" x14ac:dyDescent="0.4">
      <c r="B20" s="105"/>
      <c r="C20" s="158"/>
      <c r="D20" s="80"/>
      <c r="E20" s="85" t="s">
        <v>51</v>
      </c>
      <c r="F20" s="133"/>
      <c r="G20" s="133"/>
      <c r="H20" s="133"/>
      <c r="I20" s="133"/>
      <c r="J20" s="133"/>
      <c r="K20" s="133"/>
      <c r="L20" s="133"/>
      <c r="M20" s="133"/>
      <c r="N20" s="299"/>
      <c r="O20" s="299"/>
      <c r="P20" s="293"/>
      <c r="Q20" s="293"/>
      <c r="R20" s="293"/>
      <c r="S20" s="293"/>
      <c r="T20" s="293"/>
      <c r="U20" s="293"/>
      <c r="V20" s="377"/>
      <c r="W20" s="67"/>
      <c r="X20" s="67"/>
      <c r="Y20" s="67"/>
      <c r="Z20" s="67"/>
      <c r="AA20" s="67"/>
      <c r="AB20" s="67"/>
      <c r="AC20" s="67"/>
      <c r="AD20" s="67"/>
      <c r="AE20" s="67"/>
      <c r="AF20" s="67"/>
      <c r="AG20" s="67"/>
      <c r="AH20" s="67"/>
      <c r="AI20" s="67"/>
      <c r="AJ20" s="67"/>
    </row>
    <row r="21" spans="2:36" ht="15" customHeight="1" thickBot="1" x14ac:dyDescent="0.35">
      <c r="B21" s="105"/>
      <c r="C21" s="158"/>
      <c r="D21" s="105"/>
      <c r="E21" s="105"/>
      <c r="F21" s="131"/>
      <c r="G21" s="131"/>
      <c r="H21" s="131"/>
      <c r="I21" s="131"/>
      <c r="J21" s="131"/>
      <c r="K21" s="131"/>
      <c r="L21" s="131"/>
      <c r="M21" s="131"/>
      <c r="N21" s="300"/>
      <c r="O21" s="300"/>
      <c r="P21" s="293"/>
      <c r="Q21" s="293"/>
      <c r="R21" s="293"/>
      <c r="S21" s="293"/>
      <c r="T21" s="293"/>
      <c r="U21" s="293"/>
      <c r="V21" s="377"/>
      <c r="W21" s="67"/>
      <c r="X21" s="67"/>
      <c r="Y21" s="67"/>
      <c r="Z21" s="67"/>
      <c r="AA21" s="67"/>
      <c r="AB21" s="67"/>
      <c r="AC21" s="67"/>
      <c r="AD21" s="67"/>
      <c r="AE21" s="67"/>
      <c r="AF21" s="67"/>
      <c r="AG21" s="67"/>
      <c r="AH21" s="67"/>
      <c r="AI21" s="67"/>
      <c r="AJ21" s="67"/>
    </row>
    <row r="22" spans="2:36" ht="15.75" customHeight="1" thickBot="1" x14ac:dyDescent="0.35">
      <c r="B22" s="599" t="s">
        <v>0</v>
      </c>
      <c r="C22" s="703"/>
      <c r="D22" s="703"/>
      <c r="E22" s="704"/>
      <c r="F22" s="701" t="s">
        <v>72</v>
      </c>
      <c r="G22" s="701"/>
      <c r="H22" s="701"/>
      <c r="I22" s="702"/>
      <c r="J22" s="701" t="s">
        <v>73</v>
      </c>
      <c r="K22" s="701"/>
      <c r="L22" s="701"/>
      <c r="M22" s="702"/>
      <c r="N22" s="299"/>
      <c r="O22" s="299"/>
      <c r="P22" s="293"/>
      <c r="Q22" s="293"/>
      <c r="R22" s="293"/>
      <c r="S22" s="293"/>
      <c r="T22" s="293"/>
      <c r="U22" s="293"/>
      <c r="V22" s="377"/>
      <c r="W22" s="67"/>
      <c r="X22" s="67"/>
      <c r="Y22" s="67"/>
      <c r="Z22" s="67"/>
      <c r="AA22" s="67"/>
      <c r="AB22" s="67"/>
      <c r="AC22" s="67"/>
      <c r="AD22" s="67"/>
      <c r="AE22" s="67"/>
      <c r="AF22" s="67"/>
      <c r="AG22" s="67"/>
      <c r="AH22" s="67"/>
      <c r="AI22" s="67"/>
      <c r="AJ22" s="67"/>
    </row>
    <row r="23" spans="2:36" x14ac:dyDescent="0.3">
      <c r="B23" s="705"/>
      <c r="C23" s="706"/>
      <c r="D23" s="706"/>
      <c r="E23" s="707"/>
      <c r="F23" s="464">
        <v>1750</v>
      </c>
      <c r="G23" s="465">
        <v>2000</v>
      </c>
      <c r="H23" s="465">
        <v>2250</v>
      </c>
      <c r="I23" s="466">
        <v>2500</v>
      </c>
      <c r="J23" s="465">
        <v>1750</v>
      </c>
      <c r="K23" s="465">
        <v>2000</v>
      </c>
      <c r="L23" s="465">
        <v>2250</v>
      </c>
      <c r="M23" s="466">
        <v>2500</v>
      </c>
      <c r="N23" s="299"/>
      <c r="O23" s="299"/>
      <c r="P23" s="293"/>
      <c r="Q23" s="293"/>
      <c r="R23" s="293"/>
      <c r="S23" s="293"/>
      <c r="T23" s="293"/>
      <c r="U23" s="293"/>
      <c r="V23" s="377"/>
      <c r="W23" s="67"/>
      <c r="X23" s="67"/>
      <c r="Y23" s="67"/>
      <c r="Z23" s="67"/>
      <c r="AA23" s="67"/>
      <c r="AB23" s="67"/>
      <c r="AC23" s="67"/>
      <c r="AD23" s="67"/>
      <c r="AE23" s="67"/>
      <c r="AF23" s="67"/>
      <c r="AG23" s="67"/>
      <c r="AH23" s="67"/>
      <c r="AI23" s="67"/>
      <c r="AJ23" s="67"/>
    </row>
    <row r="24" spans="2:36" ht="15.75" customHeight="1" thickBot="1" x14ac:dyDescent="0.35">
      <c r="B24" s="708" t="s">
        <v>7</v>
      </c>
      <c r="C24" s="709"/>
      <c r="D24" s="709"/>
      <c r="E24" s="710"/>
      <c r="F24" s="467">
        <f>F23-42</f>
        <v>1708</v>
      </c>
      <c r="G24" s="468">
        <f t="shared" ref="G24:I24" si="10">G23-42</f>
        <v>1958</v>
      </c>
      <c r="H24" s="468">
        <f t="shared" si="10"/>
        <v>2208</v>
      </c>
      <c r="I24" s="469">
        <f t="shared" si="10"/>
        <v>2458</v>
      </c>
      <c r="J24" s="467">
        <f>J23-42</f>
        <v>1708</v>
      </c>
      <c r="K24" s="468">
        <f t="shared" ref="K24:M24" si="11">K23-42</f>
        <v>1958</v>
      </c>
      <c r="L24" s="468">
        <f t="shared" si="11"/>
        <v>2208</v>
      </c>
      <c r="M24" s="469">
        <f t="shared" si="11"/>
        <v>2458</v>
      </c>
      <c r="N24" s="299"/>
      <c r="O24" s="299"/>
      <c r="P24" s="293"/>
      <c r="Q24" s="293"/>
      <c r="R24" s="293"/>
      <c r="S24" s="293"/>
      <c r="T24" s="293"/>
      <c r="U24" s="293"/>
      <c r="V24" s="377"/>
      <c r="W24" s="67"/>
      <c r="X24" s="67"/>
      <c r="Y24" s="67"/>
      <c r="Z24" s="67"/>
      <c r="AA24" s="67"/>
      <c r="AB24" s="67"/>
      <c r="AC24" s="67"/>
      <c r="AD24" s="67"/>
      <c r="AE24" s="67"/>
      <c r="AF24" s="67"/>
      <c r="AG24" s="67"/>
      <c r="AH24" s="67"/>
      <c r="AI24" s="67"/>
      <c r="AJ24" s="67"/>
    </row>
    <row r="25" spans="2:36" ht="15.75" customHeight="1" thickBot="1" x14ac:dyDescent="0.35">
      <c r="B25" s="601" t="s">
        <v>150</v>
      </c>
      <c r="C25" s="699"/>
      <c r="D25" s="699"/>
      <c r="E25" s="699"/>
      <c r="F25" s="601">
        <v>75</v>
      </c>
      <c r="G25" s="699"/>
      <c r="H25" s="699"/>
      <c r="I25" s="700"/>
      <c r="J25" s="699">
        <v>129</v>
      </c>
      <c r="K25" s="699"/>
      <c r="L25" s="699"/>
      <c r="M25" s="700"/>
      <c r="N25" s="299"/>
      <c r="O25" s="299"/>
      <c r="P25" s="293"/>
      <c r="Q25" s="293"/>
      <c r="R25" s="293"/>
      <c r="S25" s="293"/>
      <c r="T25" s="293"/>
      <c r="U25" s="293"/>
      <c r="V25" s="293"/>
    </row>
    <row r="26" spans="2:36" ht="35.25" customHeight="1" thickBot="1" x14ac:dyDescent="0.35">
      <c r="B26" s="114" t="s">
        <v>1</v>
      </c>
      <c r="C26" s="178" t="s">
        <v>2</v>
      </c>
      <c r="D26" s="178" t="s">
        <v>35</v>
      </c>
      <c r="E26" s="696" t="s">
        <v>5</v>
      </c>
      <c r="F26" s="697"/>
      <c r="G26" s="697"/>
      <c r="H26" s="697"/>
      <c r="I26" s="697"/>
      <c r="J26" s="697"/>
      <c r="K26" s="697"/>
      <c r="L26" s="697"/>
      <c r="M26" s="698"/>
      <c r="N26" s="300"/>
      <c r="O26" s="300"/>
      <c r="P26" s="293"/>
      <c r="Q26" s="293"/>
      <c r="R26" s="293"/>
      <c r="S26" s="293"/>
      <c r="T26" s="293"/>
      <c r="U26" s="293"/>
      <c r="V26" s="293"/>
    </row>
    <row r="27" spans="2:36" x14ac:dyDescent="0.3">
      <c r="B27" s="547">
        <v>4</v>
      </c>
      <c r="C27" s="551">
        <v>162</v>
      </c>
      <c r="D27" s="551">
        <v>80</v>
      </c>
      <c r="E27" s="87" t="s">
        <v>6</v>
      </c>
      <c r="F27" s="118">
        <v>15.2</v>
      </c>
      <c r="G27" s="118">
        <v>17</v>
      </c>
      <c r="H27" s="118">
        <v>18.8</v>
      </c>
      <c r="I27" s="179">
        <v>20.7</v>
      </c>
      <c r="J27" s="180">
        <v>27.9</v>
      </c>
      <c r="K27" s="118">
        <v>31.5</v>
      </c>
      <c r="L27" s="118">
        <v>35.200000000000003</v>
      </c>
      <c r="M27" s="119">
        <v>38.799999999999997</v>
      </c>
      <c r="N27" s="299"/>
      <c r="O27" s="299"/>
      <c r="P27" s="293"/>
      <c r="Q27" s="293"/>
      <c r="R27" s="293"/>
      <c r="S27" s="293"/>
      <c r="T27" s="293"/>
      <c r="U27" s="293"/>
      <c r="V27" s="293"/>
    </row>
    <row r="28" spans="2:36" ht="15" thickBot="1" x14ac:dyDescent="0.35">
      <c r="B28" s="548"/>
      <c r="C28" s="552"/>
      <c r="D28" s="552"/>
      <c r="E28" s="90" t="s">
        <v>3</v>
      </c>
      <c r="F28" s="181">
        <v>4.5</v>
      </c>
      <c r="G28" s="182">
        <v>5</v>
      </c>
      <c r="H28" s="182">
        <v>5.6</v>
      </c>
      <c r="I28" s="183">
        <v>6.1</v>
      </c>
      <c r="J28" s="184">
        <v>9</v>
      </c>
      <c r="K28" s="185">
        <v>10.1</v>
      </c>
      <c r="L28" s="185">
        <v>11.2</v>
      </c>
      <c r="M28" s="186">
        <v>12.3</v>
      </c>
      <c r="N28" s="299"/>
      <c r="O28" s="299"/>
      <c r="P28" s="293"/>
      <c r="Q28" s="293"/>
      <c r="R28" s="293"/>
      <c r="S28" s="293"/>
      <c r="T28" s="293"/>
      <c r="U28" s="293"/>
      <c r="V28" s="293"/>
    </row>
    <row r="29" spans="2:36" x14ac:dyDescent="0.3">
      <c r="B29" s="561">
        <v>6</v>
      </c>
      <c r="C29" s="563">
        <v>266</v>
      </c>
      <c r="D29" s="563">
        <v>132</v>
      </c>
      <c r="E29" s="94" t="s">
        <v>6</v>
      </c>
      <c r="F29" s="120">
        <v>21.8</v>
      </c>
      <c r="G29" s="120">
        <v>24.6</v>
      </c>
      <c r="H29" s="120">
        <v>27.3</v>
      </c>
      <c r="I29" s="187">
        <v>30.1</v>
      </c>
      <c r="J29" s="188">
        <v>41.6</v>
      </c>
      <c r="K29" s="120">
        <v>47.1</v>
      </c>
      <c r="L29" s="120">
        <v>52.6</v>
      </c>
      <c r="M29" s="121">
        <v>58.1</v>
      </c>
      <c r="N29" s="299"/>
      <c r="O29" s="299"/>
      <c r="P29" s="293"/>
      <c r="Q29" s="293"/>
      <c r="R29" s="293"/>
      <c r="S29" s="293"/>
      <c r="T29" s="293"/>
      <c r="U29" s="293"/>
      <c r="V29" s="293"/>
    </row>
    <row r="30" spans="2:36" ht="15" thickBot="1" x14ac:dyDescent="0.35">
      <c r="B30" s="548"/>
      <c r="C30" s="552"/>
      <c r="D30" s="552"/>
      <c r="E30" s="90" t="s">
        <v>3</v>
      </c>
      <c r="F30" s="181">
        <v>6.7</v>
      </c>
      <c r="G30" s="182">
        <v>7.5</v>
      </c>
      <c r="H30" s="182">
        <v>8.4</v>
      </c>
      <c r="I30" s="183">
        <v>9.1999999999999993</v>
      </c>
      <c r="J30" s="189">
        <v>13.5</v>
      </c>
      <c r="K30" s="182">
        <v>15.1</v>
      </c>
      <c r="L30" s="182">
        <v>16.8</v>
      </c>
      <c r="M30" s="190">
        <v>18.399999999999999</v>
      </c>
      <c r="N30" s="300"/>
      <c r="O30" s="300"/>
      <c r="P30" s="293"/>
      <c r="Q30" s="293"/>
      <c r="R30" s="293"/>
      <c r="S30" s="293"/>
      <c r="T30" s="293"/>
      <c r="U30" s="293"/>
      <c r="V30" s="293"/>
    </row>
    <row r="31" spans="2:36" x14ac:dyDescent="0.3">
      <c r="B31" s="547">
        <v>8</v>
      </c>
      <c r="C31" s="551">
        <f>C29+104</f>
        <v>370</v>
      </c>
      <c r="D31" s="551">
        <v>184</v>
      </c>
      <c r="E31" s="87" t="s">
        <v>6</v>
      </c>
      <c r="F31" s="118">
        <v>28.5</v>
      </c>
      <c r="G31" s="118">
        <v>32.200000000000003</v>
      </c>
      <c r="H31" s="118">
        <v>35.799999999999997</v>
      </c>
      <c r="I31" s="179">
        <v>39.5</v>
      </c>
      <c r="J31" s="180">
        <v>55.4</v>
      </c>
      <c r="K31" s="118">
        <v>62.7</v>
      </c>
      <c r="L31" s="118">
        <v>70.099999999999994</v>
      </c>
      <c r="M31" s="119">
        <v>77.400000000000006</v>
      </c>
      <c r="N31" s="299"/>
      <c r="O31" s="299"/>
      <c r="P31" s="293"/>
      <c r="Q31" s="293"/>
      <c r="R31" s="293"/>
      <c r="S31" s="293"/>
      <c r="T31" s="293"/>
      <c r="U31" s="293"/>
      <c r="V31" s="293"/>
    </row>
    <row r="32" spans="2:36" ht="15" thickBot="1" x14ac:dyDescent="0.35">
      <c r="B32" s="548"/>
      <c r="C32" s="552"/>
      <c r="D32" s="552"/>
      <c r="E32" s="90" t="s">
        <v>3</v>
      </c>
      <c r="F32" s="182">
        <v>9</v>
      </c>
      <c r="G32" s="182">
        <v>10.1</v>
      </c>
      <c r="H32" s="182">
        <v>11.2</v>
      </c>
      <c r="I32" s="183">
        <v>12.3</v>
      </c>
      <c r="J32" s="191">
        <v>18</v>
      </c>
      <c r="K32" s="182">
        <v>20.2</v>
      </c>
      <c r="L32" s="182">
        <v>22.3</v>
      </c>
      <c r="M32" s="190">
        <v>24.6</v>
      </c>
      <c r="N32" s="299"/>
      <c r="O32" s="299"/>
      <c r="P32" s="293"/>
      <c r="Q32" s="293"/>
      <c r="R32" s="293"/>
      <c r="S32" s="293"/>
      <c r="T32" s="293"/>
      <c r="U32" s="293"/>
      <c r="V32" s="293"/>
    </row>
    <row r="33" spans="2:22" x14ac:dyDescent="0.3">
      <c r="B33" s="547">
        <v>10</v>
      </c>
      <c r="C33" s="551">
        <f t="shared" ref="C33" si="12">C31+104</f>
        <v>474</v>
      </c>
      <c r="D33" s="551">
        <v>236</v>
      </c>
      <c r="E33" s="87" t="s">
        <v>6</v>
      </c>
      <c r="F33" s="118">
        <v>35.1</v>
      </c>
      <c r="G33" s="118">
        <v>39.799999999999997</v>
      </c>
      <c r="H33" s="118">
        <v>44.3</v>
      </c>
      <c r="I33" s="179">
        <v>48.9</v>
      </c>
      <c r="J33" s="180">
        <v>69.2</v>
      </c>
      <c r="K33" s="118">
        <v>78.3</v>
      </c>
      <c r="L33" s="118">
        <v>87.5</v>
      </c>
      <c r="M33" s="119">
        <v>96.6</v>
      </c>
      <c r="N33" s="299"/>
      <c r="O33" s="299"/>
      <c r="P33" s="293"/>
      <c r="Q33" s="293"/>
      <c r="R33" s="293"/>
      <c r="S33" s="293"/>
      <c r="T33" s="293"/>
      <c r="U33" s="293"/>
      <c r="V33" s="293"/>
    </row>
    <row r="34" spans="2:22" ht="15" thickBot="1" x14ac:dyDescent="0.35">
      <c r="B34" s="548"/>
      <c r="C34" s="552"/>
      <c r="D34" s="552"/>
      <c r="E34" s="90" t="s">
        <v>3</v>
      </c>
      <c r="F34" s="182">
        <v>11.3</v>
      </c>
      <c r="G34" s="182">
        <v>12.6</v>
      </c>
      <c r="H34" s="182">
        <v>14</v>
      </c>
      <c r="I34" s="183">
        <v>15.3</v>
      </c>
      <c r="J34" s="192">
        <v>22.6</v>
      </c>
      <c r="K34" s="193">
        <v>25.2</v>
      </c>
      <c r="L34" s="193">
        <v>28</v>
      </c>
      <c r="M34" s="194">
        <v>30.6</v>
      </c>
      <c r="N34" s="300"/>
      <c r="O34" s="300"/>
      <c r="P34" s="293"/>
      <c r="Q34" s="293"/>
      <c r="R34" s="293"/>
      <c r="S34" s="293"/>
      <c r="T34" s="293"/>
      <c r="U34" s="293"/>
      <c r="V34" s="293"/>
    </row>
    <row r="35" spans="2:22" x14ac:dyDescent="0.3">
      <c r="B35" s="561">
        <v>12</v>
      </c>
      <c r="C35" s="551">
        <f t="shared" ref="C35" si="13">C33+104</f>
        <v>578</v>
      </c>
      <c r="D35" s="551">
        <v>288</v>
      </c>
      <c r="E35" s="94" t="s">
        <v>6</v>
      </c>
      <c r="F35" s="120">
        <v>41.9</v>
      </c>
      <c r="G35" s="120">
        <v>43.7</v>
      </c>
      <c r="H35" s="120">
        <v>52.8</v>
      </c>
      <c r="I35" s="187">
        <v>58.3</v>
      </c>
      <c r="J35" s="195"/>
      <c r="K35" s="196"/>
      <c r="L35" s="196"/>
      <c r="M35" s="197"/>
      <c r="N35" s="299"/>
      <c r="O35" s="299"/>
      <c r="P35" s="293"/>
      <c r="Q35" s="293"/>
      <c r="R35" s="293"/>
      <c r="S35" s="293"/>
      <c r="T35" s="293"/>
      <c r="U35" s="293"/>
      <c r="V35" s="293"/>
    </row>
    <row r="36" spans="2:22" ht="15" thickBot="1" x14ac:dyDescent="0.35">
      <c r="B36" s="561"/>
      <c r="C36" s="552"/>
      <c r="D36" s="552"/>
      <c r="E36" s="97" t="s">
        <v>3</v>
      </c>
      <c r="F36" s="193">
        <v>13.5</v>
      </c>
      <c r="G36" s="193">
        <v>15.1</v>
      </c>
      <c r="H36" s="193">
        <v>16.8</v>
      </c>
      <c r="I36" s="198">
        <v>18.399999999999999</v>
      </c>
      <c r="J36" s="199"/>
      <c r="K36" s="200"/>
      <c r="L36" s="200"/>
      <c r="M36" s="201"/>
      <c r="N36" s="299"/>
      <c r="O36" s="299"/>
      <c r="P36" s="293"/>
      <c r="Q36" s="293"/>
      <c r="R36" s="293"/>
      <c r="S36" s="293"/>
      <c r="T36" s="293"/>
      <c r="U36" s="293"/>
      <c r="V36" s="293"/>
    </row>
    <row r="37" spans="2:22" x14ac:dyDescent="0.3">
      <c r="B37" s="547">
        <v>14</v>
      </c>
      <c r="C37" s="551">
        <f t="shared" ref="C37" si="14">C35+104</f>
        <v>682</v>
      </c>
      <c r="D37" s="551">
        <v>340</v>
      </c>
      <c r="E37" s="87" t="s">
        <v>6</v>
      </c>
      <c r="F37" s="118">
        <v>48.5</v>
      </c>
      <c r="G37" s="118">
        <v>54.9</v>
      </c>
      <c r="H37" s="118">
        <v>61.3</v>
      </c>
      <c r="I37" s="179">
        <v>67.7</v>
      </c>
      <c r="J37" s="202"/>
      <c r="K37" s="203"/>
      <c r="L37" s="203"/>
      <c r="M37" s="204"/>
      <c r="N37" s="299"/>
      <c r="O37" s="299"/>
      <c r="P37" s="293"/>
      <c r="Q37" s="293"/>
      <c r="R37" s="293"/>
      <c r="S37" s="293"/>
      <c r="T37" s="293"/>
      <c r="U37" s="293"/>
      <c r="V37" s="293"/>
    </row>
    <row r="38" spans="2:22" ht="15" thickBot="1" x14ac:dyDescent="0.35">
      <c r="B38" s="548"/>
      <c r="C38" s="552"/>
      <c r="D38" s="552"/>
      <c r="E38" s="90" t="s">
        <v>3</v>
      </c>
      <c r="F38" s="182">
        <v>15.7</v>
      </c>
      <c r="G38" s="182">
        <v>17.7</v>
      </c>
      <c r="H38" s="182">
        <v>19.600000000000001</v>
      </c>
      <c r="I38" s="183">
        <v>21.5</v>
      </c>
      <c r="J38" s="205"/>
      <c r="K38" s="206"/>
      <c r="L38" s="206"/>
      <c r="M38" s="207"/>
      <c r="N38" s="300"/>
      <c r="O38" s="300"/>
      <c r="P38" s="293"/>
      <c r="Q38" s="293"/>
      <c r="R38" s="293"/>
      <c r="S38" s="293"/>
      <c r="T38" s="293"/>
      <c r="U38" s="293"/>
      <c r="V38" s="293"/>
    </row>
    <row r="39" spans="2:22" x14ac:dyDescent="0.3">
      <c r="B39" s="59"/>
      <c r="C39" s="58"/>
      <c r="D39" s="58"/>
      <c r="E39" s="58"/>
      <c r="F39" s="33"/>
      <c r="G39" s="33"/>
      <c r="H39" s="33"/>
      <c r="I39" s="33"/>
      <c r="J39" s="33"/>
      <c r="K39" s="33"/>
      <c r="L39" s="33"/>
      <c r="M39" s="33"/>
      <c r="N39" s="33"/>
      <c r="O39" s="33"/>
    </row>
    <row r="40" spans="2:22" x14ac:dyDescent="0.3">
      <c r="B40" s="59"/>
      <c r="C40" s="58"/>
      <c r="D40" s="58"/>
      <c r="E40" s="58"/>
      <c r="F40" s="33"/>
      <c r="G40" s="33"/>
      <c r="H40" s="33"/>
      <c r="I40" s="33"/>
      <c r="J40" s="33"/>
      <c r="K40" s="33"/>
      <c r="L40" s="33"/>
      <c r="M40" s="33"/>
      <c r="N40" s="33"/>
      <c r="O40" s="33"/>
    </row>
    <row r="41" spans="2:22" x14ac:dyDescent="0.3">
      <c r="B41" s="59"/>
      <c r="C41" s="58"/>
      <c r="D41" s="58"/>
      <c r="E41" s="58"/>
      <c r="F41" s="33"/>
      <c r="G41" s="33"/>
      <c r="H41" s="33"/>
      <c r="I41" s="33"/>
      <c r="J41" s="33"/>
      <c r="K41" s="33"/>
      <c r="L41" s="33"/>
      <c r="M41" s="33"/>
      <c r="N41" s="33"/>
      <c r="O41" s="33"/>
    </row>
    <row r="42" spans="2:22" x14ac:dyDescent="0.3">
      <c r="B42" s="59"/>
      <c r="C42" s="58"/>
      <c r="D42" s="59"/>
      <c r="E42" s="59"/>
      <c r="F42" s="56"/>
      <c r="G42" s="56"/>
      <c r="H42" s="56"/>
      <c r="I42" s="56"/>
      <c r="J42" s="56"/>
      <c r="K42" s="56"/>
      <c r="L42" s="56"/>
      <c r="M42" s="56"/>
      <c r="N42" s="56"/>
      <c r="O42" s="56"/>
    </row>
    <row r="43" spans="2:22" x14ac:dyDescent="0.3">
      <c r="B43" s="59"/>
      <c r="C43" s="58"/>
      <c r="D43" s="58"/>
      <c r="E43" s="58"/>
      <c r="F43" s="33"/>
      <c r="G43" s="33"/>
      <c r="H43" s="33"/>
      <c r="I43" s="33"/>
      <c r="J43" s="33"/>
      <c r="K43" s="33"/>
      <c r="L43" s="33"/>
      <c r="M43" s="33"/>
      <c r="N43" s="33"/>
      <c r="O43" s="33"/>
    </row>
    <row r="44" spans="2:22" x14ac:dyDescent="0.3">
      <c r="B44" s="59"/>
      <c r="C44" s="58"/>
      <c r="D44" s="58"/>
      <c r="E44" s="58"/>
      <c r="F44" s="33"/>
      <c r="G44" s="33"/>
      <c r="H44" s="33"/>
      <c r="I44" s="33"/>
      <c r="J44" s="33"/>
      <c r="K44" s="33"/>
      <c r="L44" s="33"/>
      <c r="M44" s="33"/>
      <c r="N44" s="33"/>
      <c r="O44" s="33"/>
    </row>
    <row r="45" spans="2:22" x14ac:dyDescent="0.3">
      <c r="B45" s="59"/>
      <c r="C45" s="58"/>
      <c r="D45" s="58"/>
      <c r="E45" s="58"/>
      <c r="F45" s="33"/>
      <c r="G45" s="33"/>
      <c r="H45" s="33"/>
      <c r="I45" s="33"/>
      <c r="J45" s="33"/>
      <c r="K45" s="33"/>
      <c r="L45" s="33"/>
      <c r="M45" s="33"/>
      <c r="N45" s="33"/>
      <c r="O45" s="33"/>
    </row>
    <row r="46" spans="2:22" x14ac:dyDescent="0.3">
      <c r="B46" s="59"/>
      <c r="C46" s="58"/>
      <c r="D46" s="59"/>
      <c r="E46" s="59"/>
      <c r="F46" s="56"/>
      <c r="G46" s="56"/>
      <c r="H46" s="56"/>
      <c r="I46" s="56"/>
      <c r="J46" s="56"/>
      <c r="K46" s="56"/>
      <c r="L46" s="56"/>
      <c r="M46" s="56"/>
      <c r="N46" s="56"/>
      <c r="O46" s="56"/>
    </row>
    <row r="47" spans="2:22" x14ac:dyDescent="0.3">
      <c r="B47" s="59"/>
      <c r="C47" s="58"/>
      <c r="D47" s="58"/>
      <c r="E47" s="58"/>
      <c r="F47" s="33"/>
      <c r="G47" s="33"/>
      <c r="H47" s="33"/>
      <c r="I47" s="33"/>
      <c r="J47" s="33"/>
      <c r="K47" s="33"/>
      <c r="L47" s="33"/>
      <c r="M47" s="33"/>
      <c r="N47" s="33"/>
      <c r="O47" s="33"/>
    </row>
    <row r="48" spans="2:22" x14ac:dyDescent="0.3">
      <c r="B48" s="59"/>
      <c r="C48" s="58"/>
      <c r="D48" s="58"/>
      <c r="E48" s="58"/>
      <c r="F48" s="33"/>
      <c r="G48" s="33"/>
      <c r="H48" s="33"/>
      <c r="I48" s="33"/>
      <c r="J48" s="33"/>
      <c r="K48" s="33"/>
      <c r="L48" s="33"/>
      <c r="M48" s="33"/>
      <c r="N48" s="33"/>
      <c r="O48" s="33"/>
    </row>
    <row r="49" spans="2:15" x14ac:dyDescent="0.3">
      <c r="B49" s="59"/>
      <c r="C49" s="58"/>
      <c r="D49" s="58"/>
      <c r="E49" s="58"/>
      <c r="F49" s="33"/>
      <c r="G49" s="33"/>
      <c r="H49" s="33"/>
      <c r="I49" s="33"/>
      <c r="J49" s="33"/>
      <c r="K49" s="33"/>
      <c r="L49" s="33"/>
      <c r="M49" s="33"/>
      <c r="N49" s="33"/>
      <c r="O49" s="33"/>
    </row>
    <row r="50" spans="2:15" x14ac:dyDescent="0.3">
      <c r="B50" s="59"/>
      <c r="C50" s="58"/>
      <c r="D50" s="59"/>
      <c r="E50" s="59"/>
      <c r="F50" s="56"/>
      <c r="G50" s="56"/>
      <c r="H50" s="56"/>
      <c r="I50" s="56"/>
      <c r="J50" s="56"/>
      <c r="K50" s="56"/>
      <c r="L50" s="56"/>
      <c r="M50" s="56"/>
      <c r="N50" s="56"/>
      <c r="O50" s="56"/>
    </row>
    <row r="51" spans="2:15" x14ac:dyDescent="0.3">
      <c r="B51" s="59"/>
      <c r="C51" s="58"/>
      <c r="D51" s="58"/>
      <c r="E51" s="58"/>
      <c r="F51" s="33"/>
      <c r="G51" s="33"/>
      <c r="H51" s="33"/>
      <c r="I51" s="33"/>
      <c r="J51" s="33"/>
      <c r="K51" s="33"/>
      <c r="L51" s="33"/>
      <c r="M51" s="33"/>
      <c r="N51" s="33"/>
      <c r="O51" s="33"/>
    </row>
    <row r="52" spans="2:15" x14ac:dyDescent="0.3">
      <c r="B52" s="59"/>
      <c r="C52" s="58"/>
      <c r="D52" s="58"/>
      <c r="E52" s="58"/>
      <c r="F52" s="33"/>
      <c r="G52" s="33"/>
      <c r="H52" s="33"/>
      <c r="I52" s="33"/>
      <c r="J52" s="33"/>
      <c r="K52" s="33"/>
      <c r="L52" s="33"/>
      <c r="M52" s="33"/>
      <c r="N52" s="33"/>
      <c r="O52" s="33"/>
    </row>
    <row r="53" spans="2:15" x14ac:dyDescent="0.3">
      <c r="B53" s="59"/>
      <c r="C53" s="58"/>
      <c r="D53" s="58"/>
      <c r="E53" s="58"/>
      <c r="F53" s="33"/>
      <c r="G53" s="33"/>
      <c r="H53" s="33"/>
      <c r="I53" s="33"/>
      <c r="J53" s="33"/>
      <c r="K53" s="33"/>
      <c r="L53" s="33"/>
      <c r="M53" s="33"/>
      <c r="N53" s="33"/>
      <c r="O53" s="33"/>
    </row>
    <row r="54" spans="2:15" ht="24.6" x14ac:dyDescent="0.4">
      <c r="I54" s="28"/>
    </row>
    <row r="55" spans="2:15" ht="15" customHeight="1" x14ac:dyDescent="0.3">
      <c r="B55" s="58"/>
      <c r="C55" s="58"/>
      <c r="D55" s="58"/>
      <c r="E55" s="58"/>
      <c r="F55" s="6"/>
      <c r="G55" s="6"/>
      <c r="H55" s="6"/>
      <c r="I55" s="6"/>
      <c r="J55" s="6"/>
      <c r="K55" s="6"/>
      <c r="L55" s="6"/>
      <c r="M55" s="6"/>
      <c r="N55" s="6"/>
      <c r="O55" s="6"/>
    </row>
    <row r="56" spans="2:15" ht="15" customHeight="1" x14ac:dyDescent="0.3">
      <c r="B56" s="58"/>
      <c r="C56" s="58"/>
      <c r="D56" s="58"/>
      <c r="E56" s="58"/>
      <c r="F56" s="60"/>
      <c r="G56" s="60"/>
      <c r="H56" s="60"/>
      <c r="I56" s="60"/>
      <c r="J56" s="60"/>
      <c r="K56" s="60"/>
      <c r="L56" s="60"/>
      <c r="M56" s="60"/>
      <c r="N56" s="60"/>
      <c r="O56" s="60"/>
    </row>
    <row r="57" spans="2:15" x14ac:dyDescent="0.3">
      <c r="B57" s="6"/>
      <c r="C57" s="61"/>
      <c r="D57" s="62"/>
      <c r="E57" s="61"/>
      <c r="F57" s="61"/>
      <c r="G57" s="61"/>
      <c r="H57" s="61"/>
      <c r="I57" s="61"/>
      <c r="J57" s="61"/>
      <c r="K57" s="61"/>
      <c r="L57" s="61"/>
      <c r="M57" s="61"/>
      <c r="N57" s="61"/>
      <c r="O57" s="61"/>
    </row>
    <row r="58" spans="2:15" x14ac:dyDescent="0.3">
      <c r="B58" s="58"/>
      <c r="C58" s="63"/>
      <c r="D58" s="63"/>
      <c r="E58" s="64"/>
      <c r="F58" s="57"/>
      <c r="G58" s="57"/>
      <c r="H58" s="57"/>
      <c r="I58" s="57"/>
      <c r="J58" s="57"/>
      <c r="K58" s="57"/>
      <c r="L58" s="57"/>
      <c r="M58" s="57"/>
      <c r="N58" s="57"/>
      <c r="O58" s="57"/>
    </row>
    <row r="59" spans="2:15" x14ac:dyDescent="0.3">
      <c r="B59" s="58"/>
      <c r="C59" s="63"/>
      <c r="D59" s="63"/>
      <c r="E59" s="64"/>
      <c r="F59" s="65"/>
      <c r="G59" s="65"/>
      <c r="H59" s="65"/>
      <c r="I59" s="65"/>
      <c r="J59" s="65"/>
      <c r="K59" s="65"/>
      <c r="L59" s="65"/>
      <c r="M59" s="65"/>
      <c r="N59" s="65"/>
      <c r="O59" s="65"/>
    </row>
    <row r="60" spans="2:15" x14ac:dyDescent="0.3">
      <c r="B60" s="58"/>
      <c r="C60" s="63"/>
      <c r="D60" s="63"/>
      <c r="E60" s="64"/>
      <c r="F60" s="57"/>
      <c r="G60" s="57"/>
      <c r="H60" s="57"/>
      <c r="I60" s="57"/>
      <c r="J60" s="57"/>
      <c r="K60" s="57"/>
      <c r="L60" s="57"/>
      <c r="M60" s="57"/>
      <c r="N60" s="57"/>
      <c r="O60" s="57"/>
    </row>
    <row r="61" spans="2:15" x14ac:dyDescent="0.3">
      <c r="B61" s="58"/>
      <c r="C61" s="63"/>
      <c r="D61" s="63"/>
      <c r="E61" s="64"/>
      <c r="F61" s="65"/>
      <c r="G61" s="65"/>
      <c r="H61" s="65"/>
      <c r="I61" s="65"/>
      <c r="J61" s="65"/>
      <c r="K61" s="65"/>
      <c r="L61" s="65"/>
      <c r="M61" s="65"/>
      <c r="N61" s="65"/>
      <c r="O61" s="65"/>
    </row>
    <row r="62" spans="2:15" x14ac:dyDescent="0.3">
      <c r="B62" s="58"/>
      <c r="C62" s="63"/>
      <c r="D62" s="63"/>
      <c r="E62" s="64"/>
      <c r="F62" s="57"/>
      <c r="G62" s="57"/>
      <c r="H62" s="57"/>
      <c r="I62" s="57"/>
      <c r="J62" s="57"/>
      <c r="K62" s="57"/>
      <c r="L62" s="57"/>
      <c r="M62" s="57"/>
      <c r="N62" s="57"/>
      <c r="O62" s="57"/>
    </row>
    <row r="63" spans="2:15" x14ac:dyDescent="0.3">
      <c r="B63" s="58"/>
      <c r="C63" s="63"/>
      <c r="D63" s="63"/>
      <c r="E63" s="64"/>
      <c r="F63" s="65"/>
      <c r="G63" s="65"/>
      <c r="H63" s="65"/>
      <c r="I63" s="65"/>
      <c r="J63" s="65"/>
      <c r="K63" s="65"/>
      <c r="L63" s="65"/>
      <c r="M63" s="65"/>
      <c r="N63" s="65"/>
      <c r="O63" s="65"/>
    </row>
    <row r="64" spans="2:15" x14ac:dyDescent="0.3">
      <c r="B64" s="58"/>
      <c r="C64" s="63"/>
      <c r="D64" s="63"/>
      <c r="E64" s="64"/>
      <c r="F64" s="57"/>
      <c r="G64" s="57"/>
      <c r="H64" s="57"/>
      <c r="I64" s="57"/>
      <c r="J64" s="57"/>
      <c r="K64" s="57"/>
      <c r="L64" s="57"/>
      <c r="M64" s="57"/>
      <c r="N64" s="57"/>
      <c r="O64" s="57"/>
    </row>
    <row r="65" spans="2:15" x14ac:dyDescent="0.3">
      <c r="B65" s="58"/>
      <c r="C65" s="63"/>
      <c r="D65" s="63"/>
      <c r="E65" s="64"/>
      <c r="F65" s="66"/>
      <c r="G65" s="66"/>
      <c r="H65" s="66"/>
      <c r="I65" s="66"/>
      <c r="J65" s="66"/>
      <c r="K65" s="66"/>
      <c r="L65" s="66"/>
      <c r="M65" s="66"/>
      <c r="N65" s="66"/>
      <c r="O65" s="66"/>
    </row>
    <row r="66" spans="2:15" x14ac:dyDescent="0.3">
      <c r="B66" s="58"/>
      <c r="C66" s="63"/>
      <c r="D66" s="63"/>
      <c r="E66" s="64"/>
      <c r="F66" s="57"/>
      <c r="G66" s="57"/>
      <c r="H66" s="57"/>
      <c r="I66" s="57"/>
      <c r="J66" s="57"/>
      <c r="K66" s="57"/>
      <c r="L66" s="57"/>
      <c r="M66" s="57"/>
      <c r="N66" s="57"/>
      <c r="O66" s="57"/>
    </row>
    <row r="67" spans="2:15" x14ac:dyDescent="0.3">
      <c r="B67" s="58"/>
      <c r="C67" s="63"/>
      <c r="D67" s="63"/>
      <c r="E67" s="64"/>
      <c r="F67" s="66"/>
      <c r="G67" s="66"/>
      <c r="H67" s="66"/>
      <c r="I67" s="66"/>
      <c r="J67" s="66"/>
      <c r="K67" s="66"/>
      <c r="L67" s="66"/>
      <c r="M67" s="66"/>
      <c r="N67" s="66"/>
      <c r="O67" s="66"/>
    </row>
    <row r="68" spans="2:15" x14ac:dyDescent="0.3">
      <c r="B68" s="58"/>
      <c r="C68" s="63"/>
      <c r="D68" s="63"/>
      <c r="E68" s="64"/>
      <c r="F68" s="57"/>
      <c r="G68" s="57"/>
      <c r="H68" s="57"/>
      <c r="I68" s="57"/>
      <c r="J68" s="57"/>
      <c r="K68" s="57"/>
      <c r="L68" s="57"/>
      <c r="M68" s="57"/>
      <c r="N68" s="57"/>
      <c r="O68" s="57"/>
    </row>
    <row r="69" spans="2:15" x14ac:dyDescent="0.3">
      <c r="B69" s="58"/>
      <c r="C69" s="63"/>
      <c r="D69" s="63"/>
      <c r="E69" s="64"/>
      <c r="F69" s="66"/>
      <c r="G69" s="66"/>
      <c r="H69" s="66"/>
      <c r="I69" s="66"/>
      <c r="J69" s="66"/>
      <c r="K69" s="66"/>
      <c r="L69" s="66"/>
      <c r="M69" s="66"/>
      <c r="N69" s="66"/>
      <c r="O69" s="66"/>
    </row>
    <row r="70" spans="2:15" x14ac:dyDescent="0.3">
      <c r="B70" s="58"/>
      <c r="C70" s="63"/>
      <c r="D70" s="63"/>
      <c r="E70" s="64"/>
      <c r="F70" s="57"/>
      <c r="G70" s="57"/>
      <c r="H70" s="57"/>
      <c r="I70" s="57"/>
      <c r="J70" s="57"/>
      <c r="K70" s="57"/>
      <c r="L70" s="57"/>
      <c r="M70" s="57"/>
      <c r="N70" s="57"/>
      <c r="O70" s="57"/>
    </row>
    <row r="71" spans="2:15" x14ac:dyDescent="0.3">
      <c r="B71" s="58"/>
      <c r="C71" s="63"/>
      <c r="D71" s="63"/>
      <c r="E71" s="64"/>
      <c r="F71" s="66"/>
      <c r="G71" s="66"/>
      <c r="H71" s="66"/>
      <c r="I71" s="66"/>
      <c r="J71" s="66"/>
      <c r="K71" s="66"/>
      <c r="L71" s="66"/>
      <c r="M71" s="66"/>
      <c r="N71" s="66"/>
      <c r="O71" s="66"/>
    </row>
    <row r="72" spans="2:15" x14ac:dyDescent="0.3">
      <c r="B72" s="58"/>
      <c r="C72" s="63"/>
      <c r="D72" s="63"/>
      <c r="E72" s="64"/>
      <c r="F72" s="57"/>
      <c r="G72" s="57"/>
      <c r="H72" s="57"/>
      <c r="I72" s="57"/>
      <c r="J72" s="57"/>
      <c r="K72" s="57"/>
      <c r="L72" s="57"/>
      <c r="M72" s="57"/>
      <c r="N72" s="57"/>
      <c r="O72" s="57"/>
    </row>
    <row r="73" spans="2:15" x14ac:dyDescent="0.3">
      <c r="B73" s="58"/>
      <c r="C73" s="63"/>
      <c r="D73" s="63"/>
      <c r="E73" s="64"/>
      <c r="F73" s="66"/>
      <c r="G73" s="66"/>
      <c r="H73" s="66"/>
      <c r="I73" s="66"/>
      <c r="J73" s="66"/>
      <c r="K73" s="66"/>
      <c r="L73" s="66"/>
      <c r="M73" s="66"/>
      <c r="N73" s="66"/>
      <c r="O73" s="66"/>
    </row>
    <row r="74" spans="2:15" x14ac:dyDescent="0.3">
      <c r="B74" s="58"/>
      <c r="C74" s="63"/>
      <c r="D74" s="63"/>
      <c r="E74" s="64"/>
      <c r="F74" s="57"/>
      <c r="G74" s="57"/>
      <c r="H74" s="57"/>
      <c r="I74" s="57"/>
      <c r="J74" s="57"/>
      <c r="K74" s="57"/>
      <c r="L74" s="57"/>
      <c r="M74" s="57"/>
      <c r="N74" s="57"/>
      <c r="O74" s="57"/>
    </row>
    <row r="75" spans="2:15" x14ac:dyDescent="0.3">
      <c r="B75" s="58"/>
      <c r="C75" s="63"/>
      <c r="D75" s="63"/>
      <c r="E75" s="64"/>
      <c r="F75" s="66"/>
      <c r="G75" s="66"/>
      <c r="H75" s="66"/>
      <c r="I75" s="66"/>
      <c r="J75" s="66"/>
      <c r="K75" s="66"/>
      <c r="L75" s="66"/>
      <c r="M75" s="66"/>
      <c r="N75" s="66"/>
      <c r="O75" s="66"/>
    </row>
    <row r="76" spans="2:15" x14ac:dyDescent="0.3">
      <c r="B76" s="58"/>
      <c r="C76" s="63"/>
      <c r="D76" s="63"/>
      <c r="E76" s="64"/>
      <c r="F76" s="57"/>
      <c r="G76" s="57"/>
      <c r="H76" s="57"/>
      <c r="I76" s="57"/>
      <c r="J76" s="57"/>
      <c r="K76" s="57"/>
      <c r="L76" s="57"/>
      <c r="M76" s="57"/>
      <c r="N76" s="57"/>
      <c r="O76" s="57"/>
    </row>
    <row r="77" spans="2:15" x14ac:dyDescent="0.3">
      <c r="B77" s="58"/>
      <c r="C77" s="63"/>
      <c r="D77" s="63"/>
      <c r="E77" s="64"/>
      <c r="F77" s="66"/>
      <c r="G77" s="66"/>
      <c r="H77" s="66"/>
      <c r="I77" s="66"/>
      <c r="J77" s="66"/>
      <c r="K77" s="66"/>
      <c r="L77" s="66"/>
      <c r="M77" s="66"/>
      <c r="N77" s="66"/>
      <c r="O77" s="66"/>
    </row>
    <row r="78" spans="2:15" x14ac:dyDescent="0.3">
      <c r="B78" s="58"/>
      <c r="C78" s="63"/>
      <c r="D78" s="63"/>
      <c r="E78" s="64"/>
      <c r="F78" s="57"/>
      <c r="G78" s="57"/>
      <c r="H78" s="57"/>
      <c r="I78" s="57"/>
      <c r="J78" s="57"/>
      <c r="K78" s="57"/>
      <c r="L78" s="57"/>
      <c r="M78" s="57"/>
      <c r="N78" s="57"/>
      <c r="O78" s="57"/>
    </row>
    <row r="79" spans="2:15" x14ac:dyDescent="0.3">
      <c r="B79" s="58"/>
      <c r="C79" s="63"/>
      <c r="D79" s="63"/>
      <c r="E79" s="64"/>
      <c r="F79" s="66"/>
      <c r="G79" s="66"/>
      <c r="H79" s="66"/>
      <c r="I79" s="66"/>
      <c r="J79" s="66"/>
      <c r="K79" s="66"/>
      <c r="L79" s="66"/>
      <c r="M79" s="66"/>
      <c r="N79" s="66"/>
      <c r="O79" s="66"/>
    </row>
    <row r="80" spans="2:15" x14ac:dyDescent="0.3">
      <c r="B80" s="58"/>
      <c r="C80" s="63"/>
      <c r="D80" s="63"/>
      <c r="E80" s="64"/>
      <c r="F80" s="57"/>
      <c r="G80" s="57"/>
      <c r="H80" s="57"/>
      <c r="I80" s="57"/>
      <c r="J80" s="57"/>
      <c r="K80" s="57"/>
      <c r="L80" s="57"/>
      <c r="M80" s="57"/>
      <c r="N80" s="57"/>
      <c r="O80" s="57"/>
    </row>
    <row r="81" spans="2:15" x14ac:dyDescent="0.3">
      <c r="B81" s="58"/>
      <c r="C81" s="63"/>
      <c r="D81" s="63"/>
      <c r="E81" s="64"/>
      <c r="F81" s="66"/>
      <c r="G81" s="66"/>
      <c r="H81" s="66"/>
      <c r="I81" s="66"/>
      <c r="J81" s="66"/>
      <c r="K81" s="66"/>
      <c r="L81" s="66"/>
      <c r="M81" s="66"/>
      <c r="N81" s="66"/>
      <c r="O81" s="66"/>
    </row>
    <row r="82" spans="2:15" x14ac:dyDescent="0.3">
      <c r="B82" s="58"/>
      <c r="C82" s="63"/>
      <c r="D82" s="63"/>
      <c r="E82" s="64"/>
      <c r="F82" s="57"/>
      <c r="G82" s="57"/>
      <c r="H82" s="57"/>
      <c r="I82" s="57"/>
      <c r="J82" s="57"/>
      <c r="K82" s="57"/>
      <c r="L82" s="57"/>
      <c r="M82" s="57"/>
      <c r="N82" s="57"/>
      <c r="O82" s="57"/>
    </row>
    <row r="83" spans="2:15" x14ac:dyDescent="0.3">
      <c r="B83" s="58"/>
      <c r="C83" s="63"/>
      <c r="D83" s="63"/>
      <c r="E83" s="64"/>
      <c r="F83" s="66"/>
      <c r="G83" s="66"/>
      <c r="H83" s="66"/>
      <c r="I83" s="66"/>
      <c r="J83" s="66"/>
      <c r="K83" s="66"/>
      <c r="L83" s="66"/>
      <c r="M83" s="66"/>
      <c r="N83" s="66"/>
      <c r="O83" s="66"/>
    </row>
  </sheetData>
  <sheetProtection algorithmName="SHA-512" hashValue="dOKAc7vOneEEI3jjSk7EpYQ+q1HWDXC1QyZHYvdozvQ2mqfKC4clr1hRoboPf6P8PBj/XL1WT6on3FdvdVga+A==" saltValue="79/1Uu8EuJeSvESlqWHUWg==" spinCount="100000" sheet="1" scenarios="1" selectLockedCells="1" selectUnlockedCells="1"/>
  <mergeCells count="59">
    <mergeCell ref="D6:E6"/>
    <mergeCell ref="B1:E1"/>
    <mergeCell ref="O2:T2"/>
    <mergeCell ref="I3:J3"/>
    <mergeCell ref="K3:M3"/>
    <mergeCell ref="B4:E5"/>
    <mergeCell ref="J4:M4"/>
    <mergeCell ref="F5:I5"/>
    <mergeCell ref="J5:M5"/>
    <mergeCell ref="B9:B10"/>
    <mergeCell ref="C9:C10"/>
    <mergeCell ref="D9:E9"/>
    <mergeCell ref="D10:E10"/>
    <mergeCell ref="B7:B8"/>
    <mergeCell ref="C7:C8"/>
    <mergeCell ref="D7:E7"/>
    <mergeCell ref="D8:E8"/>
    <mergeCell ref="B11:B12"/>
    <mergeCell ref="C11:C12"/>
    <mergeCell ref="D11:E11"/>
    <mergeCell ref="D12:E12"/>
    <mergeCell ref="B13:B14"/>
    <mergeCell ref="C13:C14"/>
    <mergeCell ref="D13:E13"/>
    <mergeCell ref="D14:E14"/>
    <mergeCell ref="B15:B16"/>
    <mergeCell ref="C15:C16"/>
    <mergeCell ref="D15:E15"/>
    <mergeCell ref="D16:E16"/>
    <mergeCell ref="B17:B18"/>
    <mergeCell ref="C17:C18"/>
    <mergeCell ref="D17:E17"/>
    <mergeCell ref="D18:E18"/>
    <mergeCell ref="B22:E23"/>
    <mergeCell ref="J22:M22"/>
    <mergeCell ref="B24:E24"/>
    <mergeCell ref="E26:M26"/>
    <mergeCell ref="B27:B28"/>
    <mergeCell ref="C27:C28"/>
    <mergeCell ref="D27:D28"/>
    <mergeCell ref="F22:I22"/>
    <mergeCell ref="B25:E25"/>
    <mergeCell ref="F25:I25"/>
    <mergeCell ref="J25:M25"/>
    <mergeCell ref="B29:B30"/>
    <mergeCell ref="C29:C30"/>
    <mergeCell ref="D29:D30"/>
    <mergeCell ref="B31:B32"/>
    <mergeCell ref="C31:C32"/>
    <mergeCell ref="D31:D32"/>
    <mergeCell ref="B37:B38"/>
    <mergeCell ref="C37:C38"/>
    <mergeCell ref="D37:D38"/>
    <mergeCell ref="B33:B34"/>
    <mergeCell ref="C33:C34"/>
    <mergeCell ref="D33:D34"/>
    <mergeCell ref="B35:B36"/>
    <mergeCell ref="C35:C36"/>
    <mergeCell ref="D35:D36"/>
  </mergeCells>
  <dataValidations count="2">
    <dataValidation type="list" allowBlank="1" showInputMessage="1" showErrorMessage="1" sqref="J4" xr:uid="{00000000-0002-0000-1600-000000000000}">
      <formula1>$AA$4:$AA$6</formula1>
    </dataValidation>
    <dataValidation showInputMessage="1" showErrorMessage="1" sqref="I4" xr:uid="{00000000-0002-0000-1600-000001000000}"/>
  </dataValidations>
  <pageMargins left="0.7" right="0.7" top="0.75" bottom="0.75" header="0.3" footer="0.3"/>
  <pageSetup paperSize="9" orientation="portrait" verticalDpi="0" r:id="rId1"/>
  <drawing r:id="rId2"/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700-000000000000}">
  <dimension ref="B1:AJ67"/>
  <sheetViews>
    <sheetView showGridLines="0" showRowColHeaders="0" zoomScale="90" zoomScaleNormal="90" workbookViewId="0">
      <pane ySplit="6" topLeftCell="A7" activePane="bottomLeft" state="frozen"/>
      <selection pane="bottomLeft" activeCell="R5" sqref="R5"/>
    </sheetView>
  </sheetViews>
  <sheetFormatPr defaultRowHeight="14.4" x14ac:dyDescent="0.3"/>
  <cols>
    <col min="1" max="1" width="4.88671875" customWidth="1"/>
    <col min="2" max="2" width="7.109375" customWidth="1"/>
    <col min="3" max="3" width="12.109375" customWidth="1"/>
    <col min="4" max="4" width="11" customWidth="1"/>
    <col min="5" max="5" width="13.44140625" customWidth="1"/>
    <col min="6" max="13" width="9.6640625" customWidth="1"/>
    <col min="14" max="14" width="8.33203125" customWidth="1"/>
    <col min="27" max="37" width="0" hidden="1" customWidth="1"/>
  </cols>
  <sheetData>
    <row r="1" spans="2:36" ht="48.75" customHeight="1" x14ac:dyDescent="0.3">
      <c r="B1" s="578"/>
      <c r="C1" s="578"/>
      <c r="D1" s="578"/>
      <c r="E1" s="578"/>
      <c r="I1" s="281" t="s">
        <v>167</v>
      </c>
    </row>
    <row r="2" spans="2:36" ht="15.6" x14ac:dyDescent="0.3">
      <c r="B2" s="110" t="s">
        <v>6489</v>
      </c>
      <c r="C2" s="80"/>
      <c r="D2" s="80"/>
      <c r="E2" s="80"/>
      <c r="F2" s="80"/>
      <c r="G2" s="151"/>
      <c r="I2" s="151" t="s">
        <v>57</v>
      </c>
      <c r="J2" s="151"/>
      <c r="K2" s="151"/>
      <c r="L2" s="80"/>
      <c r="M2" s="111"/>
    </row>
    <row r="3" spans="2:36" ht="27.75" customHeight="1" thickBot="1" x14ac:dyDescent="0.35">
      <c r="B3" s="536" t="s">
        <v>6496</v>
      </c>
      <c r="C3" s="112"/>
      <c r="D3" s="113"/>
      <c r="E3" s="113"/>
      <c r="F3" s="80"/>
      <c r="G3" s="80"/>
      <c r="H3" s="80"/>
      <c r="I3" s="712" t="s">
        <v>68</v>
      </c>
      <c r="J3" s="713"/>
      <c r="K3" s="712" t="s">
        <v>6420</v>
      </c>
      <c r="L3" s="714"/>
      <c r="M3" s="713"/>
      <c r="AA3" s="67"/>
      <c r="AB3" s="67"/>
      <c r="AC3" s="67"/>
      <c r="AD3" s="67"/>
      <c r="AE3" s="67"/>
      <c r="AF3" s="67"/>
      <c r="AG3" s="67"/>
      <c r="AH3" s="67"/>
      <c r="AI3" s="67"/>
      <c r="AJ3" s="67"/>
    </row>
    <row r="4" spans="2:36" ht="27" customHeight="1" thickBot="1" x14ac:dyDescent="0.35">
      <c r="B4" s="687" t="s">
        <v>6490</v>
      </c>
      <c r="C4" s="688"/>
      <c r="D4" s="688"/>
      <c r="E4" s="688"/>
      <c r="F4" s="473"/>
      <c r="G4" s="261"/>
      <c r="H4" s="474" t="s">
        <v>114</v>
      </c>
      <c r="I4" s="475">
        <v>0</v>
      </c>
      <c r="J4" s="715" t="s">
        <v>115</v>
      </c>
      <c r="K4" s="589"/>
      <c r="L4" s="589"/>
      <c r="M4" s="607"/>
      <c r="N4" s="152"/>
      <c r="O4" s="152"/>
      <c r="P4" s="152"/>
      <c r="Q4" s="152"/>
      <c r="R4" s="164"/>
      <c r="S4" s="164"/>
      <c r="T4" s="164"/>
      <c r="AA4" s="126" t="s">
        <v>115</v>
      </c>
      <c r="AB4" s="102"/>
      <c r="AC4" s="126"/>
      <c r="AD4" s="126"/>
      <c r="AE4" s="126"/>
      <c r="AF4" s="126"/>
      <c r="AG4" s="126"/>
      <c r="AH4" s="126"/>
      <c r="AI4" s="67"/>
      <c r="AJ4" s="67"/>
    </row>
    <row r="5" spans="2:36" ht="27" customHeight="1" thickBot="1" x14ac:dyDescent="0.35">
      <c r="B5" s="690"/>
      <c r="C5" s="691"/>
      <c r="D5" s="691"/>
      <c r="E5" s="692"/>
      <c r="F5" s="716" t="s">
        <v>74</v>
      </c>
      <c r="G5" s="716"/>
      <c r="H5" s="716"/>
      <c r="I5" s="717"/>
      <c r="J5" s="718" t="s">
        <v>75</v>
      </c>
      <c r="K5" s="716"/>
      <c r="L5" s="716"/>
      <c r="M5" s="717"/>
      <c r="N5" s="152"/>
      <c r="O5" s="152"/>
      <c r="P5" s="152"/>
      <c r="Q5" s="152"/>
      <c r="R5" s="164"/>
      <c r="S5" s="164"/>
      <c r="T5" s="164"/>
      <c r="AA5" s="102" t="s">
        <v>116</v>
      </c>
      <c r="AB5" s="102"/>
      <c r="AC5" s="126"/>
      <c r="AD5" s="126"/>
      <c r="AE5" s="126"/>
      <c r="AF5" s="126"/>
      <c r="AG5" s="126"/>
      <c r="AH5" s="126"/>
      <c r="AI5" s="67"/>
      <c r="AJ5" s="67"/>
    </row>
    <row r="6" spans="2:36" ht="28.5" customHeight="1" thickBot="1" x14ac:dyDescent="0.35">
      <c r="B6" s="256" t="s">
        <v>1</v>
      </c>
      <c r="C6" s="255" t="s">
        <v>8</v>
      </c>
      <c r="D6" s="587" t="s">
        <v>0</v>
      </c>
      <c r="E6" s="588"/>
      <c r="F6" s="455">
        <v>1750</v>
      </c>
      <c r="G6" s="455">
        <v>2000</v>
      </c>
      <c r="H6" s="455">
        <v>2250</v>
      </c>
      <c r="I6" s="456">
        <v>2500</v>
      </c>
      <c r="J6" s="457">
        <v>1750</v>
      </c>
      <c r="K6" s="455">
        <v>2000</v>
      </c>
      <c r="L6" s="455">
        <v>2250</v>
      </c>
      <c r="M6" s="458">
        <v>2500</v>
      </c>
      <c r="N6" s="164"/>
      <c r="O6" s="164"/>
      <c r="P6" s="164"/>
      <c r="Q6" s="164"/>
      <c r="R6" s="164"/>
      <c r="S6" s="164"/>
      <c r="T6" s="164"/>
      <c r="AA6" s="102" t="s">
        <v>117</v>
      </c>
      <c r="AB6" s="102"/>
      <c r="AC6" s="126"/>
      <c r="AD6" s="126"/>
      <c r="AE6" s="126"/>
      <c r="AF6" s="126"/>
      <c r="AG6" s="126"/>
      <c r="AH6" s="126"/>
      <c r="AI6" s="67"/>
      <c r="AJ6" s="67"/>
    </row>
    <row r="7" spans="2:36" ht="15" customHeight="1" x14ac:dyDescent="0.3">
      <c r="B7" s="547">
        <v>4</v>
      </c>
      <c r="C7" s="555">
        <v>244</v>
      </c>
      <c r="D7" s="557" t="s">
        <v>36</v>
      </c>
      <c r="E7" s="558"/>
      <c r="F7" s="447">
        <f>ROUND(AA7-(AA7*$I$4),0)</f>
        <v>25821</v>
      </c>
      <c r="G7" s="447">
        <f t="shared" ref="G7:M7" si="0">ROUND(AB7-(AB7*$I$4),0)</f>
        <v>28587</v>
      </c>
      <c r="H7" s="447">
        <f t="shared" si="0"/>
        <v>35044</v>
      </c>
      <c r="I7" s="459">
        <f t="shared" si="0"/>
        <v>43117</v>
      </c>
      <c r="J7" s="460">
        <f t="shared" si="0"/>
        <v>51642</v>
      </c>
      <c r="K7" s="447">
        <f t="shared" si="0"/>
        <v>57173</v>
      </c>
      <c r="L7" s="447">
        <f t="shared" si="0"/>
        <v>70088</v>
      </c>
      <c r="M7" s="448">
        <f t="shared" si="0"/>
        <v>86234</v>
      </c>
      <c r="N7" s="56"/>
      <c r="AA7" s="126">
        <f>ROUND(VLOOKUP(CONCATENATE("QT1 ",F$6," V",$B7),Основа!$A$1:$P3623,15,FALSE),0)</f>
        <v>25821</v>
      </c>
      <c r="AB7" s="126">
        <f>ROUND(VLOOKUP(CONCATENATE("QT1 ",G$6," V",$B7),Основа!$A$1:$P3623,15,FALSE),0)</f>
        <v>28587</v>
      </c>
      <c r="AC7" s="126">
        <f>ROUND(VLOOKUP(CONCATENATE("QT1 ",H$6," V",$B7),Основа!$A$1:$P3623,15,FALSE),0)</f>
        <v>35044</v>
      </c>
      <c r="AD7" s="126">
        <f>ROUND(VLOOKUP(CONCATENATE("QT1 ",I$6," V",$B7),Основа!$A$1:$P3623,15,FALSE),0)</f>
        <v>43117</v>
      </c>
      <c r="AE7" s="126">
        <f>ROUND(VLOOKUP(CONCATENATE("QT2 ",J$6," V",$B7),Основа!$A$1:$P3623,15,FALSE),0)</f>
        <v>51642</v>
      </c>
      <c r="AF7" s="126">
        <f>ROUND(VLOOKUP(CONCATENATE("QT2 ",K$6," V",$B7),Основа!$A$1:$P3623,15,FALSE),0)</f>
        <v>57173</v>
      </c>
      <c r="AG7" s="126">
        <f>ROUND(VLOOKUP(CONCATENATE("QT2 ",L$6," V",$B7),Основа!$A$1:$P3623,15,FALSE),0)</f>
        <v>70088</v>
      </c>
      <c r="AH7" s="126">
        <f>ROUND(VLOOKUP(CONCATENATE("QT2 ",M$6," V",$B7),Основа!$A$1:$P3623,15,FALSE),0)</f>
        <v>86234</v>
      </c>
      <c r="AI7" s="67"/>
      <c r="AJ7" s="67"/>
    </row>
    <row r="8" spans="2:36" ht="15" customHeight="1" thickBot="1" x14ac:dyDescent="0.35">
      <c r="B8" s="561"/>
      <c r="C8" s="577"/>
      <c r="D8" s="559" t="str">
        <f>RIGHT($J$4,21)</f>
        <v>ΔТ=70⁰С (95/85/20) Вт</v>
      </c>
      <c r="E8" s="560"/>
      <c r="F8" s="461">
        <f t="shared" ref="F8:M8" si="1">ROUND(IF($D8="ΔТ=70⁰С (95/85/20) Вт",AA8,(IF($D8="ΔТ=60⁰С (90/70/20) Вт",AA8*0.818,AA8*0.646))),0)</f>
        <v>823</v>
      </c>
      <c r="G8" s="461">
        <f t="shared" si="1"/>
        <v>950</v>
      </c>
      <c r="H8" s="461">
        <f t="shared" si="1"/>
        <v>1061</v>
      </c>
      <c r="I8" s="462">
        <f t="shared" si="1"/>
        <v>1188</v>
      </c>
      <c r="J8" s="463">
        <f t="shared" si="1"/>
        <v>1643</v>
      </c>
      <c r="K8" s="461">
        <f t="shared" si="1"/>
        <v>1894</v>
      </c>
      <c r="L8" s="461">
        <f t="shared" si="1"/>
        <v>2110</v>
      </c>
      <c r="M8" s="462">
        <f t="shared" si="1"/>
        <v>2366</v>
      </c>
      <c r="N8" s="56"/>
      <c r="AA8" s="126">
        <f>VLOOKUP(CONCATENATE("QT1 ",F$6," V",$B7),Основа!$A$1:$P3623,8,FALSE)</f>
        <v>823.21439999999996</v>
      </c>
      <c r="AB8" s="126">
        <f>VLOOKUP(CONCATENATE("QT1 ",G$6," V",$B7),Основа!$A$1:$P3623,8,FALSE)</f>
        <v>950.19960000000003</v>
      </c>
      <c r="AC8" s="126">
        <f>VLOOKUP(CONCATENATE("QT1 ",H$6," V",$B7),Основа!$A$1:$P3623,8,FALSE)</f>
        <v>1060.7643</v>
      </c>
      <c r="AD8" s="126">
        <f>VLOOKUP(CONCATENATE("QT1 ",I$6," V",$B7),Основа!$A$1:$P3623,8,FALSE)</f>
        <v>1187.7494999999999</v>
      </c>
      <c r="AE8" s="126">
        <f>VLOOKUP(CONCATENATE("QT2 ",J$6," V",$B7),Основа!$A$1:$P3623,8,FALSE)</f>
        <v>1643</v>
      </c>
      <c r="AF8" s="126">
        <f>VLOOKUP(CONCATENATE("QT2 ",K$6," V",$B7),Основа!$A$1:$P3623,8,FALSE)</f>
        <v>1894</v>
      </c>
      <c r="AG8" s="126">
        <f>VLOOKUP(CONCATENATE("QT2 ",L$6," V",$B7),Основа!$A$1:$P3623,8,FALSE)</f>
        <v>2110</v>
      </c>
      <c r="AH8" s="126">
        <f>VLOOKUP(CONCATENATE("QT2 ",M$6," V",$B7),Основа!$A$1:$P3623,8,FALSE)</f>
        <v>2366</v>
      </c>
      <c r="AI8" s="67"/>
      <c r="AJ8" s="67"/>
    </row>
    <row r="9" spans="2:36" ht="15.75" customHeight="1" x14ac:dyDescent="0.3">
      <c r="B9" s="547">
        <v>6</v>
      </c>
      <c r="C9" s="555">
        <v>364</v>
      </c>
      <c r="D9" s="557" t="s">
        <v>36</v>
      </c>
      <c r="E9" s="558"/>
      <c r="F9" s="447">
        <f>ROUND(AA9-(AA9*$I$4),0)</f>
        <v>34839</v>
      </c>
      <c r="G9" s="447">
        <f t="shared" ref="G9:M9" si="2">ROUND(AB9-(AB9*$I$4),0)</f>
        <v>38988</v>
      </c>
      <c r="H9" s="447">
        <f t="shared" si="2"/>
        <v>48047</v>
      </c>
      <c r="I9" s="459">
        <f t="shared" si="2"/>
        <v>59370</v>
      </c>
      <c r="J9" s="460">
        <f t="shared" si="2"/>
        <v>69679</v>
      </c>
      <c r="K9" s="447">
        <f t="shared" si="2"/>
        <v>77977</v>
      </c>
      <c r="L9" s="447">
        <f t="shared" si="2"/>
        <v>96094</v>
      </c>
      <c r="M9" s="448">
        <f t="shared" si="2"/>
        <v>118740</v>
      </c>
      <c r="N9" s="33"/>
      <c r="AA9" s="126">
        <f>ROUND(VLOOKUP(CONCATENATE("QT1 ",F$6," V",$B9),Основа!$A$1:$P3625,15,FALSE),0)</f>
        <v>34839</v>
      </c>
      <c r="AB9" s="126">
        <f>ROUND(VLOOKUP(CONCATENATE("QT1 ",G$6," V",$B9),Основа!$A$1:$P3625,15,FALSE),0)</f>
        <v>38988</v>
      </c>
      <c r="AC9" s="126">
        <f>ROUND(VLOOKUP(CONCATENATE("QT1 ",H$6," V",$B9),Основа!$A$1:$P3625,15,FALSE),0)</f>
        <v>48047</v>
      </c>
      <c r="AD9" s="126">
        <f>ROUND(VLOOKUP(CONCATENATE("QT1 ",I$6," V",$B9),Основа!$A$1:$P3625,15,FALSE),0)</f>
        <v>59370</v>
      </c>
      <c r="AE9" s="126">
        <f>ROUND(VLOOKUP(CONCATENATE("QT2 ",J$6," V",$B9),Основа!$A$1:$P3625,15,FALSE),0)</f>
        <v>69679</v>
      </c>
      <c r="AF9" s="126">
        <f>ROUND(VLOOKUP(CONCATENATE("QT2 ",K$6," V",$B9),Основа!$A$1:$P3625,15,FALSE),0)</f>
        <v>77977</v>
      </c>
      <c r="AG9" s="126">
        <f>ROUND(VLOOKUP(CONCATENATE("QT2 ",L$6," V",$B9),Основа!$A$1:$P3625,15,FALSE),0)</f>
        <v>96094</v>
      </c>
      <c r="AH9" s="126">
        <f>ROUND(VLOOKUP(CONCATENATE("QT2 ",M$6," V",$B9),Основа!$A$1:$P3625,15,FALSE),0)</f>
        <v>118740</v>
      </c>
      <c r="AI9" s="67"/>
      <c r="AJ9" s="67"/>
    </row>
    <row r="10" spans="2:36" ht="15.75" customHeight="1" thickBot="1" x14ac:dyDescent="0.35">
      <c r="B10" s="561"/>
      <c r="C10" s="577"/>
      <c r="D10" s="559" t="str">
        <f>RIGHT($J$4,21)</f>
        <v>ΔТ=70⁰С (95/85/20) Вт</v>
      </c>
      <c r="E10" s="560"/>
      <c r="F10" s="461">
        <f t="shared" ref="F10:M10" si="3">ROUND(IF($D10="ΔТ=70⁰С (95/85/20) Вт",AA10,(IF($D10="ΔТ=60⁰С (90/70/20) Вт",AA10*0.818,AA10*0.646))),0)</f>
        <v>1235</v>
      </c>
      <c r="G10" s="461">
        <f t="shared" si="3"/>
        <v>1425</v>
      </c>
      <c r="H10" s="461">
        <f t="shared" si="3"/>
        <v>1592</v>
      </c>
      <c r="I10" s="462">
        <f t="shared" si="3"/>
        <v>1781</v>
      </c>
      <c r="J10" s="463">
        <f t="shared" si="3"/>
        <v>2462</v>
      </c>
      <c r="K10" s="461">
        <f t="shared" si="3"/>
        <v>2836</v>
      </c>
      <c r="L10" s="461">
        <f t="shared" si="3"/>
        <v>3160</v>
      </c>
      <c r="M10" s="462">
        <f t="shared" si="3"/>
        <v>3544</v>
      </c>
      <c r="N10" s="33"/>
      <c r="AA10" s="126">
        <f>VLOOKUP(CONCATENATE("QT1 ",F$6," V",$B9),Основа!$A$1:$P3625,8,FALSE)</f>
        <v>1234.8216</v>
      </c>
      <c r="AB10" s="126">
        <f>VLOOKUP(CONCATENATE("QT1 ",G$6," V",$B9),Основа!$A$1:$P3625,8,FALSE)</f>
        <v>1425.2993999999999</v>
      </c>
      <c r="AC10" s="126">
        <f>VLOOKUP(CONCATENATE("QT1 ",H$6," V",$B9),Основа!$A$1:$P3625,8,FALSE)</f>
        <v>1591.6938</v>
      </c>
      <c r="AD10" s="126">
        <f>VLOOKUP(CONCATENATE("QT1 ",I$6," V",$B9),Основа!$A$1:$P3625,8,FALSE)</f>
        <v>1781.0769</v>
      </c>
      <c r="AE10" s="126">
        <f>VLOOKUP(CONCATENATE("QT2 ",J$6," V",$B9),Основа!$A$1:$P3625,8,FALSE)</f>
        <v>2462</v>
      </c>
      <c r="AF10" s="126">
        <f>VLOOKUP(CONCATENATE("QT2 ",K$6," V",$B9),Основа!$A$1:$P3625,8,FALSE)</f>
        <v>2836</v>
      </c>
      <c r="AG10" s="126">
        <f>VLOOKUP(CONCATENATE("QT2 ",L$6," V",$B9),Основа!$A$1:$P3625,8,FALSE)</f>
        <v>3160</v>
      </c>
      <c r="AH10" s="126">
        <f>VLOOKUP(CONCATENATE("QT2 ",M$6," V",$B9),Основа!$A$1:$P3625,8,FALSE)</f>
        <v>3544</v>
      </c>
      <c r="AI10" s="67"/>
      <c r="AJ10" s="67"/>
    </row>
    <row r="11" spans="2:36" ht="15.75" customHeight="1" x14ac:dyDescent="0.3">
      <c r="B11" s="547">
        <v>8</v>
      </c>
      <c r="C11" s="555">
        <v>484</v>
      </c>
      <c r="D11" s="557" t="s">
        <v>36</v>
      </c>
      <c r="E11" s="558"/>
      <c r="F11" s="447">
        <f>ROUND(AA11-(AA11*$I$4),0)</f>
        <v>43890</v>
      </c>
      <c r="G11" s="447">
        <f t="shared" ref="G11:M11" si="4">ROUND(AB11-(AB11*$I$4),0)</f>
        <v>49435</v>
      </c>
      <c r="H11" s="447">
        <f t="shared" si="4"/>
        <v>61105</v>
      </c>
      <c r="I11" s="459">
        <f t="shared" si="4"/>
        <v>75693</v>
      </c>
      <c r="J11" s="460">
        <f t="shared" si="4"/>
        <v>87780</v>
      </c>
      <c r="K11" s="447">
        <f t="shared" si="4"/>
        <v>98870</v>
      </c>
      <c r="L11" s="447">
        <f t="shared" si="4"/>
        <v>122211</v>
      </c>
      <c r="M11" s="448">
        <f t="shared" si="4"/>
        <v>151386</v>
      </c>
      <c r="N11" s="33"/>
      <c r="AA11" s="126">
        <f>ROUND(VLOOKUP(CONCATENATE("QT1 ",F$6," V",$B11),Основа!$A$1:$P3627,15,FALSE),0)</f>
        <v>43890</v>
      </c>
      <c r="AB11" s="126">
        <f>ROUND(VLOOKUP(CONCATENATE("QT1 ",G$6," V",$B11),Основа!$A$1:$P3627,15,FALSE),0)</f>
        <v>49435</v>
      </c>
      <c r="AC11" s="126">
        <f>ROUND(VLOOKUP(CONCATENATE("QT1 ",H$6," V",$B11),Основа!$A$1:$P3627,15,FALSE),0)</f>
        <v>61105</v>
      </c>
      <c r="AD11" s="126">
        <f>ROUND(VLOOKUP(CONCATENATE("QT1 ",I$6," V",$B11),Основа!$A$1:$P3627,15,FALSE),0)</f>
        <v>75693</v>
      </c>
      <c r="AE11" s="126">
        <f>ROUND(VLOOKUP(CONCATENATE("QT2 ",J$6," V",$B11),Основа!$A$1:$P3627,15,FALSE),0)</f>
        <v>87780</v>
      </c>
      <c r="AF11" s="126">
        <f>ROUND(VLOOKUP(CONCATENATE("QT2 ",K$6," V",$B11),Основа!$A$1:$P3627,15,FALSE),0)</f>
        <v>98870</v>
      </c>
      <c r="AG11" s="126">
        <f>ROUND(VLOOKUP(CONCATENATE("QT2 ",L$6," V",$B11),Основа!$A$1:$P3627,15,FALSE),0)</f>
        <v>122211</v>
      </c>
      <c r="AH11" s="126">
        <f>ROUND(VLOOKUP(CONCATENATE("QT2 ",M$6," V",$B11),Основа!$A$1:$P3627,15,FALSE),0)</f>
        <v>151386</v>
      </c>
      <c r="AI11" s="67"/>
      <c r="AJ11" s="67"/>
    </row>
    <row r="12" spans="2:36" ht="15.75" customHeight="1" thickBot="1" x14ac:dyDescent="0.35">
      <c r="B12" s="561"/>
      <c r="C12" s="577"/>
      <c r="D12" s="559" t="str">
        <f>RIGHT($J$4,21)</f>
        <v>ΔТ=70⁰С (95/85/20) Вт</v>
      </c>
      <c r="E12" s="560"/>
      <c r="F12" s="461">
        <f t="shared" ref="F12:M12" si="5">ROUND(IF($D12="ΔТ=70⁰С (95/85/20) Вт",AA12,(IF($D12="ΔТ=60⁰С (90/70/20) Вт",AA12*0.818,AA12*0.646))),0)</f>
        <v>1648</v>
      </c>
      <c r="G12" s="461">
        <f t="shared" si="5"/>
        <v>1900</v>
      </c>
      <c r="H12" s="461">
        <f t="shared" si="5"/>
        <v>2123</v>
      </c>
      <c r="I12" s="462">
        <f t="shared" si="5"/>
        <v>2375</v>
      </c>
      <c r="J12" s="463">
        <f t="shared" si="5"/>
        <v>3281</v>
      </c>
      <c r="K12" s="461">
        <f t="shared" si="5"/>
        <v>3778</v>
      </c>
      <c r="L12" s="461">
        <f t="shared" si="5"/>
        <v>4210</v>
      </c>
      <c r="M12" s="462">
        <f t="shared" si="5"/>
        <v>4722</v>
      </c>
      <c r="N12" s="33"/>
      <c r="AA12" s="126">
        <f>VLOOKUP(CONCATENATE("QT1 ",F$6," V",$B11),Основа!$A$1:$P3627,8,FALSE)</f>
        <v>1647.5235</v>
      </c>
      <c r="AB12" s="126">
        <f>VLOOKUP(CONCATENATE("QT1 ",G$6," V",$B11),Основа!$A$1:$P3627,8,FALSE)</f>
        <v>1900.3992000000001</v>
      </c>
      <c r="AC12" s="126">
        <f>VLOOKUP(CONCATENATE("QT1 ",H$6," V",$B11),Основа!$A$1:$P3627,8,FALSE)</f>
        <v>2122.6233000000002</v>
      </c>
      <c r="AD12" s="126">
        <f>VLOOKUP(CONCATENATE("QT1 ",I$6," V",$B11),Основа!$A$1:$P3627,8,FALSE)</f>
        <v>2375.4989999999998</v>
      </c>
      <c r="AE12" s="126">
        <f>VLOOKUP(CONCATENATE("QT2 ",J$6," V",$B11),Основа!$A$1:$P3627,8,FALSE)</f>
        <v>3281</v>
      </c>
      <c r="AF12" s="126">
        <f>VLOOKUP(CONCATENATE("QT2 ",K$6," V",$B11),Основа!$A$1:$P3627,8,FALSE)</f>
        <v>3778</v>
      </c>
      <c r="AG12" s="126">
        <f>VLOOKUP(CONCATENATE("QT2 ",L$6," V",$B11),Основа!$A$1:$P3627,8,FALSE)</f>
        <v>4210</v>
      </c>
      <c r="AH12" s="126">
        <f>VLOOKUP(CONCATENATE("QT2 ",M$6," V",$B11),Основа!$A$1:$P3627,8,FALSE)</f>
        <v>4722</v>
      </c>
      <c r="AI12" s="67"/>
      <c r="AJ12" s="67"/>
    </row>
    <row r="13" spans="2:36" ht="15.75" customHeight="1" x14ac:dyDescent="0.3">
      <c r="B13" s="547">
        <v>10</v>
      </c>
      <c r="C13" s="555">
        <v>604</v>
      </c>
      <c r="D13" s="557" t="s">
        <v>36</v>
      </c>
      <c r="E13" s="558"/>
      <c r="F13" s="447">
        <f>ROUND(AA13-(AA13*$I$4),0)</f>
        <v>52981</v>
      </c>
      <c r="G13" s="447">
        <f t="shared" ref="G13:M13" si="6">ROUND(AB13-(AB13*$I$4),0)</f>
        <v>59928</v>
      </c>
      <c r="H13" s="447">
        <f t="shared" si="6"/>
        <v>74221</v>
      </c>
      <c r="I13" s="459">
        <f t="shared" si="6"/>
        <v>92087</v>
      </c>
      <c r="J13" s="460">
        <f t="shared" si="6"/>
        <v>105961</v>
      </c>
      <c r="K13" s="447">
        <f t="shared" si="6"/>
        <v>119855</v>
      </c>
      <c r="L13" s="447">
        <f t="shared" si="6"/>
        <v>148442</v>
      </c>
      <c r="M13" s="448">
        <f t="shared" si="6"/>
        <v>184175</v>
      </c>
      <c r="N13" s="33"/>
      <c r="AA13" s="126">
        <f>ROUND(VLOOKUP(CONCATENATE("QT1 ",F$6," V",$B13),Основа!$A$1:$P3629,15,FALSE),0)</f>
        <v>52981</v>
      </c>
      <c r="AB13" s="126">
        <f>ROUND(VLOOKUP(CONCATENATE("QT1 ",G$6," V",$B13),Основа!$A$1:$P3629,15,FALSE),0)</f>
        <v>59928</v>
      </c>
      <c r="AC13" s="126">
        <f>ROUND(VLOOKUP(CONCATENATE("QT1 ",H$6," V",$B13),Основа!$A$1:$P3629,15,FALSE),0)</f>
        <v>74221</v>
      </c>
      <c r="AD13" s="126">
        <f>ROUND(VLOOKUP(CONCATENATE("QT1 ",I$6," V",$B13),Основа!$A$1:$P3629,15,FALSE),0)</f>
        <v>92087</v>
      </c>
      <c r="AE13" s="126">
        <f>ROUND(VLOOKUP(CONCATENATE("QT2 ",J$6," V",$B13),Основа!$A$1:$P3629,15,FALSE),0)</f>
        <v>105961</v>
      </c>
      <c r="AF13" s="126">
        <f>ROUND(VLOOKUP(CONCATENATE("QT2 ",K$6," V",$B13),Основа!$A$1:$P3629,15,FALSE),0)</f>
        <v>119855</v>
      </c>
      <c r="AG13" s="126">
        <f>ROUND(VLOOKUP(CONCATENATE("QT2 ",L$6," V",$B13),Основа!$A$1:$P3629,15,FALSE),0)</f>
        <v>148442</v>
      </c>
      <c r="AH13" s="126">
        <f>ROUND(VLOOKUP(CONCATENATE("QT2 ",M$6," V",$B13),Основа!$A$1:$P3629,15,FALSE),0)</f>
        <v>184175</v>
      </c>
      <c r="AI13" s="67"/>
      <c r="AJ13" s="67"/>
    </row>
    <row r="14" spans="2:36" ht="15.75" customHeight="1" thickBot="1" x14ac:dyDescent="0.35">
      <c r="B14" s="561"/>
      <c r="C14" s="577"/>
      <c r="D14" s="559" t="str">
        <f>RIGHT($J$4,21)</f>
        <v>ΔТ=70⁰С (95/85/20) Вт</v>
      </c>
      <c r="E14" s="560"/>
      <c r="F14" s="461">
        <f t="shared" ref="F14:M14" si="7">ROUND(IF($D14="ΔТ=70⁰С (95/85/20) Вт",AA14,(IF($D14="ΔТ=60⁰С (90/70/20) Вт",AA14*0.818,AA14*0.646))),0)</f>
        <v>2059</v>
      </c>
      <c r="G14" s="461">
        <f t="shared" si="7"/>
        <v>2375</v>
      </c>
      <c r="H14" s="461">
        <f t="shared" si="7"/>
        <v>2652</v>
      </c>
      <c r="I14" s="462">
        <f t="shared" si="7"/>
        <v>2970</v>
      </c>
      <c r="J14" s="463">
        <f t="shared" si="7"/>
        <v>4100</v>
      </c>
      <c r="K14" s="461">
        <f t="shared" si="7"/>
        <v>4720</v>
      </c>
      <c r="L14" s="461">
        <f t="shared" si="7"/>
        <v>5260</v>
      </c>
      <c r="M14" s="462">
        <f t="shared" si="7"/>
        <v>5900</v>
      </c>
      <c r="N14" s="33"/>
      <c r="AA14" s="126">
        <f>VLOOKUP(CONCATENATE("QT1 ",F$6," V",$B13),Основа!$A$1:$P3629,8,FALSE)</f>
        <v>2059.1307000000002</v>
      </c>
      <c r="AB14" s="126">
        <f>VLOOKUP(CONCATENATE("QT1 ",G$6," V",$B13),Основа!$A$1:$P3629,8,FALSE)</f>
        <v>2375.4989999999998</v>
      </c>
      <c r="AC14" s="126">
        <f>VLOOKUP(CONCATENATE("QT1 ",H$6," V",$B13),Основа!$A$1:$P3629,8,FALSE)</f>
        <v>2652.4581000000003</v>
      </c>
      <c r="AD14" s="126">
        <f>VLOOKUP(CONCATENATE("QT1 ",I$6," V",$B13),Основа!$A$1:$P3629,8,FALSE)</f>
        <v>2969.9210999999996</v>
      </c>
      <c r="AE14" s="126">
        <f>VLOOKUP(CONCATENATE("QT2 ",J$6," V",$B13),Основа!$A$1:$P3629,8,FALSE)</f>
        <v>4100</v>
      </c>
      <c r="AF14" s="126">
        <f>VLOOKUP(CONCATENATE("QT2 ",K$6," V",$B13),Основа!$A$1:$P3629,8,FALSE)</f>
        <v>4720</v>
      </c>
      <c r="AG14" s="126">
        <f>VLOOKUP(CONCATENATE("QT2 ",L$6," V",$B13),Основа!$A$1:$P3629,8,FALSE)</f>
        <v>5260</v>
      </c>
      <c r="AH14" s="126">
        <f>VLOOKUP(CONCATENATE("QT2 ",M$6," V",$B13),Основа!$A$1:$P3629,8,FALSE)</f>
        <v>5900</v>
      </c>
      <c r="AI14" s="67"/>
      <c r="AJ14" s="67"/>
    </row>
    <row r="15" spans="2:36" ht="15.75" customHeight="1" x14ac:dyDescent="0.3">
      <c r="B15" s="547">
        <v>12</v>
      </c>
      <c r="C15" s="555">
        <v>724</v>
      </c>
      <c r="D15" s="557" t="s">
        <v>36</v>
      </c>
      <c r="E15" s="558"/>
      <c r="F15" s="447">
        <f>ROUND(AA15-(AA15*$I$4),0)</f>
        <v>62046</v>
      </c>
      <c r="G15" s="447">
        <f t="shared" ref="G15:I15" si="8">ROUND(AB15-(AB15*$I$4),0)</f>
        <v>70389</v>
      </c>
      <c r="H15" s="447">
        <f t="shared" si="8"/>
        <v>87298</v>
      </c>
      <c r="I15" s="459">
        <f t="shared" si="8"/>
        <v>108434</v>
      </c>
      <c r="J15" s="176"/>
      <c r="K15" s="176"/>
      <c r="L15" s="176"/>
      <c r="M15" s="177"/>
      <c r="N15" s="56"/>
      <c r="AA15" s="126">
        <f>ROUND(VLOOKUP(CONCATENATE("QT1 ",F$6," V",$B15),Основа!$A$1:$P3631,15,FALSE),0)</f>
        <v>62046</v>
      </c>
      <c r="AB15" s="126">
        <f>ROUND(VLOOKUP(CONCATENATE("QT1 ",G$6," V",$B15),Основа!$A$1:$P3631,15,FALSE),0)</f>
        <v>70389</v>
      </c>
      <c r="AC15" s="126">
        <f>ROUND(VLOOKUP(CONCATENATE("QT1 ",H$6," V",$B15),Основа!$A$1:$P3631,15,FALSE),0)</f>
        <v>87298</v>
      </c>
      <c r="AD15" s="126">
        <f>ROUND(VLOOKUP(CONCATENATE("QT1 ",I$6," V",$B15),Основа!$A$1:$P3631,15,FALSE),0)</f>
        <v>108434</v>
      </c>
      <c r="AE15" s="126"/>
      <c r="AF15" s="126"/>
      <c r="AG15" s="126"/>
      <c r="AH15" s="126"/>
      <c r="AI15" s="67"/>
      <c r="AJ15" s="67"/>
    </row>
    <row r="16" spans="2:36" ht="15.75" customHeight="1" thickBot="1" x14ac:dyDescent="0.35">
      <c r="B16" s="561"/>
      <c r="C16" s="577"/>
      <c r="D16" s="559" t="str">
        <f>RIGHT($J$4,21)</f>
        <v>ΔТ=70⁰С (95/85/20) Вт</v>
      </c>
      <c r="E16" s="560"/>
      <c r="F16" s="461">
        <f>ROUND(IF($D16="ΔТ=70⁰С (95/85/20) Вт",AA16,(IF($D16="ΔТ=60⁰С (90/70/20) Вт",AA16*0.818,AA16*0.646))),0)</f>
        <v>2471</v>
      </c>
      <c r="G16" s="461">
        <f>ROUND(IF($D16="ΔТ=70⁰С (95/85/20) Вт",AB16,(IF($D16="ΔТ=60⁰С (90/70/20) Вт",AB16*0.818,AB16*0.646))),0)</f>
        <v>2851</v>
      </c>
      <c r="H16" s="461">
        <f>ROUND(IF($D16="ΔТ=70⁰С (95/85/20) Вт",AC16,(IF($D16="ΔТ=60⁰С (90/70/20) Вт",AC16*0.818,AC16*0.646))),0)</f>
        <v>3183</v>
      </c>
      <c r="I16" s="462">
        <f>ROUND(IF($D16="ΔТ=70⁰С (95/85/20) Вт",AD16,(IF($D16="ΔТ=60⁰С (90/70/20) Вт",AD16*0.818,AD16*0.646))),0)</f>
        <v>3563</v>
      </c>
      <c r="J16" s="132"/>
      <c r="K16" s="132"/>
      <c r="L16" s="132"/>
      <c r="M16" s="135"/>
      <c r="N16" s="56"/>
      <c r="AA16" s="126">
        <f>VLOOKUP(CONCATENATE("QT1 ",F$6," V",$B15),Основа!$A$1:$P3631,8,FALSE)</f>
        <v>2470.7379000000001</v>
      </c>
      <c r="AB16" s="126">
        <f>VLOOKUP(CONCATENATE("QT1 ",G$6," V",$B15),Основа!$A$1:$P3631,8,FALSE)</f>
        <v>2850.5987999999998</v>
      </c>
      <c r="AC16" s="126">
        <f>VLOOKUP(CONCATENATE("QT1 ",H$6," V",$B15),Основа!$A$1:$P3631,8,FALSE)</f>
        <v>3183.3876</v>
      </c>
      <c r="AD16" s="126">
        <f>VLOOKUP(CONCATENATE("QT1 ",I$6," V",$B15),Основа!$A$1:$P3631,8,FALSE)</f>
        <v>3563.2484999999997</v>
      </c>
      <c r="AE16" s="126"/>
      <c r="AF16" s="126"/>
      <c r="AG16" s="126"/>
      <c r="AH16" s="126"/>
      <c r="AI16" s="67"/>
      <c r="AJ16" s="67"/>
    </row>
    <row r="17" spans="2:36" ht="15.75" customHeight="1" x14ac:dyDescent="0.3">
      <c r="B17" s="547">
        <v>14</v>
      </c>
      <c r="C17" s="555">
        <v>844</v>
      </c>
      <c r="D17" s="557" t="s">
        <v>36</v>
      </c>
      <c r="E17" s="558"/>
      <c r="F17" s="447">
        <f>ROUND(AA17-(AA17*$I$4),0)</f>
        <v>71061</v>
      </c>
      <c r="G17" s="447">
        <f t="shared" ref="G17:I17" si="9">ROUND(AB17-(AB17*$I$4),0)</f>
        <v>80791</v>
      </c>
      <c r="H17" s="447">
        <f t="shared" si="9"/>
        <v>100301</v>
      </c>
      <c r="I17" s="459">
        <f t="shared" si="9"/>
        <v>124686</v>
      </c>
      <c r="J17" s="132"/>
      <c r="K17" s="132"/>
      <c r="L17" s="132"/>
      <c r="M17" s="135"/>
      <c r="N17" s="33"/>
      <c r="AA17" s="126">
        <f>ROUND(VLOOKUP(CONCATENATE("QT1 ",F$6," V",$B17),Основа!$A$1:$P3633,15,FALSE),0)</f>
        <v>71061</v>
      </c>
      <c r="AB17" s="126">
        <f>ROUND(VLOOKUP(CONCATENATE("QT1 ",G$6," V",$B17),Основа!$A$1:$P3633,15,FALSE),0)</f>
        <v>80791</v>
      </c>
      <c r="AC17" s="126">
        <f>ROUND(VLOOKUP(CONCATENATE("QT1 ",H$6," V",$B17),Основа!$A$1:$P3633,15,FALSE),0)</f>
        <v>100301</v>
      </c>
      <c r="AD17" s="126">
        <f>ROUND(VLOOKUP(CONCATENATE("QT1 ",I$6," V",$B17),Основа!$A$1:$P3633,15,FALSE),0)</f>
        <v>124686</v>
      </c>
      <c r="AE17" s="126"/>
      <c r="AF17" s="126"/>
      <c r="AG17" s="126"/>
      <c r="AH17" s="126"/>
      <c r="AI17" s="67"/>
      <c r="AJ17" s="67"/>
    </row>
    <row r="18" spans="2:36" ht="15.75" customHeight="1" thickBot="1" x14ac:dyDescent="0.35">
      <c r="B18" s="548"/>
      <c r="C18" s="556"/>
      <c r="D18" s="559" t="str">
        <f>RIGHT($J$4,21)</f>
        <v>ΔТ=70⁰С (95/85/20) Вт</v>
      </c>
      <c r="E18" s="560"/>
      <c r="F18" s="461">
        <f>ROUND(IF($D18="ΔТ=70⁰С (95/85/20) Вт",AA18,(IF($D18="ΔТ=60⁰С (90/70/20) Вт",AA18*0.818,AA18*0.646))),0)</f>
        <v>2882</v>
      </c>
      <c r="G18" s="461">
        <f>ROUND(IF($D18="ΔТ=70⁰С (95/85/20) Вт",AB18,(IF($D18="ΔТ=60⁰С (90/70/20) Вт",AB18*0.818,AB18*0.646))),0)</f>
        <v>3326</v>
      </c>
      <c r="H18" s="461">
        <f>ROUND(IF($D18="ΔТ=70⁰С (95/85/20) Вт",AC18,(IF($D18="ΔТ=60⁰С (90/70/20) Вт",AC18*0.818,AC18*0.646))),0)</f>
        <v>3714</v>
      </c>
      <c r="I18" s="462">
        <f>ROUND(IF($D18="ΔТ=70⁰С (95/85/20) Вт",AD18,(IF($D18="ΔТ=60⁰С (90/70/20) Вт",AD18*0.818,AD18*0.646))),0)</f>
        <v>4158</v>
      </c>
      <c r="J18" s="147"/>
      <c r="K18" s="147"/>
      <c r="L18" s="147"/>
      <c r="M18" s="148"/>
      <c r="N18" s="33"/>
      <c r="AA18" s="126">
        <f>VLOOKUP(CONCATENATE("QT1 ",F$6," V",$B17),Основа!$A$1:$P3633,8,FALSE)</f>
        <v>2882.3451</v>
      </c>
      <c r="AB18" s="126">
        <f>VLOOKUP(CONCATENATE("QT1 ",G$6," V",$B17),Основа!$A$1:$P3633,8,FALSE)</f>
        <v>3325.6985999999997</v>
      </c>
      <c r="AC18" s="126">
        <f>VLOOKUP(CONCATENATE("QT1 ",H$6," V",$B17),Основа!$A$1:$P3633,8,FALSE)</f>
        <v>3714.3171000000002</v>
      </c>
      <c r="AD18" s="126">
        <f>VLOOKUP(CONCATENATE("QT1 ",I$6," V",$B17),Основа!$A$1:$P3633,8,FALSE)</f>
        <v>4157.6705999999995</v>
      </c>
      <c r="AE18" s="126"/>
      <c r="AF18" s="126"/>
      <c r="AG18" s="126"/>
      <c r="AH18" s="126"/>
      <c r="AI18" s="67"/>
      <c r="AJ18" s="67"/>
    </row>
    <row r="19" spans="2:36" ht="15.75" customHeight="1" x14ac:dyDescent="0.3">
      <c r="B19" s="105"/>
      <c r="C19" s="158"/>
      <c r="D19" s="158"/>
      <c r="E19" s="158"/>
      <c r="F19" s="133"/>
      <c r="G19" s="133"/>
      <c r="H19" s="133"/>
      <c r="I19" s="133"/>
      <c r="J19" s="133"/>
      <c r="K19" s="133"/>
      <c r="L19" s="133"/>
      <c r="M19" s="133"/>
      <c r="N19" s="33"/>
      <c r="AA19" s="67"/>
      <c r="AB19" s="67"/>
      <c r="AC19" s="67"/>
      <c r="AD19" s="67"/>
      <c r="AE19" s="67"/>
      <c r="AF19" s="67"/>
      <c r="AG19" s="67"/>
      <c r="AH19" s="67"/>
      <c r="AI19" s="67"/>
      <c r="AJ19" s="67"/>
    </row>
    <row r="20" spans="2:36" ht="20.25" customHeight="1" x14ac:dyDescent="0.4">
      <c r="B20" s="105"/>
      <c r="C20" s="158"/>
      <c r="D20" s="80"/>
      <c r="E20" s="85" t="s">
        <v>51</v>
      </c>
      <c r="F20" s="133"/>
      <c r="G20" s="133"/>
      <c r="H20" s="133"/>
      <c r="I20" s="133"/>
      <c r="J20" s="133"/>
      <c r="K20" s="133"/>
      <c r="L20" s="133"/>
      <c r="M20" s="133"/>
      <c r="N20" s="33"/>
      <c r="AA20" s="236"/>
      <c r="AB20" s="236"/>
      <c r="AC20" s="236"/>
      <c r="AD20" s="236"/>
      <c r="AE20" s="236"/>
      <c r="AF20" s="236"/>
      <c r="AG20" s="236"/>
      <c r="AH20" s="236"/>
      <c r="AI20" s="67"/>
      <c r="AJ20" s="67"/>
    </row>
    <row r="21" spans="2:36" ht="15" customHeight="1" thickBot="1" x14ac:dyDescent="0.35">
      <c r="B21" s="105"/>
      <c r="C21" s="158"/>
      <c r="D21" s="105"/>
      <c r="E21" s="105"/>
      <c r="F21" s="131"/>
      <c r="G21" s="131"/>
      <c r="H21" s="131"/>
      <c r="I21" s="131"/>
      <c r="J21" s="131"/>
      <c r="K21" s="131"/>
      <c r="L21" s="131"/>
      <c r="M21" s="131"/>
      <c r="N21" s="56"/>
      <c r="AA21" s="236"/>
      <c r="AB21" s="236"/>
      <c r="AC21" s="236"/>
      <c r="AD21" s="236"/>
      <c r="AE21" s="236"/>
      <c r="AF21" s="236"/>
      <c r="AG21" s="236"/>
      <c r="AH21" s="236"/>
      <c r="AI21" s="67"/>
      <c r="AJ21" s="67"/>
    </row>
    <row r="22" spans="2:36" ht="15.75" customHeight="1" thickBot="1" x14ac:dyDescent="0.35">
      <c r="B22" s="599" t="s">
        <v>0</v>
      </c>
      <c r="C22" s="703"/>
      <c r="D22" s="703"/>
      <c r="E22" s="704"/>
      <c r="F22" s="701" t="s">
        <v>74</v>
      </c>
      <c r="G22" s="701"/>
      <c r="H22" s="701"/>
      <c r="I22" s="702"/>
      <c r="J22" s="701" t="s">
        <v>75</v>
      </c>
      <c r="K22" s="701"/>
      <c r="L22" s="701"/>
      <c r="M22" s="702"/>
      <c r="N22" s="33"/>
      <c r="AA22" s="236"/>
      <c r="AB22" s="236"/>
      <c r="AC22" s="236"/>
      <c r="AD22" s="236"/>
      <c r="AE22" s="236"/>
      <c r="AF22" s="236"/>
      <c r="AG22" s="236"/>
      <c r="AH22" s="236"/>
      <c r="AI22" s="67"/>
      <c r="AJ22" s="67"/>
    </row>
    <row r="23" spans="2:36" x14ac:dyDescent="0.3">
      <c r="B23" s="705"/>
      <c r="C23" s="706"/>
      <c r="D23" s="706"/>
      <c r="E23" s="707"/>
      <c r="F23" s="464">
        <v>1750</v>
      </c>
      <c r="G23" s="465">
        <v>2000</v>
      </c>
      <c r="H23" s="465">
        <v>2250</v>
      </c>
      <c r="I23" s="466">
        <v>2500</v>
      </c>
      <c r="J23" s="470">
        <v>1750</v>
      </c>
      <c r="K23" s="465">
        <v>2000</v>
      </c>
      <c r="L23" s="465">
        <v>2250</v>
      </c>
      <c r="M23" s="466">
        <v>2500</v>
      </c>
      <c r="N23" s="33"/>
      <c r="AA23" s="236"/>
      <c r="AB23" s="236"/>
      <c r="AC23" s="236"/>
      <c r="AD23" s="236"/>
      <c r="AE23" s="236"/>
      <c r="AF23" s="236"/>
      <c r="AG23" s="236"/>
      <c r="AH23" s="236"/>
      <c r="AI23" s="67"/>
      <c r="AJ23" s="67"/>
    </row>
    <row r="24" spans="2:36" ht="15.75" customHeight="1" x14ac:dyDescent="0.3">
      <c r="B24" s="567" t="s">
        <v>7</v>
      </c>
      <c r="C24" s="568"/>
      <c r="D24" s="568"/>
      <c r="E24" s="661"/>
      <c r="F24" s="467">
        <f>F23-39</f>
        <v>1711</v>
      </c>
      <c r="G24" s="471">
        <f>G23-39</f>
        <v>1961</v>
      </c>
      <c r="H24" s="471">
        <f t="shared" ref="H24:M24" si="10">H23-39</f>
        <v>2211</v>
      </c>
      <c r="I24" s="472">
        <f t="shared" si="10"/>
        <v>2461</v>
      </c>
      <c r="J24" s="471">
        <f t="shared" si="10"/>
        <v>1711</v>
      </c>
      <c r="K24" s="471">
        <f t="shared" si="10"/>
        <v>1961</v>
      </c>
      <c r="L24" s="471">
        <f t="shared" si="10"/>
        <v>2211</v>
      </c>
      <c r="M24" s="472">
        <f t="shared" si="10"/>
        <v>2461</v>
      </c>
      <c r="N24" s="33"/>
      <c r="AA24" s="236"/>
      <c r="AB24" s="236"/>
      <c r="AC24" s="236"/>
      <c r="AD24" s="236"/>
      <c r="AE24" s="236"/>
      <c r="AF24" s="236"/>
      <c r="AG24" s="236"/>
      <c r="AH24" s="236"/>
    </row>
    <row r="25" spans="2:36" ht="15.75" customHeight="1" thickBot="1" x14ac:dyDescent="0.35">
      <c r="B25" s="601" t="s">
        <v>150</v>
      </c>
      <c r="C25" s="699"/>
      <c r="D25" s="699"/>
      <c r="E25" s="699"/>
      <c r="F25" s="601">
        <v>86</v>
      </c>
      <c r="G25" s="699"/>
      <c r="H25" s="699"/>
      <c r="I25" s="700"/>
      <c r="J25" s="699">
        <v>137</v>
      </c>
      <c r="K25" s="699"/>
      <c r="L25" s="699"/>
      <c r="M25" s="700"/>
      <c r="N25" s="33"/>
      <c r="AA25" s="236"/>
      <c r="AB25" s="236"/>
      <c r="AC25" s="236"/>
      <c r="AD25" s="236"/>
      <c r="AE25" s="236"/>
      <c r="AF25" s="236"/>
      <c r="AG25" s="236"/>
      <c r="AH25" s="236"/>
    </row>
    <row r="26" spans="2:36" ht="43.8" thickBot="1" x14ac:dyDescent="0.35">
      <c r="B26" s="114" t="s">
        <v>1</v>
      </c>
      <c r="C26" s="178" t="s">
        <v>2</v>
      </c>
      <c r="D26" s="178" t="s">
        <v>35</v>
      </c>
      <c r="E26" s="696" t="s">
        <v>5</v>
      </c>
      <c r="F26" s="697"/>
      <c r="G26" s="697"/>
      <c r="H26" s="697"/>
      <c r="I26" s="697"/>
      <c r="J26" s="697"/>
      <c r="K26" s="697"/>
      <c r="L26" s="697"/>
      <c r="M26" s="698"/>
      <c r="N26" s="56"/>
      <c r="AA26" s="236"/>
      <c r="AB26" s="236"/>
      <c r="AC26" s="236"/>
      <c r="AD26" s="236"/>
      <c r="AE26" s="236"/>
      <c r="AF26" s="236"/>
      <c r="AG26" s="236"/>
      <c r="AH26" s="236"/>
    </row>
    <row r="27" spans="2:36" x14ac:dyDescent="0.3">
      <c r="B27" s="547">
        <v>4</v>
      </c>
      <c r="C27" s="551">
        <v>194</v>
      </c>
      <c r="D27" s="551">
        <v>97</v>
      </c>
      <c r="E27" s="87" t="s">
        <v>6</v>
      </c>
      <c r="F27" s="118">
        <v>30.5</v>
      </c>
      <c r="G27" s="118">
        <v>34.25</v>
      </c>
      <c r="H27" s="118">
        <v>37.5</v>
      </c>
      <c r="I27" s="179">
        <v>42.75</v>
      </c>
      <c r="J27" s="180">
        <v>61</v>
      </c>
      <c r="K27" s="118">
        <v>68.5</v>
      </c>
      <c r="L27" s="118">
        <v>75</v>
      </c>
      <c r="M27" s="119">
        <v>85.5</v>
      </c>
      <c r="N27" s="33"/>
      <c r="AA27" s="236"/>
      <c r="AB27" s="236"/>
      <c r="AC27" s="236"/>
      <c r="AD27" s="236"/>
      <c r="AE27" s="236"/>
      <c r="AF27" s="236"/>
      <c r="AG27" s="236"/>
      <c r="AH27" s="236"/>
    </row>
    <row r="28" spans="2:36" ht="15" thickBot="1" x14ac:dyDescent="0.35">
      <c r="B28" s="548"/>
      <c r="C28" s="552"/>
      <c r="D28" s="552"/>
      <c r="E28" s="90" t="s">
        <v>3</v>
      </c>
      <c r="F28" s="181">
        <v>9</v>
      </c>
      <c r="G28" s="182">
        <v>10.199999999999999</v>
      </c>
      <c r="H28" s="182">
        <v>11.4</v>
      </c>
      <c r="I28" s="183">
        <v>12.7</v>
      </c>
      <c r="J28" s="184">
        <v>17.900000000000002</v>
      </c>
      <c r="K28" s="185">
        <v>20.400000000000002</v>
      </c>
      <c r="L28" s="185">
        <v>22.8</v>
      </c>
      <c r="M28" s="186">
        <v>25.3</v>
      </c>
      <c r="N28" s="33"/>
      <c r="AA28" s="236"/>
      <c r="AB28" s="236"/>
      <c r="AC28" s="236"/>
      <c r="AD28" s="236"/>
      <c r="AE28" s="236"/>
      <c r="AF28" s="236"/>
      <c r="AG28" s="236"/>
      <c r="AH28" s="236"/>
    </row>
    <row r="29" spans="2:36" x14ac:dyDescent="0.3">
      <c r="B29" s="561">
        <v>6</v>
      </c>
      <c r="C29" s="563">
        <v>314</v>
      </c>
      <c r="D29" s="551">
        <v>157</v>
      </c>
      <c r="E29" s="94" t="s">
        <v>6</v>
      </c>
      <c r="F29" s="120">
        <v>36.5</v>
      </c>
      <c r="G29" s="120">
        <v>41.5</v>
      </c>
      <c r="H29" s="120">
        <v>46.5</v>
      </c>
      <c r="I29" s="187">
        <v>51.5</v>
      </c>
      <c r="J29" s="188">
        <v>73</v>
      </c>
      <c r="K29" s="120">
        <v>83</v>
      </c>
      <c r="L29" s="120">
        <v>93</v>
      </c>
      <c r="M29" s="121">
        <v>103</v>
      </c>
      <c r="N29" s="33"/>
      <c r="AA29" s="236"/>
      <c r="AB29" s="236"/>
      <c r="AC29" s="236"/>
      <c r="AD29" s="236"/>
      <c r="AE29" s="236"/>
      <c r="AF29" s="236"/>
      <c r="AG29" s="236"/>
      <c r="AH29" s="236"/>
    </row>
    <row r="30" spans="2:36" ht="15" thickBot="1" x14ac:dyDescent="0.35">
      <c r="B30" s="548"/>
      <c r="C30" s="552"/>
      <c r="D30" s="552"/>
      <c r="E30" s="90" t="s">
        <v>3</v>
      </c>
      <c r="F30" s="181">
        <v>13.5</v>
      </c>
      <c r="G30" s="182">
        <v>15.299999999999999</v>
      </c>
      <c r="H30" s="182">
        <v>17.100000000000001</v>
      </c>
      <c r="I30" s="183">
        <v>19</v>
      </c>
      <c r="J30" s="189">
        <v>26.8</v>
      </c>
      <c r="K30" s="182">
        <v>30.5</v>
      </c>
      <c r="L30" s="182">
        <v>34.200000000000003</v>
      </c>
      <c r="M30" s="190">
        <v>37.9</v>
      </c>
      <c r="N30" s="56"/>
      <c r="AA30" s="236"/>
      <c r="AB30" s="236"/>
      <c r="AC30" s="236"/>
      <c r="AD30" s="236"/>
      <c r="AE30" s="236"/>
      <c r="AF30" s="236"/>
      <c r="AG30" s="236"/>
      <c r="AH30" s="236"/>
    </row>
    <row r="31" spans="2:36" x14ac:dyDescent="0.3">
      <c r="B31" s="547">
        <v>8</v>
      </c>
      <c r="C31" s="563">
        <v>434</v>
      </c>
      <c r="D31" s="551">
        <v>217</v>
      </c>
      <c r="E31" s="87" t="s">
        <v>6</v>
      </c>
      <c r="F31" s="118">
        <v>51.84</v>
      </c>
      <c r="G31" s="118">
        <v>48.75</v>
      </c>
      <c r="H31" s="118">
        <v>53.5</v>
      </c>
      <c r="I31" s="179">
        <v>60.25</v>
      </c>
      <c r="J31" s="180">
        <v>86</v>
      </c>
      <c r="K31" s="118">
        <v>97.5</v>
      </c>
      <c r="L31" s="118">
        <v>107</v>
      </c>
      <c r="M31" s="119">
        <v>120.5</v>
      </c>
      <c r="N31" s="33"/>
      <c r="AA31" s="236"/>
      <c r="AB31" s="236"/>
      <c r="AC31" s="236"/>
      <c r="AD31" s="236"/>
      <c r="AE31" s="236"/>
      <c r="AF31" s="236"/>
      <c r="AG31" s="236"/>
      <c r="AH31" s="236"/>
    </row>
    <row r="32" spans="2:36" ht="15" thickBot="1" x14ac:dyDescent="0.35">
      <c r="B32" s="548"/>
      <c r="C32" s="552"/>
      <c r="D32" s="552"/>
      <c r="E32" s="90" t="s">
        <v>3</v>
      </c>
      <c r="F32" s="182">
        <v>17.900000000000002</v>
      </c>
      <c r="G32" s="182">
        <v>20.400000000000002</v>
      </c>
      <c r="H32" s="182">
        <v>22.8</v>
      </c>
      <c r="I32" s="183">
        <v>25.3</v>
      </c>
      <c r="J32" s="191">
        <v>35.800000000000004</v>
      </c>
      <c r="K32" s="208">
        <v>40.800000000000004</v>
      </c>
      <c r="L32" s="182">
        <v>45.6</v>
      </c>
      <c r="M32" s="209">
        <v>50.6</v>
      </c>
      <c r="N32" s="33"/>
    </row>
    <row r="33" spans="2:14" x14ac:dyDescent="0.3">
      <c r="B33" s="547">
        <v>10</v>
      </c>
      <c r="C33" s="563">
        <v>554</v>
      </c>
      <c r="D33" s="551">
        <v>277</v>
      </c>
      <c r="E33" s="87" t="s">
        <v>6</v>
      </c>
      <c r="F33" s="118">
        <v>49.5</v>
      </c>
      <c r="G33" s="118">
        <v>56</v>
      </c>
      <c r="H33" s="118">
        <v>61.5</v>
      </c>
      <c r="I33" s="179">
        <v>69</v>
      </c>
      <c r="J33" s="180">
        <v>99</v>
      </c>
      <c r="K33" s="118">
        <v>112</v>
      </c>
      <c r="L33" s="118">
        <v>123</v>
      </c>
      <c r="M33" s="119">
        <v>138</v>
      </c>
      <c r="N33" s="33"/>
    </row>
    <row r="34" spans="2:14" ht="15" thickBot="1" x14ac:dyDescent="0.35">
      <c r="B34" s="548"/>
      <c r="C34" s="552"/>
      <c r="D34" s="552"/>
      <c r="E34" s="90" t="s">
        <v>3</v>
      </c>
      <c r="F34" s="182">
        <v>22.400000000000002</v>
      </c>
      <c r="G34" s="182">
        <v>25.400000000000002</v>
      </c>
      <c r="H34" s="182">
        <v>28.5</v>
      </c>
      <c r="I34" s="183">
        <v>31.6</v>
      </c>
      <c r="J34" s="191">
        <f>F34*2</f>
        <v>44.800000000000004</v>
      </c>
      <c r="K34" s="182">
        <f t="shared" ref="K34:M34" si="11">G34*2</f>
        <v>50.800000000000004</v>
      </c>
      <c r="L34" s="182">
        <f t="shared" si="11"/>
        <v>57</v>
      </c>
      <c r="M34" s="210">
        <f t="shared" si="11"/>
        <v>63.2</v>
      </c>
      <c r="N34" s="56"/>
    </row>
    <row r="35" spans="2:14" x14ac:dyDescent="0.3">
      <c r="B35" s="561">
        <v>12</v>
      </c>
      <c r="C35" s="563">
        <v>674</v>
      </c>
      <c r="D35" s="551">
        <v>337</v>
      </c>
      <c r="E35" s="94" t="s">
        <v>6</v>
      </c>
      <c r="F35" s="120">
        <v>55.75</v>
      </c>
      <c r="G35" s="120">
        <v>63.25</v>
      </c>
      <c r="H35" s="120">
        <v>69.5</v>
      </c>
      <c r="I35" s="187">
        <v>77.75</v>
      </c>
      <c r="J35" s="211"/>
      <c r="K35" s="212"/>
      <c r="L35" s="212"/>
      <c r="M35" s="213"/>
      <c r="N35" s="33"/>
    </row>
    <row r="36" spans="2:14" ht="15" thickBot="1" x14ac:dyDescent="0.35">
      <c r="B36" s="561"/>
      <c r="C36" s="552"/>
      <c r="D36" s="552"/>
      <c r="E36" s="97" t="s">
        <v>3</v>
      </c>
      <c r="F36" s="193">
        <v>26.8</v>
      </c>
      <c r="G36" s="193">
        <v>30.5</v>
      </c>
      <c r="H36" s="193">
        <v>34.200000000000003</v>
      </c>
      <c r="I36" s="198">
        <v>37.9</v>
      </c>
      <c r="J36" s="214"/>
      <c r="K36" s="215"/>
      <c r="L36" s="215"/>
      <c r="M36" s="216"/>
      <c r="N36" s="33"/>
    </row>
    <row r="37" spans="2:14" x14ac:dyDescent="0.3">
      <c r="B37" s="547">
        <v>14</v>
      </c>
      <c r="C37" s="563">
        <v>794</v>
      </c>
      <c r="D37" s="551">
        <v>397</v>
      </c>
      <c r="E37" s="87" t="s">
        <v>6</v>
      </c>
      <c r="F37" s="118">
        <v>62.1</v>
      </c>
      <c r="G37" s="118">
        <v>70.5</v>
      </c>
      <c r="H37" s="118">
        <v>77.400000000000006</v>
      </c>
      <c r="I37" s="179">
        <v>86.5</v>
      </c>
      <c r="J37" s="217"/>
      <c r="K37" s="218"/>
      <c r="L37" s="218"/>
      <c r="M37" s="219"/>
      <c r="N37" s="33"/>
    </row>
    <row r="38" spans="2:14" ht="15" thickBot="1" x14ac:dyDescent="0.35">
      <c r="B38" s="548"/>
      <c r="C38" s="552"/>
      <c r="D38" s="552"/>
      <c r="E38" s="90" t="s">
        <v>3</v>
      </c>
      <c r="F38" s="182">
        <v>31.3</v>
      </c>
      <c r="G38" s="182">
        <v>35.6</v>
      </c>
      <c r="H38" s="182">
        <v>39.9</v>
      </c>
      <c r="I38" s="183">
        <v>44.2</v>
      </c>
      <c r="J38" s="220"/>
      <c r="K38" s="221"/>
      <c r="L38" s="221"/>
      <c r="M38" s="222"/>
    </row>
    <row r="39" spans="2:14" ht="15" customHeight="1" x14ac:dyDescent="0.3">
      <c r="B39" s="58"/>
      <c r="C39" s="58"/>
      <c r="D39" s="58"/>
      <c r="E39" s="58"/>
      <c r="F39" s="6"/>
      <c r="G39" s="6"/>
      <c r="H39" s="6"/>
      <c r="I39" s="6"/>
      <c r="J39" s="6"/>
      <c r="K39" s="6"/>
      <c r="L39" s="6"/>
      <c r="M39" s="6"/>
      <c r="N39" s="6"/>
    </row>
    <row r="40" spans="2:14" ht="15" customHeight="1" x14ac:dyDescent="0.3">
      <c r="B40" s="58"/>
      <c r="C40" s="58"/>
      <c r="D40" s="58"/>
      <c r="E40" s="58"/>
      <c r="F40" s="60"/>
      <c r="G40" s="60"/>
      <c r="H40" s="60"/>
      <c r="I40" s="60"/>
      <c r="J40" s="60"/>
      <c r="K40" s="60"/>
      <c r="L40" s="60"/>
      <c r="M40" s="60"/>
      <c r="N40" s="60"/>
    </row>
    <row r="41" spans="2:14" x14ac:dyDescent="0.3">
      <c r="B41" s="6"/>
      <c r="C41" s="61"/>
      <c r="D41" s="62"/>
      <c r="E41" s="61"/>
      <c r="F41" s="61"/>
      <c r="G41" s="61"/>
      <c r="H41" s="61"/>
      <c r="I41" s="61"/>
      <c r="J41" s="61"/>
      <c r="K41" s="61"/>
      <c r="L41" s="61"/>
      <c r="M41" s="61"/>
      <c r="N41" s="61"/>
    </row>
    <row r="42" spans="2:14" x14ac:dyDescent="0.3">
      <c r="B42" s="58"/>
      <c r="C42" s="63"/>
      <c r="D42" s="63"/>
      <c r="E42" s="64"/>
      <c r="F42" s="57"/>
      <c r="G42" s="57"/>
      <c r="H42" s="57"/>
      <c r="I42" s="57"/>
      <c r="J42" s="57"/>
      <c r="K42" s="57"/>
      <c r="L42" s="57"/>
      <c r="M42" s="57"/>
      <c r="N42" s="57"/>
    </row>
    <row r="43" spans="2:14" x14ac:dyDescent="0.3">
      <c r="B43" s="58"/>
      <c r="C43" s="63"/>
      <c r="D43" s="63"/>
      <c r="E43" s="64"/>
      <c r="F43" s="65"/>
      <c r="G43" s="65"/>
      <c r="H43" s="65"/>
      <c r="I43" s="65"/>
      <c r="J43" s="65"/>
      <c r="K43" s="65"/>
      <c r="L43" s="65"/>
      <c r="M43" s="65"/>
      <c r="N43" s="65"/>
    </row>
    <row r="44" spans="2:14" x14ac:dyDescent="0.3">
      <c r="B44" s="58"/>
      <c r="C44" s="63"/>
      <c r="D44" s="63"/>
      <c r="E44" s="64"/>
      <c r="F44" s="57"/>
      <c r="G44" s="57"/>
      <c r="H44" s="57"/>
      <c r="I44" s="57"/>
      <c r="J44" s="57"/>
      <c r="K44" s="57"/>
      <c r="L44" s="57"/>
      <c r="M44" s="57"/>
      <c r="N44" s="57"/>
    </row>
    <row r="45" spans="2:14" x14ac:dyDescent="0.3">
      <c r="B45" s="58"/>
      <c r="C45" s="63"/>
      <c r="D45" s="63"/>
      <c r="E45" s="64"/>
      <c r="F45" s="65"/>
      <c r="G45" s="65"/>
      <c r="H45" s="65"/>
      <c r="I45" s="65"/>
      <c r="J45" s="65"/>
      <c r="K45" s="65"/>
      <c r="L45" s="65"/>
      <c r="M45" s="65"/>
      <c r="N45" s="65"/>
    </row>
    <row r="46" spans="2:14" x14ac:dyDescent="0.3">
      <c r="B46" s="58"/>
      <c r="C46" s="63"/>
      <c r="D46" s="63"/>
      <c r="E46" s="64"/>
      <c r="F46" s="57"/>
      <c r="G46" s="57"/>
      <c r="H46" s="57"/>
      <c r="I46" s="57"/>
      <c r="J46" s="57"/>
      <c r="K46" s="57"/>
      <c r="L46" s="57"/>
      <c r="M46" s="57"/>
      <c r="N46" s="57"/>
    </row>
    <row r="47" spans="2:14" x14ac:dyDescent="0.3">
      <c r="B47" s="58"/>
      <c r="C47" s="63"/>
      <c r="D47" s="63"/>
      <c r="E47" s="64"/>
      <c r="F47" s="65"/>
      <c r="G47" s="65"/>
      <c r="H47" s="65"/>
      <c r="I47" s="65"/>
      <c r="J47" s="65"/>
      <c r="K47" s="65"/>
      <c r="L47" s="65"/>
      <c r="M47" s="65"/>
      <c r="N47" s="65"/>
    </row>
    <row r="48" spans="2:14" x14ac:dyDescent="0.3">
      <c r="B48" s="58"/>
      <c r="C48" s="63"/>
      <c r="D48" s="63"/>
      <c r="E48" s="64"/>
      <c r="F48" s="57"/>
      <c r="G48" s="57"/>
      <c r="H48" s="57"/>
      <c r="I48" s="57"/>
      <c r="J48" s="57"/>
      <c r="K48" s="57"/>
      <c r="L48" s="57"/>
      <c r="M48" s="57"/>
      <c r="N48" s="57"/>
    </row>
    <row r="49" spans="2:14" x14ac:dyDescent="0.3">
      <c r="B49" s="58"/>
      <c r="C49" s="63"/>
      <c r="D49" s="63"/>
      <c r="E49" s="64"/>
      <c r="F49" s="66"/>
      <c r="G49" s="66"/>
      <c r="H49" s="66"/>
      <c r="I49" s="66"/>
      <c r="J49" s="66"/>
      <c r="K49" s="66"/>
      <c r="L49" s="66"/>
      <c r="M49" s="66"/>
      <c r="N49" s="66"/>
    </row>
    <row r="50" spans="2:14" x14ac:dyDescent="0.3">
      <c r="B50" s="58"/>
      <c r="C50" s="63"/>
      <c r="D50" s="63"/>
      <c r="E50" s="64"/>
      <c r="F50" s="57"/>
      <c r="G50" s="57"/>
      <c r="H50" s="57"/>
      <c r="I50" s="57"/>
      <c r="J50" s="57"/>
      <c r="K50" s="57"/>
      <c r="L50" s="57"/>
      <c r="M50" s="57"/>
      <c r="N50" s="57"/>
    </row>
    <row r="51" spans="2:14" x14ac:dyDescent="0.3">
      <c r="B51" s="58"/>
      <c r="C51" s="63"/>
      <c r="D51" s="63"/>
      <c r="E51" s="64"/>
      <c r="F51" s="66"/>
      <c r="G51" s="66"/>
      <c r="H51" s="66"/>
      <c r="I51" s="66"/>
      <c r="J51" s="66"/>
      <c r="K51" s="66"/>
      <c r="L51" s="66"/>
      <c r="M51" s="66"/>
      <c r="N51" s="66"/>
    </row>
    <row r="52" spans="2:14" x14ac:dyDescent="0.3">
      <c r="B52" s="58"/>
      <c r="C52" s="63"/>
      <c r="D52" s="63"/>
      <c r="E52" s="64"/>
      <c r="F52" s="57"/>
      <c r="G52" s="57"/>
      <c r="H52" s="57"/>
      <c r="I52" s="57"/>
      <c r="J52" s="57"/>
      <c r="K52" s="57"/>
      <c r="L52" s="57"/>
      <c r="M52" s="57"/>
      <c r="N52" s="57"/>
    </row>
    <row r="53" spans="2:14" x14ac:dyDescent="0.3">
      <c r="B53" s="58"/>
      <c r="C53" s="63"/>
      <c r="D53" s="63"/>
      <c r="E53" s="64"/>
      <c r="F53" s="66"/>
      <c r="G53" s="66"/>
      <c r="H53" s="66"/>
      <c r="I53" s="66"/>
      <c r="J53" s="66"/>
      <c r="K53" s="66"/>
      <c r="L53" s="66"/>
      <c r="M53" s="66"/>
      <c r="N53" s="66"/>
    </row>
    <row r="54" spans="2:14" x14ac:dyDescent="0.3">
      <c r="B54" s="58"/>
      <c r="C54" s="63"/>
      <c r="D54" s="63"/>
      <c r="E54" s="64"/>
      <c r="F54" s="57"/>
      <c r="G54" s="57"/>
      <c r="H54" s="57"/>
      <c r="I54" s="57"/>
      <c r="J54" s="57"/>
      <c r="K54" s="57"/>
      <c r="L54" s="57"/>
      <c r="M54" s="57"/>
      <c r="N54" s="57"/>
    </row>
    <row r="55" spans="2:14" x14ac:dyDescent="0.3">
      <c r="B55" s="58"/>
      <c r="C55" s="63"/>
      <c r="D55" s="63"/>
      <c r="E55" s="64"/>
      <c r="F55" s="66"/>
      <c r="G55" s="66"/>
      <c r="H55" s="66"/>
      <c r="I55" s="66"/>
      <c r="J55" s="66"/>
      <c r="K55" s="66"/>
      <c r="L55" s="66"/>
      <c r="M55" s="66"/>
      <c r="N55" s="66"/>
    </row>
    <row r="56" spans="2:14" x14ac:dyDescent="0.3">
      <c r="B56" s="58"/>
      <c r="C56" s="63"/>
      <c r="D56" s="63"/>
      <c r="E56" s="64"/>
      <c r="F56" s="57"/>
      <c r="G56" s="57"/>
      <c r="H56" s="57"/>
      <c r="I56" s="57"/>
      <c r="J56" s="57"/>
      <c r="K56" s="57"/>
      <c r="L56" s="57"/>
      <c r="M56" s="57"/>
      <c r="N56" s="57"/>
    </row>
    <row r="57" spans="2:14" x14ac:dyDescent="0.3">
      <c r="B57" s="58"/>
      <c r="C57" s="63"/>
      <c r="D57" s="63"/>
      <c r="E57" s="64"/>
      <c r="F57" s="66"/>
      <c r="G57" s="66"/>
      <c r="H57" s="66"/>
      <c r="I57" s="66"/>
      <c r="J57" s="66"/>
      <c r="K57" s="66"/>
      <c r="L57" s="66"/>
      <c r="M57" s="66"/>
      <c r="N57" s="66"/>
    </row>
    <row r="58" spans="2:14" x14ac:dyDescent="0.3">
      <c r="B58" s="58"/>
      <c r="C58" s="63"/>
      <c r="D58" s="63"/>
      <c r="E58" s="64"/>
      <c r="F58" s="57"/>
      <c r="G58" s="57"/>
      <c r="H58" s="57"/>
      <c r="I58" s="57"/>
      <c r="J58" s="57"/>
      <c r="K58" s="57"/>
      <c r="L58" s="57"/>
      <c r="M58" s="57"/>
      <c r="N58" s="57"/>
    </row>
    <row r="59" spans="2:14" x14ac:dyDescent="0.3">
      <c r="B59" s="58"/>
      <c r="C59" s="63"/>
      <c r="D59" s="63"/>
      <c r="E59" s="64"/>
      <c r="F59" s="66"/>
      <c r="G59" s="66"/>
      <c r="H59" s="66"/>
      <c r="I59" s="66"/>
      <c r="J59" s="66"/>
      <c r="K59" s="66"/>
      <c r="L59" s="66"/>
      <c r="M59" s="66"/>
      <c r="N59" s="66"/>
    </row>
    <row r="60" spans="2:14" x14ac:dyDescent="0.3">
      <c r="B60" s="58"/>
      <c r="C60" s="63"/>
      <c r="D60" s="63"/>
      <c r="E60" s="64"/>
      <c r="F60" s="57"/>
      <c r="G60" s="57"/>
      <c r="H60" s="57"/>
      <c r="I60" s="57"/>
      <c r="J60" s="57"/>
      <c r="K60" s="57"/>
      <c r="L60" s="57"/>
      <c r="M60" s="57"/>
      <c r="N60" s="57"/>
    </row>
    <row r="61" spans="2:14" x14ac:dyDescent="0.3">
      <c r="B61" s="58"/>
      <c r="C61" s="63"/>
      <c r="D61" s="63"/>
      <c r="E61" s="64"/>
      <c r="F61" s="66"/>
      <c r="G61" s="66"/>
      <c r="H61" s="66"/>
      <c r="I61" s="66"/>
      <c r="J61" s="66"/>
      <c r="K61" s="66"/>
      <c r="L61" s="66"/>
      <c r="M61" s="66"/>
      <c r="N61" s="66"/>
    </row>
    <row r="62" spans="2:14" x14ac:dyDescent="0.3">
      <c r="B62" s="58"/>
      <c r="C62" s="63"/>
      <c r="D62" s="63"/>
      <c r="E62" s="64"/>
      <c r="F62" s="57"/>
      <c r="G62" s="57"/>
      <c r="H62" s="57"/>
      <c r="I62" s="57"/>
      <c r="J62" s="57"/>
      <c r="K62" s="57"/>
      <c r="L62" s="57"/>
      <c r="M62" s="57"/>
      <c r="N62" s="57"/>
    </row>
    <row r="63" spans="2:14" x14ac:dyDescent="0.3">
      <c r="B63" s="58"/>
      <c r="C63" s="63"/>
      <c r="D63" s="63"/>
      <c r="E63" s="64"/>
      <c r="F63" s="66"/>
      <c r="G63" s="66"/>
      <c r="H63" s="66"/>
      <c r="I63" s="66"/>
      <c r="J63" s="66"/>
      <c r="K63" s="66"/>
      <c r="L63" s="66"/>
      <c r="M63" s="66"/>
      <c r="N63" s="66"/>
    </row>
    <row r="64" spans="2:14" x14ac:dyDescent="0.3">
      <c r="B64" s="58"/>
      <c r="C64" s="63"/>
      <c r="D64" s="63"/>
      <c r="E64" s="64"/>
      <c r="F64" s="57"/>
      <c r="G64" s="57"/>
      <c r="H64" s="57"/>
      <c r="I64" s="57"/>
      <c r="J64" s="57"/>
      <c r="K64" s="57"/>
      <c r="L64" s="57"/>
      <c r="M64" s="57"/>
      <c r="N64" s="57"/>
    </row>
    <row r="65" spans="2:14" x14ac:dyDescent="0.3">
      <c r="B65" s="58"/>
      <c r="C65" s="63"/>
      <c r="D65" s="63"/>
      <c r="E65" s="64"/>
      <c r="F65" s="66"/>
      <c r="G65" s="66"/>
      <c r="H65" s="66"/>
      <c r="I65" s="66"/>
      <c r="J65" s="66"/>
      <c r="K65" s="66"/>
      <c r="L65" s="66"/>
      <c r="M65" s="66"/>
      <c r="N65" s="66"/>
    </row>
    <row r="66" spans="2:14" x14ac:dyDescent="0.3">
      <c r="B66" s="58"/>
      <c r="C66" s="63"/>
      <c r="D66" s="63"/>
      <c r="E66" s="64"/>
      <c r="F66" s="57"/>
      <c r="G66" s="57"/>
      <c r="H66" s="57"/>
      <c r="I66" s="57"/>
      <c r="J66" s="57"/>
      <c r="K66" s="57"/>
      <c r="L66" s="57"/>
      <c r="M66" s="57"/>
      <c r="N66" s="57"/>
    </row>
    <row r="67" spans="2:14" x14ac:dyDescent="0.3">
      <c r="B67" s="58"/>
      <c r="C67" s="63"/>
      <c r="D67" s="63"/>
      <c r="E67" s="64"/>
      <c r="F67" s="66"/>
      <c r="G67" s="66"/>
      <c r="H67" s="66"/>
      <c r="I67" s="66"/>
      <c r="J67" s="66"/>
      <c r="K67" s="66"/>
      <c r="L67" s="66"/>
      <c r="M67" s="66"/>
      <c r="N67" s="66"/>
    </row>
  </sheetData>
  <sheetProtection algorithmName="SHA-512" hashValue="XPk1YwhS93fu2A0vpmiK2Fjrj4iL8xga8uKLt/0TPLLrrhvA/XJB9QeFnKsBxXdZGIbWq/LAF0J5FkH2mGqmig==" saltValue="1G+kIg6LmZUUjDjvFQ7LcQ==" spinCount="100000" sheet="1" scenarios="1" selectLockedCells="1" selectUnlockedCells="1"/>
  <mergeCells count="58">
    <mergeCell ref="B31:B32"/>
    <mergeCell ref="C31:C32"/>
    <mergeCell ref="D31:D32"/>
    <mergeCell ref="B37:B38"/>
    <mergeCell ref="C37:C38"/>
    <mergeCell ref="D37:D38"/>
    <mergeCell ref="B33:B34"/>
    <mergeCell ref="C33:C34"/>
    <mergeCell ref="D33:D34"/>
    <mergeCell ref="B35:B36"/>
    <mergeCell ref="C35:C36"/>
    <mergeCell ref="D35:D36"/>
    <mergeCell ref="F22:I22"/>
    <mergeCell ref="J22:M22"/>
    <mergeCell ref="B24:E24"/>
    <mergeCell ref="E26:M26"/>
    <mergeCell ref="B29:B30"/>
    <mergeCell ref="C29:C30"/>
    <mergeCell ref="D29:D30"/>
    <mergeCell ref="B27:B28"/>
    <mergeCell ref="C27:C28"/>
    <mergeCell ref="D27:D28"/>
    <mergeCell ref="B22:E23"/>
    <mergeCell ref="B25:E25"/>
    <mergeCell ref="F25:I25"/>
    <mergeCell ref="J25:M25"/>
    <mergeCell ref="B15:B16"/>
    <mergeCell ref="C15:C16"/>
    <mergeCell ref="D15:E15"/>
    <mergeCell ref="D16:E16"/>
    <mergeCell ref="B17:B18"/>
    <mergeCell ref="C17:C18"/>
    <mergeCell ref="D17:E17"/>
    <mergeCell ref="D18:E18"/>
    <mergeCell ref="B11:B12"/>
    <mergeCell ref="C11:C12"/>
    <mergeCell ref="D11:E11"/>
    <mergeCell ref="D12:E12"/>
    <mergeCell ref="B13:B14"/>
    <mergeCell ref="C13:C14"/>
    <mergeCell ref="D13:E13"/>
    <mergeCell ref="D14:E14"/>
    <mergeCell ref="B1:E1"/>
    <mergeCell ref="I3:J3"/>
    <mergeCell ref="K3:M3"/>
    <mergeCell ref="B9:B10"/>
    <mergeCell ref="C9:C10"/>
    <mergeCell ref="D9:E9"/>
    <mergeCell ref="D10:E10"/>
    <mergeCell ref="B7:B8"/>
    <mergeCell ref="C7:C8"/>
    <mergeCell ref="D7:E7"/>
    <mergeCell ref="D8:E8"/>
    <mergeCell ref="B4:E5"/>
    <mergeCell ref="J4:M4"/>
    <mergeCell ref="F5:I5"/>
    <mergeCell ref="J5:M5"/>
    <mergeCell ref="D6:E6"/>
  </mergeCells>
  <dataValidations count="2">
    <dataValidation type="list" allowBlank="1" showInputMessage="1" showErrorMessage="1" sqref="J4" xr:uid="{00000000-0002-0000-1700-000000000000}">
      <formula1>$AA$4:$AA$6</formula1>
    </dataValidation>
    <dataValidation showInputMessage="1" showErrorMessage="1" sqref="I4" xr:uid="{00000000-0002-0000-1700-000001000000}"/>
  </dataValidations>
  <pageMargins left="0.7" right="0.7" top="0.75" bottom="0.75" header="0.3" footer="0.3"/>
  <pageSetup paperSize="9" orientation="portrait" horizontalDpi="300" verticalDpi="300" r:id="rId1"/>
  <drawing r:id="rId2"/>
</worksheet>
</file>

<file path=xl/worksheets/sheet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800-000000000000}">
  <dimension ref="B1:AR72"/>
  <sheetViews>
    <sheetView showGridLines="0" zoomScale="90" zoomScaleNormal="90" workbookViewId="0">
      <selection activeCell="B5" sqref="B5"/>
    </sheetView>
  </sheetViews>
  <sheetFormatPr defaultRowHeight="14.4" x14ac:dyDescent="0.3"/>
  <cols>
    <col min="1" max="1" width="4.88671875" customWidth="1"/>
    <col min="2" max="2" width="10" customWidth="1"/>
    <col min="3" max="3" width="10.5546875" customWidth="1"/>
    <col min="5" max="5" width="9.44140625" customWidth="1"/>
    <col min="6" max="6" width="20.88671875" customWidth="1"/>
    <col min="7" max="13" width="9.6640625" customWidth="1"/>
    <col min="14" max="15" width="8.33203125" customWidth="1"/>
    <col min="27" max="35" width="9.109375" hidden="1" customWidth="1"/>
    <col min="36" max="36" width="9.109375" customWidth="1"/>
  </cols>
  <sheetData>
    <row r="1" spans="2:44" ht="55.5" customHeight="1" x14ac:dyDescent="0.3">
      <c r="B1" s="578"/>
      <c r="C1" s="578"/>
      <c r="D1" s="578"/>
      <c r="E1" s="578"/>
      <c r="J1" s="281" t="s">
        <v>167</v>
      </c>
    </row>
    <row r="2" spans="2:44" ht="15" customHeight="1" x14ac:dyDescent="0.3">
      <c r="B2" s="110" t="s">
        <v>85</v>
      </c>
      <c r="C2" s="223" t="s">
        <v>88</v>
      </c>
      <c r="D2" s="223"/>
      <c r="E2" s="110"/>
      <c r="F2" s="110"/>
      <c r="G2" s="155"/>
      <c r="H2" s="155"/>
      <c r="I2" s="151"/>
      <c r="J2" s="151"/>
      <c r="K2" s="151"/>
      <c r="L2" s="80"/>
      <c r="M2" s="111"/>
      <c r="N2" s="80"/>
    </row>
    <row r="3" spans="2:44" ht="15" customHeight="1" x14ac:dyDescent="0.3">
      <c r="B3" s="110" t="s">
        <v>86</v>
      </c>
      <c r="C3" s="223" t="s">
        <v>89</v>
      </c>
      <c r="D3" s="223"/>
      <c r="E3" s="156"/>
      <c r="F3" s="110"/>
      <c r="G3" s="110"/>
      <c r="H3" s="110"/>
      <c r="I3" s="111"/>
      <c r="J3" s="111"/>
      <c r="K3" s="111"/>
      <c r="L3" s="111"/>
      <c r="M3" s="111"/>
      <c r="N3" s="80"/>
    </row>
    <row r="4" spans="2:44" ht="15" customHeight="1" x14ac:dyDescent="0.3">
      <c r="B4" s="110" t="s">
        <v>83</v>
      </c>
      <c r="C4" s="223" t="s">
        <v>87</v>
      </c>
      <c r="D4" s="223"/>
      <c r="E4" s="110"/>
      <c r="F4" s="110"/>
      <c r="G4" s="110"/>
      <c r="H4" s="110"/>
      <c r="I4" s="80"/>
      <c r="J4" s="80"/>
      <c r="K4" s="80"/>
      <c r="L4" s="80"/>
      <c r="M4" s="80"/>
      <c r="N4" s="80"/>
      <c r="AA4" s="67"/>
      <c r="AB4" s="67"/>
      <c r="AC4" s="67"/>
      <c r="AD4" s="67"/>
      <c r="AE4" s="67"/>
      <c r="AF4" s="67"/>
      <c r="AG4" s="67"/>
      <c r="AH4" s="67"/>
    </row>
    <row r="5" spans="2:44" ht="27.75" customHeight="1" x14ac:dyDescent="0.3">
      <c r="B5" s="112" t="s">
        <v>6496</v>
      </c>
      <c r="C5" s="80"/>
      <c r="D5" s="80"/>
      <c r="E5" s="80"/>
      <c r="F5" s="80"/>
      <c r="G5" s="80"/>
      <c r="H5" s="80"/>
      <c r="I5" s="598" t="s">
        <v>6423</v>
      </c>
      <c r="J5" s="598"/>
      <c r="K5" s="598"/>
      <c r="L5" s="598"/>
      <c r="M5" s="598"/>
      <c r="N5" s="598"/>
      <c r="Y5" s="67"/>
      <c r="Z5" s="67"/>
      <c r="AA5" s="236" t="s">
        <v>115</v>
      </c>
      <c r="AB5" s="236"/>
      <c r="AC5" s="236"/>
      <c r="AD5" s="236"/>
      <c r="AE5" s="236"/>
      <c r="AF5" s="236"/>
      <c r="AG5" s="236"/>
      <c r="AH5" s="236"/>
      <c r="AI5" s="67"/>
      <c r="AJ5" s="67"/>
      <c r="AK5" s="67"/>
      <c r="AL5" s="67"/>
      <c r="AM5" s="67"/>
      <c r="AN5" s="67"/>
      <c r="AO5" s="67"/>
      <c r="AP5" s="67"/>
      <c r="AQ5" s="67"/>
      <c r="AR5" s="67"/>
    </row>
    <row r="6" spans="2:44" ht="26.4" thickBot="1" x14ac:dyDescent="0.35">
      <c r="B6" s="78" t="s">
        <v>6491</v>
      </c>
      <c r="C6" s="79"/>
      <c r="D6" s="79"/>
      <c r="E6" s="80"/>
      <c r="F6" s="80"/>
      <c r="G6" s="80"/>
      <c r="H6" s="80"/>
      <c r="I6" s="80"/>
      <c r="J6" s="80"/>
      <c r="K6" s="80"/>
      <c r="L6" s="80"/>
      <c r="M6" s="80"/>
      <c r="N6" s="80"/>
      <c r="Y6" s="67"/>
      <c r="Z6" s="67"/>
      <c r="AA6" s="236" t="s">
        <v>116</v>
      </c>
      <c r="AB6" s="236"/>
      <c r="AC6" s="236"/>
      <c r="AD6" s="236"/>
      <c r="AE6" s="236"/>
      <c r="AF6" s="236"/>
      <c r="AG6" s="236"/>
      <c r="AH6" s="236"/>
      <c r="AI6" s="67"/>
      <c r="AJ6" s="67"/>
      <c r="AK6" s="67"/>
      <c r="AL6" s="67"/>
      <c r="AM6" s="67"/>
      <c r="AN6" s="67"/>
      <c r="AO6" s="67"/>
      <c r="AP6" s="67"/>
      <c r="AQ6" s="67"/>
      <c r="AR6" s="67"/>
    </row>
    <row r="7" spans="2:44" ht="25.5" customHeight="1" thickBot="1" x14ac:dyDescent="0.35">
      <c r="B7" s="599" t="s">
        <v>76</v>
      </c>
      <c r="C7" s="600"/>
      <c r="D7" s="555" t="s">
        <v>77</v>
      </c>
      <c r="E7" s="603" t="s">
        <v>78</v>
      </c>
      <c r="F7" s="719" t="s">
        <v>114</v>
      </c>
      <c r="G7" s="720"/>
      <c r="H7" s="720"/>
      <c r="I7" s="720"/>
      <c r="J7" s="276">
        <v>0</v>
      </c>
      <c r="K7" s="721" t="s">
        <v>115</v>
      </c>
      <c r="L7" s="721"/>
      <c r="M7" s="721"/>
      <c r="N7" s="722"/>
      <c r="O7" s="43"/>
      <c r="Y7" s="67"/>
      <c r="Z7" s="67"/>
      <c r="AA7" s="236" t="s">
        <v>117</v>
      </c>
      <c r="AB7" s="236"/>
      <c r="AC7" s="236"/>
      <c r="AD7" s="236"/>
      <c r="AE7" s="236"/>
      <c r="AF7" s="236"/>
      <c r="AG7" s="236"/>
      <c r="AH7" s="236"/>
      <c r="AI7" s="67"/>
      <c r="AJ7" s="67"/>
      <c r="AK7" s="67"/>
      <c r="AL7" s="67"/>
      <c r="AM7" s="67"/>
      <c r="AN7" s="67"/>
      <c r="AO7" s="67"/>
      <c r="AP7" s="67"/>
      <c r="AQ7" s="67"/>
      <c r="AR7" s="67"/>
    </row>
    <row r="8" spans="2:44" ht="21" customHeight="1" thickBot="1" x14ac:dyDescent="0.35">
      <c r="B8" s="601"/>
      <c r="C8" s="602"/>
      <c r="D8" s="556"/>
      <c r="E8" s="604"/>
      <c r="F8" s="275" t="s">
        <v>8</v>
      </c>
      <c r="G8" s="476">
        <v>750</v>
      </c>
      <c r="H8" s="476">
        <v>1000</v>
      </c>
      <c r="I8" s="476">
        <v>1250</v>
      </c>
      <c r="J8" s="476">
        <v>1500</v>
      </c>
      <c r="K8" s="476">
        <v>1750</v>
      </c>
      <c r="L8" s="476">
        <v>2000</v>
      </c>
      <c r="M8" s="476">
        <v>2250</v>
      </c>
      <c r="N8" s="477">
        <v>2500</v>
      </c>
      <c r="O8" s="43"/>
      <c r="Y8" s="67"/>
      <c r="Z8" s="67"/>
      <c r="AA8" s="236"/>
      <c r="AB8" s="236"/>
      <c r="AC8" s="236"/>
      <c r="AD8" s="236"/>
      <c r="AE8" s="236"/>
      <c r="AF8" s="236"/>
      <c r="AG8" s="236"/>
      <c r="AH8" s="236"/>
      <c r="AI8" s="67"/>
      <c r="AJ8" s="67"/>
      <c r="AK8" s="67"/>
      <c r="AL8" s="67"/>
      <c r="AM8" s="67"/>
      <c r="AN8" s="67"/>
      <c r="AO8" s="67"/>
      <c r="AP8" s="67"/>
      <c r="AQ8" s="67"/>
      <c r="AR8" s="67"/>
    </row>
    <row r="9" spans="2:44" ht="15" customHeight="1" x14ac:dyDescent="0.3">
      <c r="B9" s="553" t="s">
        <v>85</v>
      </c>
      <c r="C9" s="600" t="s">
        <v>79</v>
      </c>
      <c r="D9" s="555">
        <v>191</v>
      </c>
      <c r="E9" s="603">
        <v>168</v>
      </c>
      <c r="F9" s="150" t="s">
        <v>36</v>
      </c>
      <c r="G9" s="447">
        <f>ROUND(AA9-(AA9*$J$7),0)</f>
        <v>16100</v>
      </c>
      <c r="H9" s="447">
        <f t="shared" ref="H9:N9" si="0">ROUND(AB9-(AB9*$J$7),0)</f>
        <v>17825</v>
      </c>
      <c r="I9" s="447">
        <f t="shared" si="0"/>
        <v>20700</v>
      </c>
      <c r="J9" s="447">
        <f t="shared" si="0"/>
        <v>22425</v>
      </c>
      <c r="K9" s="447">
        <f t="shared" si="0"/>
        <v>24725</v>
      </c>
      <c r="L9" s="447">
        <f t="shared" si="0"/>
        <v>26450</v>
      </c>
      <c r="M9" s="447">
        <f t="shared" si="0"/>
        <v>29325</v>
      </c>
      <c r="N9" s="448">
        <f t="shared" si="0"/>
        <v>30245</v>
      </c>
      <c r="O9" s="43"/>
      <c r="Y9" s="67"/>
      <c r="Z9" s="67"/>
      <c r="AA9" s="236">
        <f>ROUND(VLOOKUP(CONCATENATE($B9," ",G$8,),Основа!$A$1:$P3625,15,FALSE),0)</f>
        <v>16100</v>
      </c>
      <c r="AB9" s="236">
        <f>ROUND(VLOOKUP(CONCATENATE($B9," ",H$8,),Основа!$A$1:$P3625,15,FALSE),0)</f>
        <v>17825</v>
      </c>
      <c r="AC9" s="236">
        <f>ROUND(VLOOKUP(CONCATENATE($B9," ",I$8,),Основа!$A$1:$P3625,15,FALSE),0)</f>
        <v>20700</v>
      </c>
      <c r="AD9" s="236">
        <f>ROUND(VLOOKUP(CONCATENATE($B9," ",J$8,),Основа!$A$1:$P3625,15,FALSE),0)</f>
        <v>22425</v>
      </c>
      <c r="AE9" s="236">
        <f>ROUND(VLOOKUP(CONCATENATE($B9," ",K$8,),Основа!$A$1:$P3625,15,FALSE),0)</f>
        <v>24725</v>
      </c>
      <c r="AF9" s="236">
        <f>ROUND(VLOOKUP(CONCATENATE($B9," ",L$8,),Основа!$A$1:$P3625,15,FALSE),0)</f>
        <v>26450</v>
      </c>
      <c r="AG9" s="236">
        <f>ROUND(VLOOKUP(CONCATENATE($B9," ",M$8,),Основа!$A$1:$P3625,15,FALSE),0)</f>
        <v>29325</v>
      </c>
      <c r="AH9" s="236">
        <f>ROUND(VLOOKUP(CONCATENATE($B9," ",N$8,),Основа!$A$1:$P3625,15,FALSE),0)</f>
        <v>30245</v>
      </c>
      <c r="AI9" s="67"/>
      <c r="AJ9" s="67"/>
      <c r="AK9" s="67"/>
      <c r="AL9" s="67"/>
      <c r="AM9" s="67"/>
      <c r="AN9" s="67"/>
      <c r="AO9" s="67"/>
      <c r="AP9" s="67"/>
      <c r="AQ9" s="67"/>
      <c r="AR9" s="67"/>
    </row>
    <row r="10" spans="2:44" ht="15" customHeight="1" thickBot="1" x14ac:dyDescent="0.35">
      <c r="B10" s="554"/>
      <c r="C10" s="602"/>
      <c r="D10" s="556"/>
      <c r="E10" s="604"/>
      <c r="F10" s="106" t="str">
        <f>RIGHT($K$7,21)</f>
        <v>ΔТ=70⁰С (95/85/20) Вт</v>
      </c>
      <c r="G10" s="449">
        <f t="shared" ref="G10:N10" si="1">ROUND(IF($F10="ΔТ=70⁰С (95/85/20) Вт",AA10,(IF($F10="ΔТ=60⁰С (90/70/20) Вт",AA10*0.818,AA10*0.646))),0)</f>
        <v>435</v>
      </c>
      <c r="H10" s="449">
        <f t="shared" si="1"/>
        <v>587</v>
      </c>
      <c r="I10" s="449">
        <f t="shared" si="1"/>
        <v>729</v>
      </c>
      <c r="J10" s="449">
        <f t="shared" si="1"/>
        <v>875</v>
      </c>
      <c r="K10" s="449">
        <f t="shared" si="1"/>
        <v>1017</v>
      </c>
      <c r="L10" s="449">
        <f t="shared" si="1"/>
        <v>1175</v>
      </c>
      <c r="M10" s="449">
        <f t="shared" si="1"/>
        <v>1311</v>
      </c>
      <c r="N10" s="450">
        <f t="shared" si="1"/>
        <v>1468</v>
      </c>
      <c r="O10" s="58"/>
      <c r="Y10" s="67"/>
      <c r="Z10" s="67"/>
      <c r="AA10" s="236">
        <f>VLOOKUP(CONCATENATE($B9," ",G$8,),Основа!$A$1:$P3625,8,FALSE)</f>
        <v>435</v>
      </c>
      <c r="AB10" s="236">
        <f>VLOOKUP(CONCATENATE($B9," ",H$8,),Основа!$A$1:$P3625,8,FALSE)</f>
        <v>587</v>
      </c>
      <c r="AC10" s="236">
        <f>VLOOKUP(CONCATENATE($B9," ",I$8,),Основа!$A$1:$P3625,8,FALSE)</f>
        <v>729</v>
      </c>
      <c r="AD10" s="236">
        <f>VLOOKUP(CONCATENATE($B9," ",J$8,),Основа!$A$1:$P3625,8,FALSE)</f>
        <v>875</v>
      </c>
      <c r="AE10" s="236">
        <f>VLOOKUP(CONCATENATE($B9," ",K$8,),Основа!$A$1:$P3625,8,FALSE)</f>
        <v>1017</v>
      </c>
      <c r="AF10" s="236">
        <f>VLOOKUP(CONCATENATE($B9," ",L$8,),Основа!$A$1:$P3625,8,FALSE)</f>
        <v>1175</v>
      </c>
      <c r="AG10" s="236">
        <f>VLOOKUP(CONCATENATE($B9," ",M$8,),Основа!$A$1:$P3625,8,FALSE)</f>
        <v>1311</v>
      </c>
      <c r="AH10" s="236">
        <f>VLOOKUP(CONCATENATE($B9," ",N$8,),Основа!$A$1:$P3625,8,FALSE)</f>
        <v>1468</v>
      </c>
      <c r="AI10" s="67"/>
      <c r="AJ10" s="67"/>
      <c r="AK10" s="67"/>
      <c r="AL10" s="67"/>
      <c r="AM10" s="67"/>
      <c r="AN10" s="67"/>
      <c r="AO10" s="67"/>
      <c r="AP10" s="67"/>
      <c r="AQ10" s="67"/>
      <c r="AR10" s="67"/>
    </row>
    <row r="11" spans="2:44" ht="15" customHeight="1" x14ac:dyDescent="0.3">
      <c r="B11" s="576" t="s">
        <v>86</v>
      </c>
      <c r="C11" s="623" t="s">
        <v>80</v>
      </c>
      <c r="D11" s="577">
        <v>275</v>
      </c>
      <c r="E11" s="608">
        <v>253</v>
      </c>
      <c r="F11" s="150" t="s">
        <v>36</v>
      </c>
      <c r="G11" s="447">
        <f>ROUND(AA11-(AA11*$J$7),0)</f>
        <v>32775</v>
      </c>
      <c r="H11" s="447">
        <f t="shared" ref="H11" si="2">ROUND(AB11-(AB11*$J$7),0)</f>
        <v>36225</v>
      </c>
      <c r="I11" s="447">
        <f t="shared" ref="I11" si="3">ROUND(AC11-(AC11*$J$7),0)</f>
        <v>41400</v>
      </c>
      <c r="J11" s="447">
        <f t="shared" ref="J11" si="4">ROUND(AD11-(AD11*$J$7),0)</f>
        <v>44850</v>
      </c>
      <c r="K11" s="447">
        <f t="shared" ref="K11" si="5">ROUND(AE11-(AE11*$J$7),0)</f>
        <v>48875</v>
      </c>
      <c r="L11" s="447">
        <f t="shared" ref="L11" si="6">ROUND(AF11-(AF11*$J$7),0)</f>
        <v>52900</v>
      </c>
      <c r="M11" s="447">
        <f t="shared" ref="M11" si="7">ROUND(AG11-(AG11*$J$7),0)</f>
        <v>58650</v>
      </c>
      <c r="N11" s="448">
        <f t="shared" ref="N11" si="8">ROUND(AH11-(AH11*$J$7),0)</f>
        <v>60490</v>
      </c>
      <c r="O11" s="58"/>
      <c r="Y11" s="67"/>
      <c r="Z11" s="67"/>
      <c r="AA11" s="236">
        <f>ROUND(VLOOKUP(CONCATENATE($B11," ",G$8,),Основа!$A$1:$P3627,15,FALSE),0)</f>
        <v>32775</v>
      </c>
      <c r="AB11" s="236">
        <f>ROUND(VLOOKUP(CONCATENATE($B11," ",H$8,),Основа!$A$1:$P3627,15,FALSE),0)</f>
        <v>36225</v>
      </c>
      <c r="AC11" s="236">
        <f>ROUND(VLOOKUP(CONCATENATE($B11," ",I$8,),Основа!$A$1:$P3627,15,FALSE),0)</f>
        <v>41400</v>
      </c>
      <c r="AD11" s="236">
        <f>ROUND(VLOOKUP(CONCATENATE($B11," ",J$8,),Основа!$A$1:$P3627,15,FALSE),0)</f>
        <v>44850</v>
      </c>
      <c r="AE11" s="236">
        <f>ROUND(VLOOKUP(CONCATENATE($B11," ",K$8,),Основа!$A$1:$P3627,15,FALSE),0)</f>
        <v>48875</v>
      </c>
      <c r="AF11" s="236">
        <f>ROUND(VLOOKUP(CONCATENATE($B11," ",L$8,),Основа!$A$1:$P3627,15,FALSE),0)</f>
        <v>52900</v>
      </c>
      <c r="AG11" s="236">
        <f>ROUND(VLOOKUP(CONCATENATE($B11," ",M$8,),Основа!$A$1:$P3627,15,FALSE),0)</f>
        <v>58650</v>
      </c>
      <c r="AH11" s="236">
        <f>ROUND(VLOOKUP(CONCATENATE($B11," ",N$8,),Основа!$A$1:$P3627,15,FALSE),0)</f>
        <v>60490</v>
      </c>
      <c r="AI11" s="67"/>
      <c r="AJ11" s="67"/>
      <c r="AK11" s="67"/>
      <c r="AL11" s="67"/>
      <c r="AM11" s="67"/>
      <c r="AN11" s="67"/>
      <c r="AO11" s="67"/>
      <c r="AP11" s="67"/>
      <c r="AQ11" s="67"/>
      <c r="AR11" s="67"/>
    </row>
    <row r="12" spans="2:44" ht="15" customHeight="1" thickBot="1" x14ac:dyDescent="0.35">
      <c r="B12" s="576"/>
      <c r="C12" s="623"/>
      <c r="D12" s="577"/>
      <c r="E12" s="608"/>
      <c r="F12" s="106" t="str">
        <f>RIGHT($K$7,21)</f>
        <v>ΔТ=70⁰С (95/85/20) Вт</v>
      </c>
      <c r="G12" s="449">
        <f t="shared" ref="G12:N12" si="9">ROUND(IF($F12="ΔТ=70⁰С (95/85/20) Вт",AA12,(IF($F12="ΔТ=60⁰С (90/70/20) Вт",AA12*0.818,AA12*0.646))),0)</f>
        <v>980</v>
      </c>
      <c r="H12" s="449">
        <f t="shared" si="9"/>
        <v>1322</v>
      </c>
      <c r="I12" s="449">
        <f t="shared" si="9"/>
        <v>1641</v>
      </c>
      <c r="J12" s="449">
        <f t="shared" si="9"/>
        <v>1971</v>
      </c>
      <c r="K12" s="449">
        <f t="shared" si="9"/>
        <v>2290</v>
      </c>
      <c r="L12" s="449">
        <f t="shared" si="9"/>
        <v>2642</v>
      </c>
      <c r="M12" s="449">
        <f t="shared" si="9"/>
        <v>2951</v>
      </c>
      <c r="N12" s="450">
        <f t="shared" si="9"/>
        <v>3302</v>
      </c>
      <c r="O12" s="56"/>
      <c r="Y12" s="67"/>
      <c r="Z12" s="67"/>
      <c r="AA12" s="236">
        <f>VLOOKUP(CONCATENATE($B11," ",G$8,),Основа!$A$1:$P3627,8,FALSE)</f>
        <v>980</v>
      </c>
      <c r="AB12" s="236">
        <f>VLOOKUP(CONCATENATE($B11," ",H$8,),Основа!$A$1:$P3627,8,FALSE)</f>
        <v>1322</v>
      </c>
      <c r="AC12" s="236">
        <f>VLOOKUP(CONCATENATE($B11," ",I$8,),Основа!$A$1:$P3627,8,FALSE)</f>
        <v>1641</v>
      </c>
      <c r="AD12" s="236">
        <f>VLOOKUP(CONCATENATE($B11," ",J$8,),Основа!$A$1:$P3627,8,FALSE)</f>
        <v>1971</v>
      </c>
      <c r="AE12" s="236">
        <f>VLOOKUP(CONCATENATE($B11," ",K$8,),Основа!$A$1:$P3627,8,FALSE)</f>
        <v>2290</v>
      </c>
      <c r="AF12" s="236">
        <f>VLOOKUP(CONCATENATE($B11," ",L$8,),Основа!$A$1:$P3627,8,FALSE)</f>
        <v>2642</v>
      </c>
      <c r="AG12" s="236">
        <f>VLOOKUP(CONCATENATE($B11," ",M$8,),Основа!$A$1:$P3627,8,FALSE)</f>
        <v>2951</v>
      </c>
      <c r="AH12" s="236">
        <f>VLOOKUP(CONCATENATE($B11," ",N$8,),Основа!$A$1:$P3627,8,FALSE)</f>
        <v>3302</v>
      </c>
      <c r="AI12" s="67"/>
      <c r="AJ12" s="67"/>
      <c r="AK12" s="67"/>
      <c r="AL12" s="67"/>
      <c r="AM12" s="67"/>
      <c r="AN12" s="67"/>
      <c r="AO12" s="67"/>
      <c r="AP12" s="67"/>
      <c r="AQ12" s="67"/>
      <c r="AR12" s="67"/>
    </row>
    <row r="13" spans="2:44" ht="15" customHeight="1" x14ac:dyDescent="0.3">
      <c r="B13" s="553" t="s">
        <v>83</v>
      </c>
      <c r="C13" s="600" t="s">
        <v>84</v>
      </c>
      <c r="D13" s="555">
        <v>500</v>
      </c>
      <c r="E13" s="603">
        <v>300</v>
      </c>
      <c r="F13" s="150" t="s">
        <v>36</v>
      </c>
      <c r="G13" s="447">
        <f>ROUND(AA13-(AA13*$J$7),0)</f>
        <v>41400</v>
      </c>
      <c r="H13" s="447">
        <f t="shared" ref="H13" si="10">ROUND(AB13-(AB13*$J$7),0)</f>
        <v>57960</v>
      </c>
      <c r="I13" s="447">
        <f t="shared" ref="I13" si="11">ROUND(AC13-(AC13*$J$7),0)</f>
        <v>70380</v>
      </c>
      <c r="J13" s="447">
        <f t="shared" ref="J13" si="12">ROUND(AD13-(AD13*$J$7),0)</f>
        <v>82800</v>
      </c>
      <c r="K13" s="157"/>
      <c r="L13" s="157"/>
      <c r="M13" s="157"/>
      <c r="N13" s="159"/>
      <c r="O13" s="56"/>
      <c r="Y13" s="67"/>
      <c r="Z13" s="67"/>
      <c r="AA13" s="236">
        <f>ROUND(VLOOKUP(CONCATENATE($B13," ",G$8,),Основа!$A$1:$P3629,15,FALSE),0)</f>
        <v>41400</v>
      </c>
      <c r="AB13" s="236">
        <f>ROUND(VLOOKUP(CONCATENATE($B13," ",H$8,),Основа!$A$1:$P3629,15,FALSE),0)</f>
        <v>57960</v>
      </c>
      <c r="AC13" s="236">
        <f>ROUND(VLOOKUP(CONCATENATE($B13," ",I$8,),Основа!$A$1:$P3629,15,FALSE),0)</f>
        <v>70380</v>
      </c>
      <c r="AD13" s="236">
        <f>ROUND(VLOOKUP(CONCATENATE($B13," ",J$8,),Основа!$A$1:$P3629,15,FALSE),0)</f>
        <v>82800</v>
      </c>
      <c r="AE13" s="236"/>
      <c r="AF13" s="236"/>
      <c r="AG13" s="236"/>
      <c r="AH13" s="236"/>
      <c r="AI13" s="67"/>
      <c r="AJ13" s="67"/>
      <c r="AK13" s="67"/>
      <c r="AL13" s="67"/>
      <c r="AM13" s="67"/>
      <c r="AN13" s="67"/>
      <c r="AO13" s="67"/>
      <c r="AP13" s="67"/>
      <c r="AQ13" s="67"/>
      <c r="AR13" s="67"/>
    </row>
    <row r="14" spans="2:44" ht="15" customHeight="1" thickBot="1" x14ac:dyDescent="0.35">
      <c r="B14" s="554"/>
      <c r="C14" s="602"/>
      <c r="D14" s="556"/>
      <c r="E14" s="604"/>
      <c r="F14" s="106" t="str">
        <f>RIGHT($K$7,21)</f>
        <v>ΔТ=70⁰С (95/85/20) Вт</v>
      </c>
      <c r="G14" s="449">
        <f>ROUND(IF($F14="ΔТ=70⁰С (95/85/20) Вт",AA14,(IF($F14="ΔТ=60⁰С (90/70/20) Вт",AA14*0.818,AA14*0.646))),0)</f>
        <v>2000</v>
      </c>
      <c r="H14" s="449">
        <f>ROUND(IF($F14="ΔТ=70⁰С (95/85/20) Вт",AB14,(IF($F14="ΔТ=60⁰С (90/70/20) Вт",AB14*0.818,AB14*0.646))),0)</f>
        <v>2800</v>
      </c>
      <c r="I14" s="449">
        <f>ROUND(IF($F14="ΔТ=70⁰С (95/85/20) Вт",AC14,(IF($F14="ΔТ=60⁰С (90/70/20) Вт",AC14*0.818,AC14*0.646))),0)</f>
        <v>3400</v>
      </c>
      <c r="J14" s="449">
        <f>ROUND(IF($F14="ΔТ=70⁰С (95/85/20) Вт",AD14,(IF($F14="ΔТ=60⁰С (90/70/20) Вт",AD14*0.818,AD14*0.646))),0)</f>
        <v>4000</v>
      </c>
      <c r="K14" s="160"/>
      <c r="L14" s="160"/>
      <c r="M14" s="160"/>
      <c r="N14" s="161"/>
      <c r="O14" s="56"/>
      <c r="Y14" s="67"/>
      <c r="Z14" s="67"/>
      <c r="AA14" s="236">
        <f>VLOOKUP(CONCATENATE($B13," ",G$8,),Основа!$A$1:$P3629,8,FALSE)</f>
        <v>2000</v>
      </c>
      <c r="AB14" s="236">
        <f>VLOOKUP(CONCATENATE($B13," ",H$8,),Основа!$A$1:$P3629,8,FALSE)</f>
        <v>2800</v>
      </c>
      <c r="AC14" s="236">
        <f>VLOOKUP(CONCATENATE($B13," ",I$8,),Основа!$A$1:$P3629,8,FALSE)</f>
        <v>3400</v>
      </c>
      <c r="AD14" s="236">
        <f>VLOOKUP(CONCATENATE($B13," ",J$8,),Основа!$A$1:$P3629,8,FALSE)</f>
        <v>4000</v>
      </c>
      <c r="AE14" s="236"/>
      <c r="AF14" s="236"/>
      <c r="AG14" s="236"/>
      <c r="AH14" s="236"/>
      <c r="AI14" s="67"/>
      <c r="AJ14" s="67"/>
      <c r="AK14" s="67"/>
      <c r="AL14" s="67"/>
      <c r="AM14" s="67"/>
      <c r="AN14" s="67"/>
      <c r="AO14" s="67"/>
      <c r="AP14" s="67"/>
      <c r="AQ14" s="67"/>
      <c r="AR14" s="67"/>
    </row>
    <row r="15" spans="2:44" ht="15" customHeight="1" x14ac:dyDescent="0.3">
      <c r="B15" s="164"/>
      <c r="C15" s="224"/>
      <c r="D15" s="224"/>
      <c r="E15" s="224"/>
      <c r="F15" s="158"/>
      <c r="G15" s="133"/>
      <c r="H15" s="133"/>
      <c r="I15" s="133"/>
      <c r="J15" s="133"/>
      <c r="K15" s="133"/>
      <c r="L15" s="133"/>
      <c r="M15" s="133"/>
      <c r="N15" s="133"/>
      <c r="O15" s="56"/>
      <c r="Y15" s="67"/>
      <c r="Z15" s="67"/>
      <c r="AA15" s="67"/>
      <c r="AB15" s="67"/>
      <c r="AC15" s="67"/>
      <c r="AD15" s="67"/>
      <c r="AE15" s="67"/>
      <c r="AF15" s="67"/>
      <c r="AG15" s="67"/>
      <c r="AH15" s="67"/>
      <c r="AI15" s="67"/>
      <c r="AJ15" s="67"/>
      <c r="AK15" s="67"/>
      <c r="AL15" s="67"/>
      <c r="AM15" s="67"/>
      <c r="AN15" s="67"/>
      <c r="AO15" s="67"/>
      <c r="AP15" s="67"/>
      <c r="AQ15" s="67"/>
      <c r="AR15" s="67"/>
    </row>
    <row r="16" spans="2:44" ht="15" customHeight="1" x14ac:dyDescent="0.3">
      <c r="B16" s="164"/>
      <c r="C16" s="224"/>
      <c r="D16" s="224"/>
      <c r="E16" s="224"/>
      <c r="F16" s="224"/>
      <c r="G16" s="225"/>
      <c r="H16" s="225"/>
      <c r="I16" s="225"/>
      <c r="J16" s="225"/>
      <c r="K16" s="225"/>
      <c r="L16" s="225"/>
      <c r="M16" s="225"/>
      <c r="N16" s="225"/>
      <c r="O16" s="56"/>
      <c r="Y16" s="67"/>
      <c r="Z16" s="67"/>
      <c r="AA16" s="236"/>
      <c r="AB16" s="236"/>
      <c r="AC16" s="236"/>
      <c r="AD16" s="236"/>
      <c r="AE16" s="236"/>
      <c r="AF16" s="236"/>
      <c r="AG16" s="236"/>
      <c r="AH16" s="236"/>
      <c r="AI16" s="67"/>
      <c r="AJ16" s="67"/>
      <c r="AK16" s="67"/>
      <c r="AL16" s="67"/>
      <c r="AM16" s="67"/>
      <c r="AN16" s="67"/>
      <c r="AO16" s="67"/>
      <c r="AP16" s="67"/>
      <c r="AQ16" s="67"/>
      <c r="AR16" s="67"/>
    </row>
    <row r="17" spans="2:44" ht="25.5" customHeight="1" thickBot="1" x14ac:dyDescent="0.45">
      <c r="B17" s="158"/>
      <c r="C17" s="226"/>
      <c r="D17" s="226"/>
      <c r="E17" s="227"/>
      <c r="F17" s="85" t="s">
        <v>51</v>
      </c>
      <c r="G17" s="66"/>
      <c r="H17" s="66"/>
      <c r="I17" s="66"/>
      <c r="J17" s="66"/>
      <c r="K17" s="66"/>
      <c r="L17" s="66"/>
      <c r="M17" s="66"/>
      <c r="N17" s="133"/>
      <c r="O17" s="33"/>
      <c r="Y17" s="67"/>
      <c r="Z17" s="67"/>
      <c r="AA17" s="236"/>
      <c r="AB17" s="236"/>
      <c r="AC17" s="236"/>
      <c r="AD17" s="236"/>
      <c r="AE17" s="236"/>
      <c r="AF17" s="236"/>
      <c r="AG17" s="236"/>
      <c r="AH17" s="236"/>
      <c r="AI17" s="67"/>
      <c r="AJ17" s="67"/>
      <c r="AK17" s="67"/>
      <c r="AL17" s="67"/>
      <c r="AM17" s="67"/>
      <c r="AN17" s="67"/>
      <c r="AO17" s="67"/>
      <c r="AP17" s="67"/>
      <c r="AQ17" s="67"/>
      <c r="AR17" s="67"/>
    </row>
    <row r="18" spans="2:44" ht="25.5" customHeight="1" x14ac:dyDescent="0.3">
      <c r="B18" s="740" t="s">
        <v>76</v>
      </c>
      <c r="C18" s="741"/>
      <c r="D18" s="736" t="s">
        <v>82</v>
      </c>
      <c r="E18" s="737"/>
      <c r="F18" s="228" t="s">
        <v>8</v>
      </c>
      <c r="G18" s="478">
        <v>750</v>
      </c>
      <c r="H18" s="478">
        <v>1000</v>
      </c>
      <c r="I18" s="478">
        <v>1250</v>
      </c>
      <c r="J18" s="478">
        <v>1500</v>
      </c>
      <c r="K18" s="478">
        <v>1750</v>
      </c>
      <c r="L18" s="478">
        <v>2000</v>
      </c>
      <c r="M18" s="478">
        <v>2250</v>
      </c>
      <c r="N18" s="479">
        <v>2500</v>
      </c>
      <c r="O18" s="33"/>
      <c r="Y18" s="67"/>
      <c r="Z18" s="67"/>
      <c r="AA18" s="236"/>
      <c r="AB18" s="236"/>
      <c r="AC18" s="236"/>
      <c r="AD18" s="236"/>
      <c r="AE18" s="236"/>
      <c r="AF18" s="236"/>
      <c r="AG18" s="236"/>
      <c r="AH18" s="236"/>
      <c r="AI18" s="67"/>
      <c r="AJ18" s="67"/>
      <c r="AK18" s="67"/>
      <c r="AL18" s="67"/>
      <c r="AM18" s="67"/>
      <c r="AN18" s="67"/>
      <c r="AO18" s="67"/>
      <c r="AP18" s="67"/>
      <c r="AQ18" s="67"/>
      <c r="AR18" s="67"/>
    </row>
    <row r="19" spans="2:44" ht="25.5" customHeight="1" thickBot="1" x14ac:dyDescent="0.35">
      <c r="B19" s="726"/>
      <c r="C19" s="723"/>
      <c r="D19" s="738"/>
      <c r="E19" s="739"/>
      <c r="F19" s="229" t="s">
        <v>81</v>
      </c>
      <c r="G19" s="480">
        <f>G18-130</f>
        <v>620</v>
      </c>
      <c r="H19" s="480">
        <f t="shared" ref="H19:N19" si="13">H18-130</f>
        <v>870</v>
      </c>
      <c r="I19" s="480">
        <f t="shared" si="13"/>
        <v>1120</v>
      </c>
      <c r="J19" s="480">
        <f t="shared" si="13"/>
        <v>1370</v>
      </c>
      <c r="K19" s="480">
        <f t="shared" si="13"/>
        <v>1620</v>
      </c>
      <c r="L19" s="480">
        <f t="shared" si="13"/>
        <v>1870</v>
      </c>
      <c r="M19" s="480">
        <f t="shared" si="13"/>
        <v>2120</v>
      </c>
      <c r="N19" s="481">
        <f t="shared" si="13"/>
        <v>2370</v>
      </c>
      <c r="O19" s="33"/>
      <c r="Y19" s="67"/>
      <c r="Z19" s="67"/>
      <c r="AA19" s="236"/>
      <c r="AB19" s="236"/>
      <c r="AC19" s="236"/>
      <c r="AD19" s="236"/>
      <c r="AE19" s="236"/>
      <c r="AF19" s="236"/>
      <c r="AG19" s="236"/>
      <c r="AH19" s="236"/>
      <c r="AI19" s="67"/>
      <c r="AJ19" s="67"/>
      <c r="AK19" s="67"/>
      <c r="AL19" s="67"/>
      <c r="AM19" s="67"/>
      <c r="AN19" s="67"/>
      <c r="AO19" s="67"/>
      <c r="AP19" s="67"/>
      <c r="AQ19" s="67"/>
      <c r="AR19" s="67"/>
    </row>
    <row r="20" spans="2:44" ht="15.75" customHeight="1" x14ac:dyDescent="0.3">
      <c r="B20" s="735" t="s">
        <v>85</v>
      </c>
      <c r="C20" s="733" t="s">
        <v>79</v>
      </c>
      <c r="D20" s="734">
        <v>50</v>
      </c>
      <c r="E20" s="628"/>
      <c r="F20" s="230" t="s">
        <v>6</v>
      </c>
      <c r="G20" s="120">
        <v>12.8</v>
      </c>
      <c r="H20" s="120">
        <v>15.8</v>
      </c>
      <c r="I20" s="120">
        <v>18.8</v>
      </c>
      <c r="J20" s="120">
        <v>21.8</v>
      </c>
      <c r="K20" s="120">
        <v>24.8</v>
      </c>
      <c r="L20" s="120">
        <v>27.8</v>
      </c>
      <c r="M20" s="120">
        <v>30.8</v>
      </c>
      <c r="N20" s="121">
        <v>33.799999999999997</v>
      </c>
      <c r="O20" s="56"/>
      <c r="Y20" s="67"/>
      <c r="Z20" s="67"/>
      <c r="AA20" s="236"/>
      <c r="AB20" s="236"/>
      <c r="AC20" s="236"/>
      <c r="AD20" s="236"/>
      <c r="AE20" s="236"/>
      <c r="AF20" s="236"/>
      <c r="AG20" s="236"/>
      <c r="AH20" s="236"/>
      <c r="AI20" s="67"/>
      <c r="AJ20" s="67"/>
      <c r="AK20" s="67"/>
      <c r="AL20" s="67"/>
      <c r="AM20" s="67"/>
      <c r="AN20" s="67"/>
      <c r="AO20" s="67"/>
      <c r="AP20" s="67"/>
      <c r="AQ20" s="67"/>
      <c r="AR20" s="67"/>
    </row>
    <row r="21" spans="2:44" ht="15.75" customHeight="1" thickBot="1" x14ac:dyDescent="0.35">
      <c r="B21" s="727"/>
      <c r="C21" s="660"/>
      <c r="D21" s="724"/>
      <c r="E21" s="725"/>
      <c r="F21" s="231" t="s">
        <v>3</v>
      </c>
      <c r="G21" s="92">
        <v>4.5</v>
      </c>
      <c r="H21" s="92">
        <v>5.8999999999999995</v>
      </c>
      <c r="I21" s="92">
        <v>7.3</v>
      </c>
      <c r="J21" s="92">
        <v>8.6999999999999993</v>
      </c>
      <c r="K21" s="92">
        <v>10</v>
      </c>
      <c r="L21" s="92">
        <v>11.4</v>
      </c>
      <c r="M21" s="92">
        <v>12.799999999999999</v>
      </c>
      <c r="N21" s="93">
        <v>14.2</v>
      </c>
      <c r="O21" s="33"/>
      <c r="Y21" s="67"/>
      <c r="Z21" s="67"/>
      <c r="AA21" s="236"/>
      <c r="AB21" s="236"/>
      <c r="AC21" s="236"/>
      <c r="AD21" s="236"/>
      <c r="AE21" s="236"/>
      <c r="AF21" s="236"/>
      <c r="AG21" s="236"/>
      <c r="AH21" s="236"/>
      <c r="AI21" s="67"/>
      <c r="AJ21" s="67"/>
      <c r="AK21" s="67"/>
      <c r="AL21" s="67"/>
      <c r="AM21" s="67"/>
      <c r="AN21" s="67"/>
      <c r="AO21" s="67"/>
      <c r="AP21" s="67"/>
      <c r="AQ21" s="67"/>
      <c r="AR21" s="67"/>
    </row>
    <row r="22" spans="2:44" ht="15.75" customHeight="1" x14ac:dyDescent="0.3">
      <c r="B22" s="727" t="s">
        <v>86</v>
      </c>
      <c r="C22" s="660" t="s">
        <v>80</v>
      </c>
      <c r="D22" s="724">
        <v>50</v>
      </c>
      <c r="E22" s="725"/>
      <c r="F22" s="232" t="s">
        <v>6</v>
      </c>
      <c r="G22" s="118">
        <v>26.5</v>
      </c>
      <c r="H22" s="118">
        <v>33.5</v>
      </c>
      <c r="I22" s="118">
        <v>40.5</v>
      </c>
      <c r="J22" s="118">
        <v>47.5</v>
      </c>
      <c r="K22" s="118">
        <v>54.5</v>
      </c>
      <c r="L22" s="118">
        <v>61.5</v>
      </c>
      <c r="M22" s="118">
        <v>68.5</v>
      </c>
      <c r="N22" s="119">
        <v>75.5</v>
      </c>
      <c r="O22" s="33"/>
      <c r="Y22" s="67"/>
      <c r="Z22" s="67"/>
      <c r="AA22" s="67"/>
      <c r="AB22" s="67"/>
      <c r="AC22" s="67"/>
      <c r="AD22" s="67"/>
      <c r="AE22" s="67"/>
      <c r="AF22" s="67"/>
      <c r="AG22" s="67"/>
      <c r="AH22" s="67"/>
      <c r="AI22" s="67"/>
      <c r="AJ22" s="67"/>
      <c r="AK22" s="67"/>
      <c r="AL22" s="67"/>
      <c r="AM22" s="67"/>
      <c r="AN22" s="67"/>
      <c r="AO22" s="67"/>
      <c r="AP22" s="67"/>
      <c r="AQ22" s="67"/>
      <c r="AR22" s="67"/>
    </row>
    <row r="23" spans="2:44" ht="15" customHeight="1" thickBot="1" x14ac:dyDescent="0.35">
      <c r="B23" s="728"/>
      <c r="C23" s="723"/>
      <c r="D23" s="726"/>
      <c r="E23" s="626"/>
      <c r="F23" s="231" t="s">
        <v>3</v>
      </c>
      <c r="G23" s="92">
        <v>10.1</v>
      </c>
      <c r="H23" s="92">
        <v>13.2</v>
      </c>
      <c r="I23" s="92">
        <v>16.3</v>
      </c>
      <c r="J23" s="92">
        <v>19.400000000000002</v>
      </c>
      <c r="K23" s="92">
        <v>22.5</v>
      </c>
      <c r="L23" s="92">
        <v>25.6</v>
      </c>
      <c r="M23" s="92">
        <v>28.700000000000003</v>
      </c>
      <c r="N23" s="93">
        <v>31.8</v>
      </c>
      <c r="O23" s="33"/>
      <c r="Y23" s="67"/>
      <c r="Z23" s="67"/>
      <c r="AA23" s="67"/>
      <c r="AB23" s="67"/>
      <c r="AC23" s="67"/>
      <c r="AD23" s="67"/>
      <c r="AE23" s="67"/>
      <c r="AF23" s="67"/>
      <c r="AG23" s="67"/>
      <c r="AH23" s="67"/>
      <c r="AI23" s="67"/>
      <c r="AJ23" s="67"/>
      <c r="AK23" s="67"/>
      <c r="AL23" s="67"/>
      <c r="AM23" s="67"/>
      <c r="AN23" s="67"/>
      <c r="AO23" s="67"/>
      <c r="AP23" s="67"/>
      <c r="AQ23" s="67"/>
      <c r="AR23" s="67"/>
    </row>
    <row r="24" spans="2:44" ht="15" customHeight="1" x14ac:dyDescent="0.3">
      <c r="B24" s="553" t="s">
        <v>83</v>
      </c>
      <c r="C24" s="729" t="s">
        <v>84</v>
      </c>
      <c r="D24" s="599">
        <v>50</v>
      </c>
      <c r="E24" s="704"/>
      <c r="F24" s="279" t="s">
        <v>8</v>
      </c>
      <c r="G24" s="478">
        <v>750</v>
      </c>
      <c r="H24" s="478">
        <v>1000</v>
      </c>
      <c r="I24" s="478">
        <v>1250</v>
      </c>
      <c r="J24" s="479">
        <v>1500</v>
      </c>
      <c r="K24" s="233"/>
      <c r="L24" s="233"/>
      <c r="M24" s="233"/>
      <c r="N24" s="233"/>
      <c r="O24" s="33"/>
      <c r="Y24" s="67"/>
      <c r="Z24" s="67"/>
      <c r="AA24" s="67"/>
      <c r="AB24" s="67"/>
      <c r="AC24" s="67"/>
      <c r="AD24" s="67"/>
      <c r="AE24" s="67"/>
      <c r="AF24" s="67"/>
      <c r="AG24" s="67"/>
      <c r="AH24" s="67"/>
      <c r="AI24" s="67"/>
      <c r="AJ24" s="67"/>
      <c r="AK24" s="67"/>
      <c r="AL24" s="67"/>
      <c r="AM24" s="67"/>
      <c r="AN24" s="67"/>
      <c r="AO24" s="67"/>
      <c r="AP24" s="67"/>
      <c r="AQ24" s="67"/>
      <c r="AR24" s="67"/>
    </row>
    <row r="25" spans="2:44" ht="27" customHeight="1" x14ac:dyDescent="0.3">
      <c r="B25" s="576"/>
      <c r="C25" s="730"/>
      <c r="D25" s="622"/>
      <c r="E25" s="732"/>
      <c r="F25" s="280" t="s">
        <v>81</v>
      </c>
      <c r="G25" s="482">
        <f>G18-160</f>
        <v>590</v>
      </c>
      <c r="H25" s="482">
        <f t="shared" ref="H25:J25" si="14">H18-160</f>
        <v>840</v>
      </c>
      <c r="I25" s="482">
        <f t="shared" si="14"/>
        <v>1090</v>
      </c>
      <c r="J25" s="483">
        <f t="shared" si="14"/>
        <v>1340</v>
      </c>
      <c r="K25" s="233"/>
      <c r="L25" s="233"/>
      <c r="M25" s="233"/>
      <c r="N25" s="233"/>
      <c r="O25" s="56"/>
      <c r="Y25" s="67"/>
      <c r="Z25" s="67"/>
      <c r="AA25" s="67"/>
      <c r="AB25" s="67"/>
      <c r="AC25" s="67"/>
      <c r="AD25" s="67"/>
      <c r="AE25" s="67"/>
      <c r="AF25" s="67"/>
      <c r="AG25" s="67"/>
      <c r="AH25" s="67"/>
      <c r="AI25" s="67"/>
      <c r="AJ25" s="67"/>
      <c r="AK25" s="67"/>
      <c r="AL25" s="67"/>
      <c r="AM25" s="67"/>
      <c r="AN25" s="67"/>
      <c r="AO25" s="67"/>
      <c r="AP25" s="67"/>
      <c r="AQ25" s="67"/>
      <c r="AR25" s="67"/>
    </row>
    <row r="26" spans="2:44" ht="15" customHeight="1" x14ac:dyDescent="0.3">
      <c r="B26" s="576"/>
      <c r="C26" s="730"/>
      <c r="D26" s="622"/>
      <c r="E26" s="732"/>
      <c r="F26" s="234" t="s">
        <v>6</v>
      </c>
      <c r="G26" s="122">
        <v>60</v>
      </c>
      <c r="H26" s="122">
        <v>74</v>
      </c>
      <c r="I26" s="122">
        <v>88</v>
      </c>
      <c r="J26" s="123">
        <v>102</v>
      </c>
      <c r="K26" s="131"/>
      <c r="L26" s="131"/>
      <c r="M26" s="131"/>
      <c r="N26" s="80"/>
      <c r="O26" s="56"/>
      <c r="Y26" s="67"/>
      <c r="Z26" s="67"/>
      <c r="AA26" s="67"/>
      <c r="AB26" s="67"/>
      <c r="AC26" s="67"/>
      <c r="AD26" s="67"/>
      <c r="AE26" s="67"/>
      <c r="AF26" s="67"/>
      <c r="AG26" s="67"/>
      <c r="AH26" s="67"/>
      <c r="AI26" s="67"/>
      <c r="AJ26" s="67"/>
      <c r="AK26" s="67"/>
      <c r="AL26" s="67"/>
      <c r="AM26" s="67"/>
      <c r="AN26" s="67"/>
      <c r="AO26" s="67"/>
      <c r="AP26" s="67"/>
      <c r="AQ26" s="67"/>
      <c r="AR26" s="67"/>
    </row>
    <row r="27" spans="2:44" ht="15" customHeight="1" thickBot="1" x14ac:dyDescent="0.35">
      <c r="B27" s="554"/>
      <c r="C27" s="731"/>
      <c r="D27" s="601"/>
      <c r="E27" s="700"/>
      <c r="F27" s="235" t="s">
        <v>3</v>
      </c>
      <c r="G27" s="92">
        <v>13</v>
      </c>
      <c r="H27" s="92">
        <v>16.600000000000001</v>
      </c>
      <c r="I27" s="92">
        <v>20.399999999999999</v>
      </c>
      <c r="J27" s="93">
        <v>24</v>
      </c>
      <c r="K27" s="133"/>
      <c r="L27" s="133"/>
      <c r="M27" s="133"/>
      <c r="N27" s="80"/>
      <c r="Y27" s="67"/>
      <c r="Z27" s="67"/>
      <c r="AA27" s="67"/>
      <c r="AB27" s="67"/>
      <c r="AC27" s="67"/>
      <c r="AD27" s="67"/>
      <c r="AE27" s="67"/>
      <c r="AF27" s="67"/>
      <c r="AG27" s="67"/>
      <c r="AH27" s="67"/>
      <c r="AI27" s="67"/>
      <c r="AJ27" s="67"/>
      <c r="AK27" s="67"/>
      <c r="AL27" s="67"/>
      <c r="AM27" s="67"/>
      <c r="AN27" s="67"/>
      <c r="AO27" s="67"/>
      <c r="AP27" s="67"/>
      <c r="AQ27" s="67"/>
      <c r="AR27" s="67"/>
    </row>
    <row r="28" spans="2:44" ht="15.75" customHeight="1" x14ac:dyDescent="0.3">
      <c r="N28" s="33"/>
      <c r="Y28" s="67"/>
      <c r="Z28" s="67"/>
      <c r="AA28" s="67"/>
      <c r="AB28" s="67"/>
      <c r="AC28" s="67"/>
      <c r="AD28" s="67"/>
      <c r="AE28" s="67"/>
      <c r="AF28" s="67"/>
      <c r="AG28" s="67"/>
      <c r="AH28" s="67"/>
      <c r="AI28" s="67"/>
      <c r="AJ28" s="67"/>
      <c r="AK28" s="67"/>
      <c r="AL28" s="67"/>
      <c r="AM28" s="67"/>
      <c r="AN28" s="67"/>
      <c r="AO28" s="67"/>
      <c r="AP28" s="67"/>
      <c r="AQ28" s="67"/>
      <c r="AR28" s="67"/>
    </row>
    <row r="29" spans="2:44" x14ac:dyDescent="0.3">
      <c r="N29" s="33"/>
      <c r="O29" s="33"/>
      <c r="Y29" s="67"/>
      <c r="Z29" s="67"/>
      <c r="AA29" s="67"/>
      <c r="AB29" s="67"/>
      <c r="AC29" s="67"/>
      <c r="AD29" s="67"/>
      <c r="AE29" s="67"/>
      <c r="AF29" s="67"/>
      <c r="AG29" s="67"/>
      <c r="AH29" s="67"/>
      <c r="AI29" s="67"/>
      <c r="AJ29" s="67"/>
      <c r="AK29" s="67"/>
      <c r="AL29" s="67"/>
      <c r="AM29" s="67"/>
      <c r="AN29" s="67"/>
      <c r="AO29" s="67"/>
      <c r="AP29" s="67"/>
      <c r="AQ29" s="67"/>
      <c r="AR29" s="67"/>
    </row>
    <row r="30" spans="2:44" ht="15.75" customHeight="1" x14ac:dyDescent="0.3">
      <c r="N30" s="56"/>
      <c r="O30" s="33"/>
      <c r="AA30" s="67"/>
      <c r="AB30" s="67"/>
      <c r="AC30" s="67"/>
      <c r="AD30" s="67"/>
      <c r="AE30" s="67"/>
      <c r="AF30" s="67"/>
      <c r="AG30" s="67"/>
      <c r="AH30" s="67"/>
    </row>
    <row r="31" spans="2:44" x14ac:dyDescent="0.3">
      <c r="N31" s="33"/>
      <c r="O31" s="56"/>
    </row>
    <row r="32" spans="2:44" x14ac:dyDescent="0.3">
      <c r="N32" s="33"/>
      <c r="O32" s="33"/>
    </row>
    <row r="33" spans="14:15" x14ac:dyDescent="0.3">
      <c r="N33" s="33"/>
      <c r="O33" s="33"/>
    </row>
    <row r="34" spans="14:15" x14ac:dyDescent="0.3">
      <c r="N34" s="56"/>
      <c r="O34" s="33"/>
    </row>
    <row r="35" spans="14:15" x14ac:dyDescent="0.3">
      <c r="N35" s="33"/>
      <c r="O35" s="56"/>
    </row>
    <row r="36" spans="14:15" x14ac:dyDescent="0.3">
      <c r="N36" s="33"/>
      <c r="O36" s="33"/>
    </row>
    <row r="37" spans="14:15" x14ac:dyDescent="0.3">
      <c r="N37" s="33"/>
      <c r="O37" s="33"/>
    </row>
    <row r="38" spans="14:15" x14ac:dyDescent="0.3">
      <c r="N38" s="56"/>
      <c r="O38" s="33"/>
    </row>
    <row r="39" spans="14:15" x14ac:dyDescent="0.3">
      <c r="N39" s="33"/>
      <c r="O39" s="56"/>
    </row>
    <row r="40" spans="14:15" x14ac:dyDescent="0.3">
      <c r="N40" s="33"/>
      <c r="O40" s="33"/>
    </row>
    <row r="41" spans="14:15" x14ac:dyDescent="0.3">
      <c r="N41" s="33"/>
      <c r="O41" s="33"/>
    </row>
    <row r="42" spans="14:15" x14ac:dyDescent="0.3">
      <c r="O42" s="33"/>
    </row>
    <row r="43" spans="14:15" x14ac:dyDescent="0.3">
      <c r="N43" s="6"/>
    </row>
    <row r="44" spans="14:15" ht="15" customHeight="1" x14ac:dyDescent="0.3">
      <c r="N44" s="60"/>
      <c r="O44" s="6"/>
    </row>
    <row r="45" spans="14:15" ht="15" customHeight="1" x14ac:dyDescent="0.3">
      <c r="N45" s="61"/>
      <c r="O45" s="60"/>
    </row>
    <row r="46" spans="14:15" x14ac:dyDescent="0.3">
      <c r="N46" s="57"/>
      <c r="O46" s="61"/>
    </row>
    <row r="47" spans="14:15" x14ac:dyDescent="0.3">
      <c r="N47" s="65"/>
      <c r="O47" s="57"/>
    </row>
    <row r="48" spans="14:15" x14ac:dyDescent="0.3">
      <c r="N48" s="57"/>
      <c r="O48" s="65"/>
    </row>
    <row r="49" spans="14:15" x14ac:dyDescent="0.3">
      <c r="N49" s="65"/>
      <c r="O49" s="57"/>
    </row>
    <row r="50" spans="14:15" x14ac:dyDescent="0.3">
      <c r="N50" s="57"/>
      <c r="O50" s="65"/>
    </row>
    <row r="51" spans="14:15" x14ac:dyDescent="0.3">
      <c r="N51" s="65"/>
      <c r="O51" s="57"/>
    </row>
    <row r="52" spans="14:15" x14ac:dyDescent="0.3">
      <c r="N52" s="57"/>
      <c r="O52" s="65"/>
    </row>
    <row r="53" spans="14:15" x14ac:dyDescent="0.3">
      <c r="N53" s="66"/>
      <c r="O53" s="57"/>
    </row>
    <row r="54" spans="14:15" x14ac:dyDescent="0.3">
      <c r="N54" s="57"/>
      <c r="O54" s="66"/>
    </row>
    <row r="55" spans="14:15" x14ac:dyDescent="0.3">
      <c r="N55" s="66"/>
      <c r="O55" s="57"/>
    </row>
    <row r="56" spans="14:15" x14ac:dyDescent="0.3">
      <c r="N56" s="57"/>
      <c r="O56" s="66"/>
    </row>
    <row r="57" spans="14:15" x14ac:dyDescent="0.3">
      <c r="N57" s="66"/>
      <c r="O57" s="57"/>
    </row>
    <row r="58" spans="14:15" x14ac:dyDescent="0.3">
      <c r="N58" s="57"/>
      <c r="O58" s="66"/>
    </row>
    <row r="59" spans="14:15" x14ac:dyDescent="0.3">
      <c r="N59" s="66"/>
      <c r="O59" s="57"/>
    </row>
    <row r="60" spans="14:15" x14ac:dyDescent="0.3">
      <c r="N60" s="57"/>
      <c r="O60" s="66"/>
    </row>
    <row r="61" spans="14:15" x14ac:dyDescent="0.3">
      <c r="N61" s="66"/>
      <c r="O61" s="57"/>
    </row>
    <row r="62" spans="14:15" x14ac:dyDescent="0.3">
      <c r="N62" s="57"/>
      <c r="O62" s="66"/>
    </row>
    <row r="63" spans="14:15" x14ac:dyDescent="0.3">
      <c r="N63" s="66"/>
      <c r="O63" s="57"/>
    </row>
    <row r="64" spans="14:15" x14ac:dyDescent="0.3">
      <c r="N64" s="57"/>
      <c r="O64" s="66"/>
    </row>
    <row r="65" spans="14:15" x14ac:dyDescent="0.3">
      <c r="N65" s="66"/>
      <c r="O65" s="57"/>
    </row>
    <row r="66" spans="14:15" x14ac:dyDescent="0.3">
      <c r="N66" s="57"/>
      <c r="O66" s="66"/>
    </row>
    <row r="67" spans="14:15" x14ac:dyDescent="0.3">
      <c r="N67" s="66"/>
      <c r="O67" s="57"/>
    </row>
    <row r="68" spans="14:15" x14ac:dyDescent="0.3">
      <c r="N68" s="57"/>
      <c r="O68" s="66"/>
    </row>
    <row r="69" spans="14:15" x14ac:dyDescent="0.3">
      <c r="N69" s="66"/>
      <c r="O69" s="57"/>
    </row>
    <row r="70" spans="14:15" x14ac:dyDescent="0.3">
      <c r="N70" s="57"/>
      <c r="O70" s="66"/>
    </row>
    <row r="71" spans="14:15" x14ac:dyDescent="0.3">
      <c r="N71" s="66"/>
      <c r="O71" s="57"/>
    </row>
    <row r="72" spans="14:15" x14ac:dyDescent="0.3">
      <c r="O72" s="66"/>
    </row>
  </sheetData>
  <sheetProtection algorithmName="SHA-512" hashValue="U7v8KfH4ml/fg4vcU8KQSug8HpXSVgLaZDnDjaaXhmVz81sfdVPJTNPWn9/+QllKAbZ3okomzl64uj7RQ2CokA==" saltValue="fOHB6f0gT64ZBSEY4/PPxg==" spinCount="100000" sheet="1" objects="1" scenarios="1"/>
  <mergeCells count="30">
    <mergeCell ref="C20:C21"/>
    <mergeCell ref="D20:E21"/>
    <mergeCell ref="B20:B21"/>
    <mergeCell ref="C9:C10"/>
    <mergeCell ref="D9:D10"/>
    <mergeCell ref="E9:E10"/>
    <mergeCell ref="C11:C12"/>
    <mergeCell ref="D11:D12"/>
    <mergeCell ref="E11:E12"/>
    <mergeCell ref="D18:E19"/>
    <mergeCell ref="B18:C19"/>
    <mergeCell ref="B9:B10"/>
    <mergeCell ref="B11:B12"/>
    <mergeCell ref="C13:C14"/>
    <mergeCell ref="D13:D14"/>
    <mergeCell ref="E13:E14"/>
    <mergeCell ref="C22:C23"/>
    <mergeCell ref="D22:E23"/>
    <mergeCell ref="B22:B23"/>
    <mergeCell ref="B24:B27"/>
    <mergeCell ref="C24:C27"/>
    <mergeCell ref="D24:E27"/>
    <mergeCell ref="B1:E1"/>
    <mergeCell ref="F7:I7"/>
    <mergeCell ref="K7:N7"/>
    <mergeCell ref="B13:B14"/>
    <mergeCell ref="B7:C8"/>
    <mergeCell ref="D7:D8"/>
    <mergeCell ref="E7:E8"/>
    <mergeCell ref="I5:N5"/>
  </mergeCells>
  <dataValidations count="2">
    <dataValidation showInputMessage="1" showErrorMessage="1" sqref="J7" xr:uid="{00000000-0002-0000-1800-000000000000}"/>
    <dataValidation type="list" allowBlank="1" showInputMessage="1" showErrorMessage="1" sqref="K7:N7" xr:uid="{00000000-0002-0000-1800-000001000000}">
      <formula1>$AA$5:$AA$7</formula1>
    </dataValidation>
  </dataValidations>
  <pageMargins left="0.7" right="0.7" top="0.75" bottom="0.75" header="0.3" footer="0.3"/>
  <pageSetup paperSize="9" orientation="portrait" horizontalDpi="0" verticalDpi="0" r:id="rId1"/>
  <drawing r:id="rId2"/>
</worksheet>
</file>

<file path=xl/worksheets/sheet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900-000000000000}">
  <dimension ref="B1:H47"/>
  <sheetViews>
    <sheetView workbookViewId="0">
      <selection activeCell="I17" sqref="H17:I17"/>
    </sheetView>
  </sheetViews>
  <sheetFormatPr defaultRowHeight="14.4" x14ac:dyDescent="0.3"/>
  <cols>
    <col min="1" max="1" width="6" customWidth="1"/>
    <col min="2" max="2" width="57.6640625" customWidth="1"/>
    <col min="3" max="3" width="32" customWidth="1"/>
    <col min="4" max="4" width="35.5546875" customWidth="1"/>
    <col min="5" max="5" width="12.44140625" style="357" customWidth="1"/>
  </cols>
  <sheetData>
    <row r="1" spans="2:8" ht="16.2" customHeight="1" x14ac:dyDescent="0.3">
      <c r="B1" s="578"/>
    </row>
    <row r="2" spans="2:8" ht="16.2" customHeight="1" x14ac:dyDescent="0.3">
      <c r="B2" s="578"/>
    </row>
    <row r="3" spans="2:8" ht="16.2" customHeight="1" x14ac:dyDescent="0.3">
      <c r="B3" s="578"/>
    </row>
    <row r="4" spans="2:8" x14ac:dyDescent="0.3">
      <c r="B4" s="31" t="s">
        <v>90</v>
      </c>
      <c r="C4" s="31" t="s">
        <v>91</v>
      </c>
      <c r="D4" s="31"/>
    </row>
    <row r="5" spans="2:8" x14ac:dyDescent="0.3">
      <c r="B5" s="72" t="s">
        <v>92</v>
      </c>
    </row>
    <row r="6" spans="2:8" ht="15" thickBot="1" x14ac:dyDescent="0.35">
      <c r="B6" s="72" t="s">
        <v>93</v>
      </c>
    </row>
    <row r="7" spans="2:8" ht="15" thickBot="1" x14ac:dyDescent="0.35">
      <c r="B7" s="73" t="s">
        <v>94</v>
      </c>
      <c r="D7" s="517" t="s">
        <v>123</v>
      </c>
      <c r="E7" s="518" t="s">
        <v>6494</v>
      </c>
    </row>
    <row r="8" spans="2:8" ht="15" thickBot="1" x14ac:dyDescent="0.35">
      <c r="B8" s="761" t="s">
        <v>95</v>
      </c>
      <c r="C8" s="762"/>
      <c r="D8" s="746"/>
      <c r="E8" s="743">
        <v>12500</v>
      </c>
      <c r="H8" t="s">
        <v>112</v>
      </c>
    </row>
    <row r="9" spans="2:8" x14ac:dyDescent="0.3">
      <c r="B9" s="503" t="s">
        <v>97</v>
      </c>
      <c r="C9" s="504" t="s">
        <v>96</v>
      </c>
      <c r="D9" s="746"/>
      <c r="E9" s="743"/>
    </row>
    <row r="10" spans="2:8" x14ac:dyDescent="0.3">
      <c r="B10" s="505" t="s">
        <v>99</v>
      </c>
      <c r="C10" s="506" t="s">
        <v>98</v>
      </c>
      <c r="D10" s="746"/>
      <c r="E10" s="743"/>
    </row>
    <row r="11" spans="2:8" x14ac:dyDescent="0.3">
      <c r="B11" s="505" t="s">
        <v>101</v>
      </c>
      <c r="C11" s="506" t="s">
        <v>100</v>
      </c>
      <c r="D11" s="746"/>
      <c r="E11" s="743"/>
    </row>
    <row r="12" spans="2:8" ht="15" thickBot="1" x14ac:dyDescent="0.35">
      <c r="B12" s="507" t="s">
        <v>143</v>
      </c>
      <c r="C12" s="508" t="s">
        <v>102</v>
      </c>
      <c r="D12" s="746"/>
      <c r="E12" s="743"/>
    </row>
    <row r="13" spans="2:8" ht="18" customHeight="1" thickBot="1" x14ac:dyDescent="0.35">
      <c r="B13" s="761" t="s">
        <v>103</v>
      </c>
      <c r="C13" s="762"/>
      <c r="D13" s="747"/>
      <c r="E13" s="744"/>
    </row>
    <row r="14" spans="2:8" s="24" customFormat="1" ht="18" customHeight="1" x14ac:dyDescent="0.3">
      <c r="B14" s="509" t="s">
        <v>97</v>
      </c>
      <c r="C14" s="510" t="s">
        <v>104</v>
      </c>
      <c r="D14" s="745"/>
      <c r="E14" s="748">
        <v>15000</v>
      </c>
    </row>
    <row r="15" spans="2:8" s="24" customFormat="1" ht="18" customHeight="1" x14ac:dyDescent="0.3">
      <c r="B15" s="511" t="s">
        <v>6422</v>
      </c>
      <c r="C15" s="512" t="s">
        <v>98</v>
      </c>
      <c r="D15" s="746"/>
      <c r="E15" s="743"/>
    </row>
    <row r="16" spans="2:8" s="24" customFormat="1" ht="18" customHeight="1" x14ac:dyDescent="0.3">
      <c r="B16" s="511" t="s">
        <v>105</v>
      </c>
      <c r="C16" s="512" t="s">
        <v>100</v>
      </c>
      <c r="D16" s="746"/>
      <c r="E16" s="743"/>
    </row>
    <row r="17" spans="2:5" s="24" customFormat="1" ht="18" customHeight="1" x14ac:dyDescent="0.3">
      <c r="B17" s="511" t="s">
        <v>106</v>
      </c>
      <c r="C17" s="512" t="s">
        <v>102</v>
      </c>
      <c r="D17" s="746"/>
      <c r="E17" s="743"/>
    </row>
    <row r="18" spans="2:5" s="24" customFormat="1" ht="18" customHeight="1" thickBot="1" x14ac:dyDescent="0.35">
      <c r="B18" s="763" t="s">
        <v>144</v>
      </c>
      <c r="C18" s="764"/>
      <c r="D18" s="747"/>
      <c r="E18" s="744"/>
    </row>
    <row r="19" spans="2:5" x14ac:dyDescent="0.3">
      <c r="C19" s="73"/>
      <c r="D19" s="73"/>
    </row>
    <row r="20" spans="2:5" ht="18.600000000000001" thickBot="1" x14ac:dyDescent="0.4">
      <c r="B20" s="742" t="s">
        <v>157</v>
      </c>
      <c r="C20" s="742"/>
      <c r="D20" s="742"/>
      <c r="E20" s="742"/>
    </row>
    <row r="21" spans="2:5" ht="15" thickBot="1" x14ac:dyDescent="0.35">
      <c r="B21" s="519" t="s">
        <v>162</v>
      </c>
      <c r="C21" s="524" t="s">
        <v>286</v>
      </c>
      <c r="D21" s="523" t="s">
        <v>123</v>
      </c>
      <c r="E21" s="528" t="s">
        <v>124</v>
      </c>
    </row>
    <row r="22" spans="2:5" ht="15" thickBot="1" x14ac:dyDescent="0.35">
      <c r="B22" s="519" t="s">
        <v>146</v>
      </c>
      <c r="C22" s="524" t="s">
        <v>125</v>
      </c>
      <c r="D22" s="578"/>
      <c r="E22" s="529"/>
    </row>
    <row r="23" spans="2:5" x14ac:dyDescent="0.3">
      <c r="B23" s="520" t="s">
        <v>126</v>
      </c>
      <c r="C23" s="525" t="s">
        <v>127</v>
      </c>
      <c r="D23" s="578"/>
      <c r="E23" s="530">
        <v>2300</v>
      </c>
    </row>
    <row r="24" spans="2:5" x14ac:dyDescent="0.3">
      <c r="B24" s="521" t="s">
        <v>128</v>
      </c>
      <c r="C24" s="526" t="s">
        <v>129</v>
      </c>
      <c r="D24" s="578"/>
      <c r="E24" s="530">
        <v>2300</v>
      </c>
    </row>
    <row r="25" spans="2:5" ht="15" thickBot="1" x14ac:dyDescent="0.35">
      <c r="B25" s="522" t="s">
        <v>130</v>
      </c>
      <c r="C25" s="527" t="s">
        <v>131</v>
      </c>
      <c r="D25" s="750"/>
      <c r="E25" s="531">
        <v>3500</v>
      </c>
    </row>
    <row r="26" spans="2:5" ht="15" thickBot="1" x14ac:dyDescent="0.35">
      <c r="B26" s="757"/>
      <c r="C26" s="758"/>
      <c r="D26" s="759"/>
      <c r="E26" s="760"/>
    </row>
    <row r="27" spans="2:5" ht="15" thickBot="1" x14ac:dyDescent="0.35">
      <c r="B27" s="524" t="s">
        <v>132</v>
      </c>
      <c r="C27" s="524" t="s">
        <v>132</v>
      </c>
      <c r="D27" s="749"/>
      <c r="E27" s="532"/>
    </row>
    <row r="28" spans="2:5" x14ac:dyDescent="0.3">
      <c r="B28" s="535" t="s">
        <v>133</v>
      </c>
      <c r="C28" s="525" t="s">
        <v>134</v>
      </c>
      <c r="D28" s="578"/>
      <c r="E28" s="530">
        <v>2850</v>
      </c>
    </row>
    <row r="29" spans="2:5" x14ac:dyDescent="0.3">
      <c r="B29" s="533" t="s">
        <v>135</v>
      </c>
      <c r="C29" s="526" t="s">
        <v>136</v>
      </c>
      <c r="D29" s="578"/>
      <c r="E29" s="530">
        <v>2850</v>
      </c>
    </row>
    <row r="30" spans="2:5" x14ac:dyDescent="0.3">
      <c r="B30" s="533" t="s">
        <v>137</v>
      </c>
      <c r="C30" s="526" t="s">
        <v>138</v>
      </c>
      <c r="D30" s="578"/>
      <c r="E30" s="530">
        <v>2850</v>
      </c>
    </row>
    <row r="31" spans="2:5" x14ac:dyDescent="0.3">
      <c r="B31" s="533" t="s">
        <v>139</v>
      </c>
      <c r="C31" s="526" t="s">
        <v>140</v>
      </c>
      <c r="D31" s="578"/>
      <c r="E31" s="530">
        <v>2850</v>
      </c>
    </row>
    <row r="32" spans="2:5" ht="15" thickBot="1" x14ac:dyDescent="0.35">
      <c r="B32" s="534" t="s">
        <v>141</v>
      </c>
      <c r="C32" s="527" t="s">
        <v>142</v>
      </c>
      <c r="D32" s="750"/>
      <c r="E32" s="531">
        <v>5460</v>
      </c>
    </row>
    <row r="33" spans="2:5" x14ac:dyDescent="0.3">
      <c r="B33" s="162" t="s">
        <v>145</v>
      </c>
    </row>
    <row r="35" spans="2:5" ht="18.600000000000001" thickBot="1" x14ac:dyDescent="0.4">
      <c r="B35" s="742" t="s">
        <v>161</v>
      </c>
      <c r="C35" s="742"/>
      <c r="D35" s="742"/>
      <c r="E35" s="742"/>
    </row>
    <row r="36" spans="2:5" ht="32.25" customHeight="1" thickBot="1" x14ac:dyDescent="0.35">
      <c r="B36" s="290" t="s">
        <v>162</v>
      </c>
      <c r="C36" s="291" t="s">
        <v>287</v>
      </c>
      <c r="D36" s="291" t="s">
        <v>6495</v>
      </c>
      <c r="E36" s="515" t="s">
        <v>6494</v>
      </c>
    </row>
    <row r="37" spans="2:5" ht="110.25" customHeight="1" thickBot="1" x14ac:dyDescent="0.35">
      <c r="B37" s="285" t="s">
        <v>151</v>
      </c>
      <c r="C37" s="286" t="s">
        <v>164</v>
      </c>
      <c r="D37" s="289"/>
      <c r="E37" s="515">
        <v>7200</v>
      </c>
    </row>
    <row r="38" spans="2:5" ht="111.6" customHeight="1" thickBot="1" x14ac:dyDescent="0.35">
      <c r="B38" s="287" t="s">
        <v>152</v>
      </c>
      <c r="C38" s="288" t="s">
        <v>164</v>
      </c>
      <c r="D38" s="292"/>
      <c r="E38" s="516">
        <v>7200</v>
      </c>
    </row>
    <row r="39" spans="2:5" ht="96" customHeight="1" thickBot="1" x14ac:dyDescent="0.35">
      <c r="B39" s="285" t="s">
        <v>153</v>
      </c>
      <c r="C39" s="286" t="s">
        <v>164</v>
      </c>
      <c r="D39" s="289"/>
      <c r="E39" s="515">
        <v>7200</v>
      </c>
    </row>
    <row r="40" spans="2:5" ht="46.5" customHeight="1" thickBot="1" x14ac:dyDescent="0.35">
      <c r="B40" s="287" t="s">
        <v>154</v>
      </c>
      <c r="C40" s="288" t="s">
        <v>164</v>
      </c>
      <c r="D40" s="288" t="s">
        <v>156</v>
      </c>
      <c r="E40" s="516">
        <v>7200</v>
      </c>
    </row>
    <row r="41" spans="2:5" ht="51.75" customHeight="1" thickBot="1" x14ac:dyDescent="0.35">
      <c r="B41" s="285" t="s">
        <v>155</v>
      </c>
      <c r="C41" s="286" t="s">
        <v>164</v>
      </c>
      <c r="D41" s="286" t="s">
        <v>156</v>
      </c>
      <c r="E41" s="515">
        <v>7200</v>
      </c>
    </row>
    <row r="42" spans="2:5" ht="50.1" customHeight="1" x14ac:dyDescent="0.3">
      <c r="B42" s="755" t="s">
        <v>158</v>
      </c>
      <c r="C42" s="284" t="s">
        <v>165</v>
      </c>
      <c r="D42" s="756"/>
      <c r="E42" s="514">
        <v>340</v>
      </c>
    </row>
    <row r="43" spans="2:5" ht="50.1" customHeight="1" thickBot="1" x14ac:dyDescent="0.35">
      <c r="B43" s="754"/>
      <c r="C43" s="283" t="s">
        <v>166</v>
      </c>
      <c r="D43" s="752"/>
      <c r="E43" s="513">
        <v>580</v>
      </c>
    </row>
    <row r="44" spans="2:5" ht="50.1" customHeight="1" x14ac:dyDescent="0.3">
      <c r="B44" s="753" t="s">
        <v>159</v>
      </c>
      <c r="C44" s="282" t="s">
        <v>165</v>
      </c>
      <c r="D44" s="751"/>
      <c r="E44" s="514">
        <v>340</v>
      </c>
    </row>
    <row r="45" spans="2:5" ht="50.1" customHeight="1" thickBot="1" x14ac:dyDescent="0.35">
      <c r="B45" s="754"/>
      <c r="C45" s="283" t="s">
        <v>166</v>
      </c>
      <c r="D45" s="752"/>
      <c r="E45" s="513">
        <v>580</v>
      </c>
    </row>
    <row r="46" spans="2:5" ht="50.1" customHeight="1" x14ac:dyDescent="0.3">
      <c r="B46" s="753" t="s">
        <v>160</v>
      </c>
      <c r="C46" s="282" t="s">
        <v>165</v>
      </c>
      <c r="D46" s="751"/>
      <c r="E46" s="516">
        <v>340</v>
      </c>
    </row>
    <row r="47" spans="2:5" ht="54" customHeight="1" thickBot="1" x14ac:dyDescent="0.35">
      <c r="B47" s="754"/>
      <c r="C47" s="283" t="s">
        <v>166</v>
      </c>
      <c r="D47" s="752"/>
      <c r="E47" s="513">
        <v>580</v>
      </c>
    </row>
  </sheetData>
  <sheetProtection algorithmName="SHA-512" hashValue="TK4jfwDTeKxuu6M+NaGrJLj3isEXUm1MpN/gmzAB+pMtYsRBhAwb9J1NoNtmx7tO+5qSRXOt02yD2416aY+WeQ==" saltValue="WgOgeQFheCqTBa7wDAHSAg==" spinCount="100000" sheet="1" objects="1" scenarios="1"/>
  <mergeCells count="19">
    <mergeCell ref="B1:B3"/>
    <mergeCell ref="D22:D25"/>
    <mergeCell ref="B26:E26"/>
    <mergeCell ref="B13:C13"/>
    <mergeCell ref="B8:C8"/>
    <mergeCell ref="B18:C18"/>
    <mergeCell ref="D46:D47"/>
    <mergeCell ref="B46:B47"/>
    <mergeCell ref="B44:B45"/>
    <mergeCell ref="B42:B43"/>
    <mergeCell ref="D42:D43"/>
    <mergeCell ref="D44:D45"/>
    <mergeCell ref="B35:E35"/>
    <mergeCell ref="E8:E13"/>
    <mergeCell ref="D14:D18"/>
    <mergeCell ref="E14:E18"/>
    <mergeCell ref="D8:D13"/>
    <mergeCell ref="B20:E20"/>
    <mergeCell ref="D27:D32"/>
  </mergeCells>
  <pageMargins left="0.70866141732283472" right="0.70866141732283472" top="0.74803149606299213" bottom="0.74803149606299213" header="0.31496062992125984" footer="0.31496062992125984"/>
  <pageSetup paperSize="9" orientation="portrait" verticalDpi="0" r:id="rId1"/>
  <drawing r:id="rId2"/>
</worksheet>
</file>

<file path=xl/worksheets/sheet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A00-000000000000}">
  <dimension ref="B1:E2"/>
  <sheetViews>
    <sheetView topLeftCell="A22" workbookViewId="0">
      <selection activeCell="H1" sqref="H1"/>
    </sheetView>
  </sheetViews>
  <sheetFormatPr defaultRowHeight="14.4" x14ac:dyDescent="0.3"/>
  <cols>
    <col min="1" max="1" width="4.33203125" customWidth="1"/>
  </cols>
  <sheetData>
    <row r="1" spans="2:5" ht="50.25" customHeight="1" x14ac:dyDescent="0.3">
      <c r="B1" s="578"/>
      <c r="C1" s="578"/>
      <c r="D1" s="578"/>
      <c r="E1" s="578"/>
    </row>
    <row r="2" spans="2:5" x14ac:dyDescent="0.3">
      <c r="B2" t="s">
        <v>6492</v>
      </c>
    </row>
  </sheetData>
  <sheetProtection algorithmName="SHA-512" hashValue="A7JZ+FuPRUZW2YQNlgZ01HFauSus3BvWuAUGJrzi184lggI/7KdXwuBArKCmQJ9SxTvoqC8po5QBQiX70axZSw==" saltValue="KrESNzZpHhE3HCmH9V61Gg==" spinCount="100000" sheet="1" objects="1" scenarios="1"/>
  <mergeCells count="1">
    <mergeCell ref="B1:E1"/>
  </mergeCells>
  <pageMargins left="0.7" right="0.7" top="0.75" bottom="0.75" header="0.3" footer="0.3"/>
  <drawing r:id="rId1"/>
</worksheet>
</file>

<file path=xl/worksheets/sheet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B00-000000000000}">
  <dimension ref="A1:AK3482"/>
  <sheetViews>
    <sheetView topLeftCell="B1" workbookViewId="0">
      <selection activeCell="T354" sqref="T354"/>
    </sheetView>
  </sheetViews>
  <sheetFormatPr defaultRowHeight="14.4" x14ac:dyDescent="0.3"/>
  <cols>
    <col min="1" max="1" width="13.44140625" customWidth="1"/>
    <col min="2" max="2" width="52.88671875" customWidth="1"/>
    <col min="14" max="14" width="11.44140625" bestFit="1" customWidth="1"/>
    <col min="16" max="23" width="9.109375" customWidth="1"/>
    <col min="25" max="25" width="9.109375" customWidth="1"/>
  </cols>
  <sheetData>
    <row r="1" spans="1:31" x14ac:dyDescent="0.3">
      <c r="O1" t="s">
        <v>6421</v>
      </c>
      <c r="X1" t="s">
        <v>6402</v>
      </c>
    </row>
    <row r="2" spans="1:31" x14ac:dyDescent="0.3">
      <c r="T2" s="72" t="s">
        <v>163</v>
      </c>
      <c r="Z2" s="72"/>
      <c r="AA2" s="72"/>
      <c r="AE2" s="72"/>
    </row>
    <row r="3" spans="1:31" x14ac:dyDescent="0.3">
      <c r="T3" t="s">
        <v>293</v>
      </c>
      <c r="U3" t="s">
        <v>294</v>
      </c>
      <c r="Z3" s="72"/>
    </row>
    <row r="4" spans="1:31" x14ac:dyDescent="0.3">
      <c r="A4" s="312" t="s">
        <v>846</v>
      </c>
      <c r="B4" s="312" t="s">
        <v>3656</v>
      </c>
      <c r="C4" s="29">
        <v>2</v>
      </c>
      <c r="D4" s="29">
        <v>87</v>
      </c>
      <c r="E4" s="29">
        <v>500</v>
      </c>
      <c r="F4" s="29">
        <v>80</v>
      </c>
      <c r="G4" s="29">
        <v>50</v>
      </c>
      <c r="H4" s="313">
        <v>134.07000000000002</v>
      </c>
      <c r="I4" s="313">
        <v>109.66926000000001</v>
      </c>
      <c r="J4" s="313">
        <v>86.609220000000022</v>
      </c>
      <c r="K4" s="29">
        <v>5.3</v>
      </c>
      <c r="L4" s="314">
        <v>0.5</v>
      </c>
      <c r="M4" s="315">
        <v>2</v>
      </c>
      <c r="N4" s="771" t="s">
        <v>56</v>
      </c>
      <c r="O4" s="372">
        <f>ROUND(X4*1.15,0)</f>
        <v>11309</v>
      </c>
      <c r="P4" s="33"/>
      <c r="Q4" s="30"/>
      <c r="T4" s="369" t="s">
        <v>506</v>
      </c>
      <c r="U4">
        <v>1</v>
      </c>
      <c r="V4" t="s">
        <v>295</v>
      </c>
      <c r="X4" s="372">
        <v>9833.6868794999973</v>
      </c>
      <c r="Z4" s="72"/>
    </row>
    <row r="5" spans="1:31" x14ac:dyDescent="0.3">
      <c r="A5" s="312" t="s">
        <v>847</v>
      </c>
      <c r="B5" s="312" t="s">
        <v>3657</v>
      </c>
      <c r="C5" s="29">
        <v>3</v>
      </c>
      <c r="D5" s="29">
        <v>87</v>
      </c>
      <c r="E5" s="29">
        <v>500</v>
      </c>
      <c r="F5" s="29">
        <v>130</v>
      </c>
      <c r="G5" s="29">
        <v>100</v>
      </c>
      <c r="H5" s="313">
        <v>200.48999999999998</v>
      </c>
      <c r="I5" s="313">
        <v>164.00081999999998</v>
      </c>
      <c r="J5" s="313">
        <v>129.51653999999999</v>
      </c>
      <c r="K5" s="29">
        <v>7.6</v>
      </c>
      <c r="L5" s="314">
        <v>0.5</v>
      </c>
      <c r="M5" s="315">
        <v>4</v>
      </c>
      <c r="N5" s="772"/>
      <c r="O5" s="372">
        <f t="shared" ref="O5:O68" si="0">ROUND(X5*1.15,0)</f>
        <v>13311</v>
      </c>
      <c r="P5" s="33"/>
      <c r="Q5" s="30"/>
      <c r="T5" s="369" t="s">
        <v>507</v>
      </c>
      <c r="U5">
        <v>1</v>
      </c>
      <c r="V5" t="s">
        <v>508</v>
      </c>
      <c r="X5" s="372">
        <v>11575.155207330001</v>
      </c>
      <c r="Z5" s="72"/>
    </row>
    <row r="6" spans="1:31" x14ac:dyDescent="0.3">
      <c r="A6" s="312" t="s">
        <v>848</v>
      </c>
      <c r="B6" s="77" t="s">
        <v>3658</v>
      </c>
      <c r="C6" s="29">
        <v>4</v>
      </c>
      <c r="D6" s="29">
        <v>87</v>
      </c>
      <c r="E6" s="29">
        <v>500</v>
      </c>
      <c r="F6" s="29">
        <v>180</v>
      </c>
      <c r="G6" s="29">
        <v>150</v>
      </c>
      <c r="H6" s="313">
        <v>266.90999999999997</v>
      </c>
      <c r="I6" s="313">
        <v>218.33237999999997</v>
      </c>
      <c r="J6" s="313">
        <v>172.42385999999999</v>
      </c>
      <c r="K6" s="29">
        <v>10.1</v>
      </c>
      <c r="L6" s="314">
        <v>0.5</v>
      </c>
      <c r="M6" s="315">
        <v>4</v>
      </c>
      <c r="N6" s="772"/>
      <c r="O6" s="372">
        <f t="shared" si="0"/>
        <v>15318</v>
      </c>
      <c r="P6" s="33"/>
      <c r="Q6" s="30"/>
      <c r="T6" s="369" t="s">
        <v>509</v>
      </c>
      <c r="U6">
        <v>1</v>
      </c>
      <c r="V6" t="s">
        <v>296</v>
      </c>
      <c r="X6" s="372">
        <v>13320.269463599998</v>
      </c>
      <c r="Z6" s="72"/>
    </row>
    <row r="7" spans="1:31" x14ac:dyDescent="0.3">
      <c r="A7" s="316" t="s">
        <v>849</v>
      </c>
      <c r="B7" s="317" t="s">
        <v>4097</v>
      </c>
      <c r="C7" s="318">
        <v>5</v>
      </c>
      <c r="D7" s="318">
        <v>87</v>
      </c>
      <c r="E7" s="318">
        <v>500</v>
      </c>
      <c r="F7" s="318">
        <v>230</v>
      </c>
      <c r="G7" s="318">
        <v>200</v>
      </c>
      <c r="H7" s="319">
        <v>333.33</v>
      </c>
      <c r="I7" s="319">
        <v>272.66393999999997</v>
      </c>
      <c r="J7" s="319">
        <v>215.33117999999999</v>
      </c>
      <c r="K7" s="318">
        <v>12.5</v>
      </c>
      <c r="L7" s="320">
        <v>0.5</v>
      </c>
      <c r="M7" s="321">
        <v>4</v>
      </c>
      <c r="N7" s="772"/>
      <c r="O7" s="372">
        <f t="shared" si="0"/>
        <v>17328</v>
      </c>
      <c r="P7" s="33"/>
      <c r="Q7" s="30"/>
      <c r="T7" s="369" t="s">
        <v>510</v>
      </c>
      <c r="U7">
        <v>1</v>
      </c>
      <c r="V7" t="s">
        <v>511</v>
      </c>
      <c r="X7" s="373">
        <v>15068.230529220004</v>
      </c>
      <c r="Z7" s="72"/>
    </row>
    <row r="8" spans="1:31" x14ac:dyDescent="0.3">
      <c r="A8" s="312" t="s">
        <v>850</v>
      </c>
      <c r="B8" s="77" t="s">
        <v>4098</v>
      </c>
      <c r="C8" s="29">
        <v>6</v>
      </c>
      <c r="D8" s="29">
        <v>87</v>
      </c>
      <c r="E8" s="29">
        <v>500</v>
      </c>
      <c r="F8" s="29">
        <v>280</v>
      </c>
      <c r="G8" s="29">
        <v>250</v>
      </c>
      <c r="H8" s="313">
        <v>400.97999999999996</v>
      </c>
      <c r="I8" s="313">
        <v>328.00163999999995</v>
      </c>
      <c r="J8" s="313">
        <v>259.03307999999998</v>
      </c>
      <c r="K8" s="29">
        <v>15</v>
      </c>
      <c r="L8" s="314">
        <v>0.5</v>
      </c>
      <c r="M8" s="315">
        <v>4</v>
      </c>
      <c r="N8" s="772"/>
      <c r="O8" s="372">
        <f t="shared" si="0"/>
        <v>19344</v>
      </c>
      <c r="P8" s="33"/>
      <c r="Q8" s="30"/>
      <c r="T8" s="369" t="s">
        <v>512</v>
      </c>
      <c r="U8">
        <v>1</v>
      </c>
      <c r="V8" t="s">
        <v>513</v>
      </c>
      <c r="X8" s="372">
        <v>16820.635803839996</v>
      </c>
      <c r="Z8" s="72"/>
    </row>
    <row r="9" spans="1:31" x14ac:dyDescent="0.3">
      <c r="A9" s="312" t="s">
        <v>851</v>
      </c>
      <c r="B9" s="77" t="s">
        <v>4099</v>
      </c>
      <c r="C9" s="29">
        <v>7</v>
      </c>
      <c r="D9" s="29">
        <v>87</v>
      </c>
      <c r="E9" s="29">
        <v>500</v>
      </c>
      <c r="F9" s="29">
        <v>330</v>
      </c>
      <c r="G9" s="29">
        <v>300</v>
      </c>
      <c r="H9" s="313">
        <v>467.4</v>
      </c>
      <c r="I9" s="313">
        <v>382.33319999999998</v>
      </c>
      <c r="J9" s="313">
        <v>301.94040000000001</v>
      </c>
      <c r="K9" s="29">
        <v>17.5</v>
      </c>
      <c r="L9" s="314">
        <v>0.5</v>
      </c>
      <c r="M9" s="315">
        <v>4</v>
      </c>
      <c r="N9" s="772"/>
      <c r="O9" s="372">
        <f t="shared" si="0"/>
        <v>21362</v>
      </c>
      <c r="P9" s="33"/>
      <c r="Q9" s="30"/>
      <c r="T9" s="369" t="s">
        <v>514</v>
      </c>
      <c r="U9">
        <v>1</v>
      </c>
      <c r="V9" t="s">
        <v>515</v>
      </c>
      <c r="X9" s="372">
        <v>18575.886210750003</v>
      </c>
      <c r="Z9" s="72"/>
    </row>
    <row r="10" spans="1:31" x14ac:dyDescent="0.3">
      <c r="A10" s="316" t="s">
        <v>852</v>
      </c>
      <c r="B10" s="317" t="s">
        <v>4100</v>
      </c>
      <c r="C10" s="318">
        <v>8</v>
      </c>
      <c r="D10" s="318">
        <v>87</v>
      </c>
      <c r="E10" s="318">
        <v>500</v>
      </c>
      <c r="F10" s="318">
        <v>380</v>
      </c>
      <c r="G10" s="318">
        <v>350</v>
      </c>
      <c r="H10" s="319">
        <v>533.81999999999994</v>
      </c>
      <c r="I10" s="319">
        <v>436.66475999999994</v>
      </c>
      <c r="J10" s="319">
        <v>344.84771999999998</v>
      </c>
      <c r="K10" s="318">
        <v>19.899999999999999</v>
      </c>
      <c r="L10" s="320">
        <v>0.5</v>
      </c>
      <c r="M10" s="321">
        <v>4</v>
      </c>
      <c r="N10" s="772"/>
      <c r="O10" s="372">
        <f t="shared" si="0"/>
        <v>23386</v>
      </c>
      <c r="P10" s="33"/>
      <c r="Q10" s="30"/>
      <c r="T10" s="369" t="s">
        <v>516</v>
      </c>
      <c r="U10">
        <v>1</v>
      </c>
      <c r="V10" t="s">
        <v>517</v>
      </c>
      <c r="X10" s="373">
        <v>20335.582503720001</v>
      </c>
      <c r="Z10" s="72"/>
    </row>
    <row r="11" spans="1:31" x14ac:dyDescent="0.3">
      <c r="A11" s="312" t="s">
        <v>853</v>
      </c>
      <c r="B11" s="77" t="s">
        <v>4101</v>
      </c>
      <c r="C11" s="29">
        <v>9</v>
      </c>
      <c r="D11" s="29">
        <v>87</v>
      </c>
      <c r="E11" s="29">
        <v>500</v>
      </c>
      <c r="F11" s="29">
        <v>430</v>
      </c>
      <c r="G11" s="29">
        <v>400</v>
      </c>
      <c r="H11" s="313">
        <v>600.24</v>
      </c>
      <c r="I11" s="313">
        <v>490.99631999999997</v>
      </c>
      <c r="J11" s="313">
        <v>387.75504000000001</v>
      </c>
      <c r="K11" s="29">
        <v>22.4</v>
      </c>
      <c r="L11" s="314">
        <v>0.5</v>
      </c>
      <c r="M11" s="315">
        <v>4</v>
      </c>
      <c r="N11" s="772"/>
      <c r="O11" s="372">
        <f t="shared" si="0"/>
        <v>25413</v>
      </c>
      <c r="P11" s="33"/>
      <c r="Q11" s="30"/>
      <c r="T11" s="369" t="s">
        <v>518</v>
      </c>
      <c r="U11">
        <v>1</v>
      </c>
      <c r="V11" t="s">
        <v>519</v>
      </c>
      <c r="X11" s="372">
        <v>22098.122251920002</v>
      </c>
      <c r="Z11" s="72"/>
    </row>
    <row r="12" spans="1:31" x14ac:dyDescent="0.3">
      <c r="A12" s="312" t="s">
        <v>854</v>
      </c>
      <c r="B12" s="77" t="s">
        <v>4102</v>
      </c>
      <c r="C12" s="29">
        <v>10</v>
      </c>
      <c r="D12" s="29">
        <v>87</v>
      </c>
      <c r="E12" s="29">
        <v>500</v>
      </c>
      <c r="F12" s="29">
        <v>480</v>
      </c>
      <c r="G12" s="29">
        <v>450</v>
      </c>
      <c r="H12" s="313">
        <v>667.89</v>
      </c>
      <c r="I12" s="313">
        <v>546.33402000000001</v>
      </c>
      <c r="J12" s="313">
        <v>431.45694000000003</v>
      </c>
      <c r="K12" s="29">
        <v>24.9</v>
      </c>
      <c r="L12" s="314">
        <v>0.5</v>
      </c>
      <c r="M12" s="315">
        <v>6</v>
      </c>
      <c r="N12" s="772"/>
      <c r="O12" s="372">
        <f t="shared" si="0"/>
        <v>27445</v>
      </c>
      <c r="P12" s="33"/>
      <c r="Q12" s="30"/>
      <c r="T12" s="369" t="s">
        <v>520</v>
      </c>
      <c r="U12">
        <v>1</v>
      </c>
      <c r="V12" t="s">
        <v>521</v>
      </c>
      <c r="X12" s="372">
        <v>23865.109563239999</v>
      </c>
      <c r="Z12" s="72"/>
    </row>
    <row r="13" spans="1:31" x14ac:dyDescent="0.3">
      <c r="A13" s="316" t="s">
        <v>855</v>
      </c>
      <c r="B13" s="317" t="s">
        <v>4103</v>
      </c>
      <c r="C13" s="318">
        <v>11</v>
      </c>
      <c r="D13" s="318">
        <v>87</v>
      </c>
      <c r="E13" s="318">
        <v>500</v>
      </c>
      <c r="F13" s="318">
        <v>530</v>
      </c>
      <c r="G13" s="318">
        <v>500</v>
      </c>
      <c r="H13" s="319">
        <v>734.31</v>
      </c>
      <c r="I13" s="319">
        <v>600.66557999999986</v>
      </c>
      <c r="J13" s="319">
        <v>474.36426</v>
      </c>
      <c r="K13" s="318">
        <v>27.4</v>
      </c>
      <c r="L13" s="320">
        <v>0.5</v>
      </c>
      <c r="M13" s="321">
        <v>6</v>
      </c>
      <c r="N13" s="772"/>
      <c r="O13" s="372">
        <f t="shared" si="0"/>
        <v>29478</v>
      </c>
      <c r="P13" s="33"/>
      <c r="Q13" s="30"/>
      <c r="T13" s="369" t="s">
        <v>522</v>
      </c>
      <c r="U13">
        <v>1</v>
      </c>
      <c r="V13" t="s">
        <v>523</v>
      </c>
      <c r="X13" s="373">
        <v>25633.330352190009</v>
      </c>
      <c r="Z13" s="72"/>
    </row>
    <row r="14" spans="1:31" x14ac:dyDescent="0.3">
      <c r="A14" s="312" t="s">
        <v>856</v>
      </c>
      <c r="B14" s="77" t="s">
        <v>4104</v>
      </c>
      <c r="C14" s="29">
        <v>12</v>
      </c>
      <c r="D14" s="29">
        <v>87</v>
      </c>
      <c r="E14" s="29">
        <v>500</v>
      </c>
      <c r="F14" s="29">
        <v>580</v>
      </c>
      <c r="G14" s="29">
        <v>550</v>
      </c>
      <c r="H14" s="313">
        <v>800.73</v>
      </c>
      <c r="I14" s="313">
        <v>654.99713999999994</v>
      </c>
      <c r="J14" s="313">
        <v>517.27157999999997</v>
      </c>
      <c r="K14" s="29">
        <v>29.8</v>
      </c>
      <c r="L14" s="314">
        <v>0.5</v>
      </c>
      <c r="M14" s="315">
        <v>6</v>
      </c>
      <c r="N14" s="772"/>
      <c r="O14" s="372">
        <f t="shared" si="0"/>
        <v>31489</v>
      </c>
      <c r="P14" s="33"/>
      <c r="Q14" s="30"/>
      <c r="T14" s="369" t="s">
        <v>524</v>
      </c>
      <c r="U14">
        <v>1</v>
      </c>
      <c r="V14" t="s">
        <v>525</v>
      </c>
      <c r="X14" s="372">
        <v>27381.553039170001</v>
      </c>
      <c r="Z14" s="72"/>
    </row>
    <row r="15" spans="1:31" x14ac:dyDescent="0.3">
      <c r="A15" s="312" t="s">
        <v>857</v>
      </c>
      <c r="B15" s="77" t="s">
        <v>4105</v>
      </c>
      <c r="C15" s="29">
        <v>13</v>
      </c>
      <c r="D15" s="29">
        <v>87</v>
      </c>
      <c r="E15" s="29">
        <v>500</v>
      </c>
      <c r="F15" s="29">
        <v>630</v>
      </c>
      <c r="G15" s="29">
        <v>600</v>
      </c>
      <c r="H15" s="313">
        <v>867.15</v>
      </c>
      <c r="I15" s="313">
        <v>709.32869999999991</v>
      </c>
      <c r="J15" s="313">
        <v>560.1789</v>
      </c>
      <c r="K15" s="29">
        <v>32.299999999999997</v>
      </c>
      <c r="L15" s="314">
        <v>0.5</v>
      </c>
      <c r="M15" s="315">
        <v>6</v>
      </c>
      <c r="N15" s="772"/>
      <c r="O15" s="372">
        <f t="shared" si="0"/>
        <v>33499</v>
      </c>
      <c r="P15" s="33"/>
      <c r="Q15" s="30"/>
      <c r="T15" s="369" t="s">
        <v>526</v>
      </c>
      <c r="U15">
        <v>1</v>
      </c>
      <c r="V15" t="s">
        <v>527</v>
      </c>
      <c r="X15" s="372">
        <v>29129.775726150005</v>
      </c>
      <c r="Z15" s="72"/>
    </row>
    <row r="16" spans="1:31" x14ac:dyDescent="0.3">
      <c r="A16" s="312" t="s">
        <v>858</v>
      </c>
      <c r="B16" s="77" t="s">
        <v>4106</v>
      </c>
      <c r="C16" s="29">
        <v>14</v>
      </c>
      <c r="D16" s="29">
        <v>87</v>
      </c>
      <c r="E16" s="29">
        <v>500</v>
      </c>
      <c r="F16" s="29">
        <v>680</v>
      </c>
      <c r="G16" s="29">
        <v>650</v>
      </c>
      <c r="H16" s="313">
        <v>934.8</v>
      </c>
      <c r="I16" s="313">
        <v>764.66639999999995</v>
      </c>
      <c r="J16" s="313">
        <v>603.88080000000002</v>
      </c>
      <c r="K16" s="29">
        <v>34.799999999999997</v>
      </c>
      <c r="L16" s="314">
        <v>0.5</v>
      </c>
      <c r="M16" s="315">
        <v>6</v>
      </c>
      <c r="N16" s="773"/>
      <c r="O16" s="372">
        <f t="shared" si="0"/>
        <v>35714</v>
      </c>
      <c r="P16" s="33"/>
      <c r="Q16" s="30"/>
      <c r="T16" s="369" t="s">
        <v>528</v>
      </c>
      <c r="U16">
        <v>1</v>
      </c>
      <c r="V16" t="s">
        <v>529</v>
      </c>
      <c r="X16" s="372">
        <v>31055.715622799988</v>
      </c>
      <c r="Z16" s="72"/>
    </row>
    <row r="17" spans="1:37" x14ac:dyDescent="0.3">
      <c r="C17" s="311"/>
      <c r="D17" s="311"/>
      <c r="E17" s="311"/>
      <c r="F17" s="311"/>
      <c r="G17" s="311"/>
      <c r="H17" s="33"/>
      <c r="I17" s="33"/>
      <c r="J17" s="33"/>
      <c r="K17" s="57"/>
      <c r="L17" s="322"/>
      <c r="M17" s="323"/>
      <c r="O17" s="372">
        <f t="shared" si="0"/>
        <v>0</v>
      </c>
      <c r="P17" s="33"/>
      <c r="Q17" s="30"/>
      <c r="T17" s="369" t="s">
        <v>530</v>
      </c>
      <c r="U17">
        <v>1</v>
      </c>
      <c r="V17" t="s">
        <v>531</v>
      </c>
      <c r="X17" s="33"/>
    </row>
    <row r="18" spans="1:37" x14ac:dyDescent="0.3">
      <c r="A18" s="324"/>
      <c r="B18" s="325" t="s">
        <v>175</v>
      </c>
      <c r="C18" s="324"/>
      <c r="D18" s="324"/>
      <c r="E18" s="324"/>
      <c r="F18" s="324"/>
      <c r="G18" s="324"/>
      <c r="H18" s="326"/>
      <c r="I18" s="326"/>
      <c r="J18" s="326"/>
      <c r="K18" s="324"/>
      <c r="L18" s="327"/>
      <c r="M18" s="327"/>
      <c r="N18" s="324"/>
      <c r="O18" s="372">
        <f t="shared" si="0"/>
        <v>0</v>
      </c>
      <c r="P18" s="328"/>
      <c r="Q18" s="30"/>
      <c r="T18" s="369" t="s">
        <v>532</v>
      </c>
      <c r="U18">
        <v>1</v>
      </c>
      <c r="V18" t="s">
        <v>533</v>
      </c>
      <c r="X18" s="328"/>
    </row>
    <row r="19" spans="1:37" x14ac:dyDescent="0.3">
      <c r="A19" s="77" t="s">
        <v>859</v>
      </c>
      <c r="B19" s="77" t="s">
        <v>3659</v>
      </c>
      <c r="C19" s="29">
        <v>2</v>
      </c>
      <c r="D19" s="29">
        <v>87</v>
      </c>
      <c r="E19" s="29">
        <v>550</v>
      </c>
      <c r="F19" s="29">
        <v>80</v>
      </c>
      <c r="G19" s="29">
        <v>50</v>
      </c>
      <c r="H19" s="313">
        <v>146.37</v>
      </c>
      <c r="I19" s="313">
        <v>119.73066</v>
      </c>
      <c r="J19" s="313">
        <v>94.555019999999999</v>
      </c>
      <c r="K19" s="29">
        <v>5.5</v>
      </c>
      <c r="L19" s="314">
        <v>0.5</v>
      </c>
      <c r="M19" s="315">
        <v>2</v>
      </c>
      <c r="N19" s="771" t="s">
        <v>56</v>
      </c>
      <c r="O19" s="372">
        <f t="shared" si="0"/>
        <v>12165</v>
      </c>
      <c r="Q19" s="30"/>
      <c r="T19" s="369" t="s">
        <v>534</v>
      </c>
      <c r="U19">
        <v>1</v>
      </c>
      <c r="V19" t="s">
        <v>535</v>
      </c>
      <c r="X19" s="372">
        <v>10578.175740000001</v>
      </c>
    </row>
    <row r="20" spans="1:37" x14ac:dyDescent="0.3">
      <c r="A20" s="77" t="s">
        <v>860</v>
      </c>
      <c r="B20" s="77" t="s">
        <v>3660</v>
      </c>
      <c r="C20" s="29">
        <v>3</v>
      </c>
      <c r="D20" s="29">
        <v>87</v>
      </c>
      <c r="E20" s="29">
        <v>550</v>
      </c>
      <c r="F20" s="29">
        <v>130</v>
      </c>
      <c r="G20" s="29">
        <v>100</v>
      </c>
      <c r="H20" s="313">
        <v>220.17000000000002</v>
      </c>
      <c r="I20" s="313">
        <v>180.09906000000001</v>
      </c>
      <c r="J20" s="313">
        <v>142.22982000000002</v>
      </c>
      <c r="K20" s="29">
        <v>8.1</v>
      </c>
      <c r="L20" s="314">
        <v>0.5</v>
      </c>
      <c r="M20" s="315">
        <v>4</v>
      </c>
      <c r="N20" s="772"/>
      <c r="O20" s="372">
        <f t="shared" si="0"/>
        <v>14365</v>
      </c>
      <c r="Q20" s="30"/>
      <c r="T20" s="369" t="s">
        <v>536</v>
      </c>
      <c r="U20">
        <v>1</v>
      </c>
      <c r="V20" t="s">
        <v>537</v>
      </c>
      <c r="X20" s="372">
        <v>12491.7012</v>
      </c>
    </row>
    <row r="21" spans="1:37" x14ac:dyDescent="0.3">
      <c r="A21" s="77" t="s">
        <v>861</v>
      </c>
      <c r="B21" s="77" t="s">
        <v>3661</v>
      </c>
      <c r="C21" s="29">
        <v>4</v>
      </c>
      <c r="D21" s="29">
        <v>87</v>
      </c>
      <c r="E21" s="29">
        <v>550</v>
      </c>
      <c r="F21" s="29">
        <v>180</v>
      </c>
      <c r="G21" s="29">
        <v>150</v>
      </c>
      <c r="H21" s="313">
        <v>293.97000000000003</v>
      </c>
      <c r="I21" s="313">
        <v>240.46746000000002</v>
      </c>
      <c r="J21" s="313">
        <v>189.90462000000002</v>
      </c>
      <c r="K21" s="29">
        <v>10.8</v>
      </c>
      <c r="L21" s="314">
        <v>0.5</v>
      </c>
      <c r="M21" s="315">
        <v>4</v>
      </c>
      <c r="N21" s="772"/>
      <c r="O21" s="372">
        <f t="shared" si="0"/>
        <v>16574</v>
      </c>
      <c r="Q21" s="30"/>
      <c r="T21" s="369" t="s">
        <v>538</v>
      </c>
      <c r="U21">
        <v>1</v>
      </c>
      <c r="V21" t="s">
        <v>539</v>
      </c>
      <c r="X21" s="372">
        <v>14411.934900000004</v>
      </c>
      <c r="AK21" t="s">
        <v>112</v>
      </c>
    </row>
    <row r="22" spans="1:37" x14ac:dyDescent="0.3">
      <c r="A22" s="317" t="s">
        <v>862</v>
      </c>
      <c r="B22" s="317" t="s">
        <v>4107</v>
      </c>
      <c r="C22" s="318">
        <v>5</v>
      </c>
      <c r="D22" s="318">
        <v>87</v>
      </c>
      <c r="E22" s="318">
        <v>550</v>
      </c>
      <c r="F22" s="318">
        <v>230</v>
      </c>
      <c r="G22" s="318">
        <v>200</v>
      </c>
      <c r="H22" s="319">
        <v>366.54</v>
      </c>
      <c r="I22" s="319">
        <v>299.82972000000001</v>
      </c>
      <c r="J22" s="319">
        <v>236.78484000000003</v>
      </c>
      <c r="K22" s="318">
        <v>13.4</v>
      </c>
      <c r="L22" s="320">
        <v>0.5</v>
      </c>
      <c r="M22" s="321">
        <v>4</v>
      </c>
      <c r="N22" s="772"/>
      <c r="O22" s="372">
        <f t="shared" si="0"/>
        <v>18786</v>
      </c>
      <c r="Q22" s="30"/>
      <c r="T22" s="369" t="s">
        <v>540</v>
      </c>
      <c r="U22">
        <v>1</v>
      </c>
      <c r="V22" t="s">
        <v>541</v>
      </c>
      <c r="X22" s="373">
        <v>16335.522720000001</v>
      </c>
    </row>
    <row r="23" spans="1:37" x14ac:dyDescent="0.3">
      <c r="A23" s="77" t="s">
        <v>863</v>
      </c>
      <c r="B23" s="77" t="s">
        <v>4108</v>
      </c>
      <c r="C23" s="29">
        <v>6</v>
      </c>
      <c r="D23" s="29">
        <v>87</v>
      </c>
      <c r="E23" s="29">
        <v>550</v>
      </c>
      <c r="F23" s="29">
        <v>280</v>
      </c>
      <c r="G23" s="29">
        <v>250</v>
      </c>
      <c r="H23" s="313">
        <v>440.34000000000003</v>
      </c>
      <c r="I23" s="313">
        <v>360.19812000000002</v>
      </c>
      <c r="J23" s="313">
        <v>284.45964000000004</v>
      </c>
      <c r="K23" s="29">
        <v>16.100000000000001</v>
      </c>
      <c r="L23" s="314">
        <v>0.5</v>
      </c>
      <c r="M23" s="315">
        <v>4</v>
      </c>
      <c r="N23" s="772"/>
      <c r="O23" s="372">
        <f t="shared" si="0"/>
        <v>21002</v>
      </c>
      <c r="Q23" s="30"/>
      <c r="T23" s="369" t="s">
        <v>542</v>
      </c>
      <c r="U23">
        <v>1</v>
      </c>
      <c r="V23" t="s">
        <v>543</v>
      </c>
      <c r="X23" s="372">
        <v>18262.464660000001</v>
      </c>
    </row>
    <row r="24" spans="1:37" x14ac:dyDescent="0.3">
      <c r="A24" s="77" t="s">
        <v>864</v>
      </c>
      <c r="B24" s="77" t="s">
        <v>4109</v>
      </c>
      <c r="C24" s="29">
        <v>7</v>
      </c>
      <c r="D24" s="29">
        <v>87</v>
      </c>
      <c r="E24" s="29">
        <v>550</v>
      </c>
      <c r="F24" s="29">
        <v>330</v>
      </c>
      <c r="G24" s="29">
        <v>300</v>
      </c>
      <c r="H24" s="313">
        <v>514.14</v>
      </c>
      <c r="I24" s="313">
        <v>420.56651999999997</v>
      </c>
      <c r="J24" s="313">
        <v>332.13443999999998</v>
      </c>
      <c r="K24" s="29">
        <v>18.7</v>
      </c>
      <c r="L24" s="314">
        <v>0.5</v>
      </c>
      <c r="M24" s="315">
        <v>4</v>
      </c>
      <c r="N24" s="772"/>
      <c r="O24" s="372">
        <f t="shared" si="0"/>
        <v>23224</v>
      </c>
      <c r="Q24" s="30"/>
      <c r="T24" s="369" t="s">
        <v>544</v>
      </c>
      <c r="U24">
        <v>1</v>
      </c>
      <c r="V24" t="s">
        <v>545</v>
      </c>
      <c r="X24" s="372">
        <v>20194.43778</v>
      </c>
    </row>
    <row r="25" spans="1:37" x14ac:dyDescent="0.3">
      <c r="A25" s="317" t="s">
        <v>865</v>
      </c>
      <c r="B25" s="317" t="s">
        <v>4110</v>
      </c>
      <c r="C25" s="318">
        <v>8</v>
      </c>
      <c r="D25" s="318">
        <v>87</v>
      </c>
      <c r="E25" s="318">
        <v>550</v>
      </c>
      <c r="F25" s="318">
        <v>380</v>
      </c>
      <c r="G25" s="318">
        <v>350</v>
      </c>
      <c r="H25" s="319">
        <v>586.70999999999992</v>
      </c>
      <c r="I25" s="319">
        <v>479.9287799999999</v>
      </c>
      <c r="J25" s="319">
        <v>379.01465999999994</v>
      </c>
      <c r="K25" s="318">
        <v>21.4</v>
      </c>
      <c r="L25" s="320">
        <v>0.5</v>
      </c>
      <c r="M25" s="321">
        <v>4</v>
      </c>
      <c r="N25" s="772"/>
      <c r="O25" s="372">
        <f t="shared" si="0"/>
        <v>25449</v>
      </c>
      <c r="Q25" s="30"/>
      <c r="T25" s="369" t="s">
        <v>546</v>
      </c>
      <c r="U25">
        <v>1</v>
      </c>
      <c r="V25" t="s">
        <v>547</v>
      </c>
      <c r="X25" s="373">
        <v>22129.765020000006</v>
      </c>
    </row>
    <row r="26" spans="1:37" x14ac:dyDescent="0.3">
      <c r="A26" s="77" t="s">
        <v>866</v>
      </c>
      <c r="B26" s="77" t="s">
        <v>4111</v>
      </c>
      <c r="C26" s="29">
        <v>9</v>
      </c>
      <c r="D26" s="29">
        <v>87</v>
      </c>
      <c r="E26" s="29">
        <v>550</v>
      </c>
      <c r="F26" s="29">
        <v>430</v>
      </c>
      <c r="G26" s="29">
        <v>400</v>
      </c>
      <c r="H26" s="313">
        <v>660.51</v>
      </c>
      <c r="I26" s="313">
        <v>540.29717999999991</v>
      </c>
      <c r="J26" s="313">
        <v>426.68946</v>
      </c>
      <c r="K26" s="29">
        <v>24</v>
      </c>
      <c r="L26" s="314">
        <v>0.5</v>
      </c>
      <c r="M26" s="315">
        <v>4</v>
      </c>
      <c r="N26" s="772"/>
      <c r="O26" s="372">
        <f t="shared" si="0"/>
        <v>27679</v>
      </c>
      <c r="Q26" s="30"/>
      <c r="T26" s="369" t="s">
        <v>548</v>
      </c>
      <c r="U26">
        <v>1</v>
      </c>
      <c r="V26" t="s">
        <v>549</v>
      </c>
      <c r="X26" s="372">
        <v>24068.446379999998</v>
      </c>
    </row>
    <row r="27" spans="1:37" x14ac:dyDescent="0.3">
      <c r="A27" s="77" t="s">
        <v>867</v>
      </c>
      <c r="B27" s="77" t="s">
        <v>4112</v>
      </c>
      <c r="C27" s="29">
        <v>10</v>
      </c>
      <c r="D27" s="29">
        <v>87</v>
      </c>
      <c r="E27" s="29">
        <v>550</v>
      </c>
      <c r="F27" s="29">
        <v>480</v>
      </c>
      <c r="G27" s="29">
        <v>450</v>
      </c>
      <c r="H27" s="313">
        <v>734.31</v>
      </c>
      <c r="I27" s="313">
        <v>600.66557999999986</v>
      </c>
      <c r="J27" s="313">
        <v>474.36426</v>
      </c>
      <c r="K27" s="29">
        <v>26.7</v>
      </c>
      <c r="L27" s="314">
        <v>0.5</v>
      </c>
      <c r="M27" s="315">
        <v>6</v>
      </c>
      <c r="N27" s="772"/>
      <c r="O27" s="372">
        <f t="shared" si="0"/>
        <v>29914</v>
      </c>
      <c r="Q27" s="30"/>
      <c r="T27" s="369" t="s">
        <v>550</v>
      </c>
      <c r="U27">
        <v>1</v>
      </c>
      <c r="V27" t="s">
        <v>551</v>
      </c>
      <c r="X27" s="372">
        <v>26012.158919999998</v>
      </c>
    </row>
    <row r="28" spans="1:37" x14ac:dyDescent="0.3">
      <c r="A28" s="317" t="s">
        <v>868</v>
      </c>
      <c r="B28" s="317" t="s">
        <v>4113</v>
      </c>
      <c r="C28" s="318">
        <v>11</v>
      </c>
      <c r="D28" s="318">
        <v>87</v>
      </c>
      <c r="E28" s="318">
        <v>550</v>
      </c>
      <c r="F28" s="318">
        <v>530</v>
      </c>
      <c r="G28" s="318">
        <v>500</v>
      </c>
      <c r="H28" s="319">
        <v>806.88</v>
      </c>
      <c r="I28" s="319">
        <v>660.02783999999997</v>
      </c>
      <c r="J28" s="319">
        <v>521.24448000000007</v>
      </c>
      <c r="K28" s="318">
        <v>29.3</v>
      </c>
      <c r="L28" s="320">
        <v>0.5</v>
      </c>
      <c r="M28" s="321">
        <v>6</v>
      </c>
      <c r="N28" s="772"/>
      <c r="O28" s="372">
        <f t="shared" si="0"/>
        <v>32151</v>
      </c>
      <c r="Q28" s="30"/>
      <c r="T28" s="369" t="s">
        <v>552</v>
      </c>
      <c r="U28">
        <v>1</v>
      </c>
      <c r="V28" t="s">
        <v>553</v>
      </c>
      <c r="X28" s="373">
        <v>27957.54852</v>
      </c>
    </row>
    <row r="29" spans="1:37" x14ac:dyDescent="0.3">
      <c r="A29" s="77" t="s">
        <v>869</v>
      </c>
      <c r="B29" s="77" t="s">
        <v>4114</v>
      </c>
      <c r="C29" s="29">
        <v>12</v>
      </c>
      <c r="D29" s="29">
        <v>87</v>
      </c>
      <c r="E29" s="29">
        <v>550</v>
      </c>
      <c r="F29" s="29">
        <v>580</v>
      </c>
      <c r="G29" s="29">
        <v>550</v>
      </c>
      <c r="H29" s="313">
        <v>880.68000000000006</v>
      </c>
      <c r="I29" s="313">
        <v>720.39624000000003</v>
      </c>
      <c r="J29" s="313">
        <v>568.91928000000007</v>
      </c>
      <c r="K29" s="29">
        <v>32</v>
      </c>
      <c r="L29" s="314">
        <v>0.5</v>
      </c>
      <c r="M29" s="315">
        <v>6</v>
      </c>
      <c r="N29" s="772"/>
      <c r="O29" s="372">
        <f t="shared" si="0"/>
        <v>34363</v>
      </c>
      <c r="Q29" s="30"/>
      <c r="T29" s="369" t="s">
        <v>554</v>
      </c>
      <c r="U29">
        <v>1</v>
      </c>
      <c r="V29" t="s">
        <v>555</v>
      </c>
      <c r="X29" s="372">
        <v>29881.136339999994</v>
      </c>
    </row>
    <row r="30" spans="1:37" x14ac:dyDescent="0.3">
      <c r="A30" s="77" t="s">
        <v>870</v>
      </c>
      <c r="B30" s="77" t="s">
        <v>4115</v>
      </c>
      <c r="C30" s="29">
        <v>13</v>
      </c>
      <c r="D30" s="29">
        <v>87</v>
      </c>
      <c r="E30" s="29">
        <v>550</v>
      </c>
      <c r="F30" s="29">
        <v>630</v>
      </c>
      <c r="G30" s="29">
        <v>600</v>
      </c>
      <c r="H30" s="313">
        <v>954.48</v>
      </c>
      <c r="I30" s="313">
        <v>780.76463999999999</v>
      </c>
      <c r="J30" s="313">
        <v>616.59408000000008</v>
      </c>
      <c r="K30" s="29">
        <v>34.6</v>
      </c>
      <c r="L30" s="314">
        <v>0.5</v>
      </c>
      <c r="M30" s="315">
        <v>6</v>
      </c>
      <c r="N30" s="772"/>
      <c r="O30" s="372">
        <f t="shared" si="0"/>
        <v>36574</v>
      </c>
      <c r="Q30" s="30"/>
      <c r="T30" s="369" t="s">
        <v>556</v>
      </c>
      <c r="U30">
        <v>1</v>
      </c>
      <c r="V30" t="s">
        <v>557</v>
      </c>
      <c r="X30" s="372">
        <v>31803.0471</v>
      </c>
    </row>
    <row r="31" spans="1:37" x14ac:dyDescent="0.3">
      <c r="A31" s="77" t="s">
        <v>871</v>
      </c>
      <c r="B31" s="77" t="s">
        <v>4116</v>
      </c>
      <c r="C31" s="29">
        <v>14</v>
      </c>
      <c r="D31" s="29">
        <v>87</v>
      </c>
      <c r="E31" s="29">
        <v>550</v>
      </c>
      <c r="F31" s="29">
        <v>680</v>
      </c>
      <c r="G31" s="29">
        <v>650</v>
      </c>
      <c r="H31" s="313">
        <v>1027.05</v>
      </c>
      <c r="I31" s="313">
        <v>840.12689999999986</v>
      </c>
      <c r="J31" s="313">
        <v>663.47429999999997</v>
      </c>
      <c r="K31" s="29">
        <v>37.299999999999997</v>
      </c>
      <c r="L31" s="314">
        <v>0.5</v>
      </c>
      <c r="M31" s="315">
        <v>6</v>
      </c>
      <c r="N31" s="773"/>
      <c r="O31" s="372">
        <f t="shared" si="0"/>
        <v>39009</v>
      </c>
      <c r="Q31" s="30"/>
      <c r="T31" s="369" t="s">
        <v>558</v>
      </c>
      <c r="U31">
        <v>1</v>
      </c>
      <c r="V31" t="s">
        <v>559</v>
      </c>
      <c r="X31" s="372">
        <v>33921.173879999995</v>
      </c>
    </row>
    <row r="32" spans="1:37" x14ac:dyDescent="0.3">
      <c r="H32" s="30"/>
      <c r="I32" s="30"/>
      <c r="J32" s="30"/>
      <c r="M32" s="324"/>
      <c r="O32" s="372">
        <f t="shared" si="0"/>
        <v>0</v>
      </c>
      <c r="P32" s="30"/>
      <c r="Q32" s="30"/>
      <c r="T32" s="369" t="s">
        <v>560</v>
      </c>
      <c r="U32">
        <v>1</v>
      </c>
      <c r="V32" t="s">
        <v>561</v>
      </c>
      <c r="X32" s="30"/>
    </row>
    <row r="33" spans="1:24" x14ac:dyDescent="0.3">
      <c r="B33" s="325" t="s">
        <v>176</v>
      </c>
      <c r="H33" s="30"/>
      <c r="I33" s="30"/>
      <c r="J33" s="30"/>
      <c r="M33" s="324"/>
      <c r="O33" s="372">
        <f t="shared" si="0"/>
        <v>0</v>
      </c>
      <c r="P33" s="30"/>
      <c r="Q33" s="30"/>
      <c r="T33" s="369" t="s">
        <v>562</v>
      </c>
      <c r="U33">
        <v>1</v>
      </c>
      <c r="V33" t="s">
        <v>563</v>
      </c>
      <c r="X33" s="30"/>
    </row>
    <row r="34" spans="1:24" x14ac:dyDescent="0.3">
      <c r="A34" s="77" t="s">
        <v>872</v>
      </c>
      <c r="B34" s="77" t="s">
        <v>3662</v>
      </c>
      <c r="C34" s="29">
        <v>2</v>
      </c>
      <c r="D34" s="29">
        <v>87</v>
      </c>
      <c r="E34" s="29">
        <v>750</v>
      </c>
      <c r="F34" s="29">
        <v>80</v>
      </c>
      <c r="G34" s="29">
        <v>50</v>
      </c>
      <c r="H34" s="313">
        <v>198.03</v>
      </c>
      <c r="I34" s="313">
        <v>161.98854</v>
      </c>
      <c r="J34" s="313">
        <v>127.92738</v>
      </c>
      <c r="K34" s="29">
        <v>7</v>
      </c>
      <c r="L34" s="314">
        <v>0.5</v>
      </c>
      <c r="M34" s="315">
        <v>2</v>
      </c>
      <c r="N34" s="771" t="s">
        <v>56</v>
      </c>
      <c r="O34" s="372">
        <f t="shared" si="0"/>
        <v>13354</v>
      </c>
      <c r="Q34" s="396"/>
      <c r="T34" s="369" t="s">
        <v>564</v>
      </c>
      <c r="U34">
        <v>1</v>
      </c>
      <c r="V34" t="s">
        <v>565</v>
      </c>
      <c r="X34" s="372">
        <v>11612.502495000001</v>
      </c>
    </row>
    <row r="35" spans="1:24" x14ac:dyDescent="0.3">
      <c r="A35" s="77" t="s">
        <v>873</v>
      </c>
      <c r="B35" s="77" t="s">
        <v>3663</v>
      </c>
      <c r="C35" s="29">
        <v>3</v>
      </c>
      <c r="D35" s="29">
        <v>87</v>
      </c>
      <c r="E35" s="29">
        <v>750</v>
      </c>
      <c r="F35" s="29">
        <v>130</v>
      </c>
      <c r="G35" s="29">
        <v>100</v>
      </c>
      <c r="H35" s="313">
        <v>296.43</v>
      </c>
      <c r="I35" s="313">
        <v>242.47973999999999</v>
      </c>
      <c r="J35" s="313">
        <v>191.49378000000002</v>
      </c>
      <c r="K35" s="29">
        <v>10.4</v>
      </c>
      <c r="L35" s="314">
        <v>0.5</v>
      </c>
      <c r="M35" s="315">
        <v>4</v>
      </c>
      <c r="N35" s="772"/>
      <c r="O35" s="372">
        <f t="shared" si="0"/>
        <v>16086</v>
      </c>
      <c r="Q35" s="396"/>
      <c r="T35" s="369" t="s">
        <v>566</v>
      </c>
      <c r="U35">
        <v>1</v>
      </c>
      <c r="V35" t="s">
        <v>567</v>
      </c>
      <c r="X35" s="372">
        <v>13987.41734808</v>
      </c>
    </row>
    <row r="36" spans="1:24" x14ac:dyDescent="0.3">
      <c r="A36" s="77" t="s">
        <v>874</v>
      </c>
      <c r="B36" s="77" t="s">
        <v>3664</v>
      </c>
      <c r="C36" s="29">
        <v>4</v>
      </c>
      <c r="D36" s="29">
        <v>87</v>
      </c>
      <c r="E36" s="29">
        <v>750</v>
      </c>
      <c r="F36" s="29">
        <v>180</v>
      </c>
      <c r="G36" s="29">
        <v>150</v>
      </c>
      <c r="H36" s="313">
        <v>396.06</v>
      </c>
      <c r="I36" s="313">
        <v>323.97708</v>
      </c>
      <c r="J36" s="313">
        <v>255.85476</v>
      </c>
      <c r="K36" s="29">
        <v>13.8</v>
      </c>
      <c r="L36" s="314">
        <v>0.5</v>
      </c>
      <c r="M36" s="315">
        <v>4</v>
      </c>
      <c r="N36" s="772"/>
      <c r="O36" s="372">
        <f t="shared" si="0"/>
        <v>18822</v>
      </c>
      <c r="Q36" s="396"/>
      <c r="T36" s="369" t="s">
        <v>568</v>
      </c>
      <c r="U36">
        <v>1</v>
      </c>
      <c r="V36" t="s">
        <v>569</v>
      </c>
      <c r="X36" s="372">
        <v>16367.306361120001</v>
      </c>
    </row>
    <row r="37" spans="1:24" x14ac:dyDescent="0.3">
      <c r="A37" s="317" t="s">
        <v>875</v>
      </c>
      <c r="B37" s="317" t="s">
        <v>4117</v>
      </c>
      <c r="C37" s="318">
        <v>5</v>
      </c>
      <c r="D37" s="318">
        <v>87</v>
      </c>
      <c r="E37" s="318">
        <v>750</v>
      </c>
      <c r="F37" s="318">
        <v>230</v>
      </c>
      <c r="G37" s="318">
        <v>200</v>
      </c>
      <c r="H37" s="319">
        <v>494.45999999999992</v>
      </c>
      <c r="I37" s="319">
        <v>404.46827999999994</v>
      </c>
      <c r="J37" s="319">
        <v>319.42115999999999</v>
      </c>
      <c r="K37" s="318">
        <v>17.2</v>
      </c>
      <c r="L37" s="320">
        <v>0.5</v>
      </c>
      <c r="M37" s="321">
        <v>4</v>
      </c>
      <c r="N37" s="772"/>
      <c r="O37" s="372">
        <f t="shared" si="0"/>
        <v>21565</v>
      </c>
      <c r="Q37" s="396"/>
      <c r="T37" s="369" t="s">
        <v>570</v>
      </c>
      <c r="U37">
        <v>1</v>
      </c>
      <c r="V37" t="s">
        <v>571</v>
      </c>
      <c r="X37" s="373">
        <v>18752.169534120007</v>
      </c>
    </row>
    <row r="38" spans="1:24" x14ac:dyDescent="0.3">
      <c r="A38" s="77" t="s">
        <v>876</v>
      </c>
      <c r="B38" s="77" t="s">
        <v>4118</v>
      </c>
      <c r="C38" s="29">
        <v>6</v>
      </c>
      <c r="D38" s="29">
        <v>87</v>
      </c>
      <c r="E38" s="29">
        <v>750</v>
      </c>
      <c r="F38" s="29">
        <v>280</v>
      </c>
      <c r="G38" s="29">
        <v>250</v>
      </c>
      <c r="H38" s="313">
        <v>594.09</v>
      </c>
      <c r="I38" s="313">
        <v>485.96562</v>
      </c>
      <c r="J38" s="313">
        <v>383.78214000000003</v>
      </c>
      <c r="K38" s="29">
        <v>20.7</v>
      </c>
      <c r="L38" s="314">
        <v>0.5</v>
      </c>
      <c r="M38" s="315">
        <v>4</v>
      </c>
      <c r="N38" s="772"/>
      <c r="O38" s="372">
        <f t="shared" si="0"/>
        <v>24313</v>
      </c>
      <c r="Q38" s="396"/>
      <c r="T38" s="369" t="s">
        <v>572</v>
      </c>
      <c r="U38">
        <v>1</v>
      </c>
      <c r="V38" t="s">
        <v>573</v>
      </c>
      <c r="X38" s="372">
        <v>21142.006867079999</v>
      </c>
    </row>
    <row r="39" spans="1:24" x14ac:dyDescent="0.3">
      <c r="A39" s="77" t="s">
        <v>877</v>
      </c>
      <c r="B39" s="77" t="s">
        <v>4119</v>
      </c>
      <c r="C39" s="29">
        <v>7</v>
      </c>
      <c r="D39" s="29">
        <v>87</v>
      </c>
      <c r="E39" s="29">
        <v>750</v>
      </c>
      <c r="F39" s="29">
        <v>330</v>
      </c>
      <c r="G39" s="29">
        <v>300</v>
      </c>
      <c r="H39" s="313">
        <v>692.49</v>
      </c>
      <c r="I39" s="313">
        <v>566.45681999999999</v>
      </c>
      <c r="J39" s="313">
        <v>447.34854000000001</v>
      </c>
      <c r="K39" s="29">
        <v>24.1</v>
      </c>
      <c r="L39" s="314">
        <v>0.5</v>
      </c>
      <c r="M39" s="315">
        <v>4</v>
      </c>
      <c r="N39" s="772"/>
      <c r="O39" s="372">
        <f t="shared" si="0"/>
        <v>27067</v>
      </c>
      <c r="Q39" s="396"/>
      <c r="T39" s="369" t="s">
        <v>574</v>
      </c>
      <c r="U39">
        <v>1</v>
      </c>
      <c r="V39" t="s">
        <v>575</v>
      </c>
      <c r="X39" s="372">
        <v>23536.818360000001</v>
      </c>
    </row>
    <row r="40" spans="1:24" x14ac:dyDescent="0.3">
      <c r="A40" s="317" t="s">
        <v>878</v>
      </c>
      <c r="B40" s="317" t="s">
        <v>4120</v>
      </c>
      <c r="C40" s="318">
        <v>8</v>
      </c>
      <c r="D40" s="318">
        <v>87</v>
      </c>
      <c r="E40" s="318">
        <v>750</v>
      </c>
      <c r="F40" s="318">
        <v>380</v>
      </c>
      <c r="G40" s="318">
        <v>350</v>
      </c>
      <c r="H40" s="319">
        <v>790.89</v>
      </c>
      <c r="I40" s="319">
        <v>646.94801999999993</v>
      </c>
      <c r="J40" s="319">
        <v>510.91494</v>
      </c>
      <c r="K40" s="318">
        <v>27.5</v>
      </c>
      <c r="L40" s="320">
        <v>0.5</v>
      </c>
      <c r="M40" s="321">
        <v>4</v>
      </c>
      <c r="N40" s="772"/>
      <c r="O40" s="372">
        <f t="shared" si="0"/>
        <v>29827</v>
      </c>
      <c r="Q40" s="396"/>
      <c r="T40" s="369" t="s">
        <v>576</v>
      </c>
      <c r="U40">
        <v>1</v>
      </c>
      <c r="V40" t="s">
        <v>577</v>
      </c>
      <c r="X40" s="373">
        <v>25936.604012879998</v>
      </c>
    </row>
    <row r="41" spans="1:24" x14ac:dyDescent="0.3">
      <c r="A41" s="77" t="s">
        <v>879</v>
      </c>
      <c r="B41" s="77" t="s">
        <v>4121</v>
      </c>
      <c r="C41" s="29">
        <v>9</v>
      </c>
      <c r="D41" s="29">
        <v>87</v>
      </c>
      <c r="E41" s="29">
        <v>750</v>
      </c>
      <c r="F41" s="29">
        <v>430</v>
      </c>
      <c r="G41" s="29">
        <v>400</v>
      </c>
      <c r="H41" s="313">
        <v>890.52</v>
      </c>
      <c r="I41" s="313">
        <v>728.44535999999994</v>
      </c>
      <c r="J41" s="313">
        <v>575.27592000000004</v>
      </c>
      <c r="K41" s="29">
        <v>30.9</v>
      </c>
      <c r="L41" s="314">
        <v>0.5</v>
      </c>
      <c r="M41" s="315">
        <v>4</v>
      </c>
      <c r="N41" s="772"/>
      <c r="O41" s="372">
        <f t="shared" si="0"/>
        <v>32593</v>
      </c>
      <c r="Q41" s="396"/>
      <c r="T41" s="369" t="s">
        <v>578</v>
      </c>
      <c r="U41">
        <v>1</v>
      </c>
      <c r="V41" t="s">
        <v>579</v>
      </c>
      <c r="X41" s="372">
        <v>28341.363825719996</v>
      </c>
    </row>
    <row r="42" spans="1:24" x14ac:dyDescent="0.3">
      <c r="A42" s="77" t="s">
        <v>880</v>
      </c>
      <c r="B42" s="77" t="s">
        <v>4122</v>
      </c>
      <c r="C42" s="29">
        <v>10</v>
      </c>
      <c r="D42" s="29">
        <v>87</v>
      </c>
      <c r="E42" s="29">
        <v>750</v>
      </c>
      <c r="F42" s="29">
        <v>480</v>
      </c>
      <c r="G42" s="29">
        <v>450</v>
      </c>
      <c r="H42" s="313">
        <v>990.15000000000009</v>
      </c>
      <c r="I42" s="313">
        <v>809.94270000000006</v>
      </c>
      <c r="J42" s="313">
        <v>639.63690000000008</v>
      </c>
      <c r="K42" s="29">
        <v>34.299999999999997</v>
      </c>
      <c r="L42" s="314">
        <v>0.5</v>
      </c>
      <c r="M42" s="315">
        <v>6</v>
      </c>
      <c r="N42" s="772"/>
      <c r="O42" s="372">
        <f t="shared" si="0"/>
        <v>35364</v>
      </c>
      <c r="Q42" s="396"/>
      <c r="T42" s="369" t="s">
        <v>580</v>
      </c>
      <c r="U42">
        <v>1</v>
      </c>
      <c r="V42" t="s">
        <v>581</v>
      </c>
      <c r="X42" s="372">
        <v>30751.097798520008</v>
      </c>
    </row>
    <row r="43" spans="1:24" x14ac:dyDescent="0.3">
      <c r="A43" s="317" t="s">
        <v>881</v>
      </c>
      <c r="B43" s="317" t="s">
        <v>4123</v>
      </c>
      <c r="C43" s="318">
        <v>11</v>
      </c>
      <c r="D43" s="318">
        <v>87</v>
      </c>
      <c r="E43" s="318">
        <v>750</v>
      </c>
      <c r="F43" s="318">
        <v>530</v>
      </c>
      <c r="G43" s="318">
        <v>500</v>
      </c>
      <c r="H43" s="319">
        <v>1088.55</v>
      </c>
      <c r="I43" s="319">
        <v>890.43389999999988</v>
      </c>
      <c r="J43" s="319">
        <v>703.20330000000001</v>
      </c>
      <c r="K43" s="318" t="s">
        <v>16</v>
      </c>
      <c r="L43" s="320">
        <v>0.5</v>
      </c>
      <c r="M43" s="321">
        <v>6</v>
      </c>
      <c r="N43" s="772"/>
      <c r="O43" s="372">
        <f t="shared" si="0"/>
        <v>38141</v>
      </c>
      <c r="Q43" s="396"/>
      <c r="T43" s="369" t="s">
        <v>582</v>
      </c>
      <c r="U43">
        <v>1</v>
      </c>
      <c r="V43" t="s">
        <v>583</v>
      </c>
      <c r="X43" s="373">
        <v>33165.805931279996</v>
      </c>
    </row>
    <row r="44" spans="1:24" x14ac:dyDescent="0.3">
      <c r="A44" s="77" t="s">
        <v>882</v>
      </c>
      <c r="B44" s="77" t="s">
        <v>4124</v>
      </c>
      <c r="C44" s="29">
        <v>12</v>
      </c>
      <c r="D44" s="29">
        <v>87</v>
      </c>
      <c r="E44" s="29">
        <v>750</v>
      </c>
      <c r="F44" s="29">
        <v>580</v>
      </c>
      <c r="G44" s="29">
        <v>550</v>
      </c>
      <c r="H44" s="313">
        <v>1188.18</v>
      </c>
      <c r="I44" s="313">
        <v>971.93124</v>
      </c>
      <c r="J44" s="313">
        <v>767.56428000000005</v>
      </c>
      <c r="K44" s="29">
        <v>41.1</v>
      </c>
      <c r="L44" s="314">
        <v>0.5</v>
      </c>
      <c r="M44" s="315">
        <v>6</v>
      </c>
      <c r="N44" s="772"/>
      <c r="O44" s="372">
        <f t="shared" si="0"/>
        <v>40887</v>
      </c>
      <c r="Q44" s="396"/>
      <c r="T44" s="369" t="s">
        <v>584</v>
      </c>
      <c r="U44">
        <v>1</v>
      </c>
      <c r="V44" t="s">
        <v>585</v>
      </c>
      <c r="X44" s="372">
        <v>35554.132233180004</v>
      </c>
    </row>
    <row r="45" spans="1:24" x14ac:dyDescent="0.3">
      <c r="A45" s="77" t="s">
        <v>883</v>
      </c>
      <c r="B45" s="77" t="s">
        <v>4125</v>
      </c>
      <c r="C45" s="29">
        <v>13</v>
      </c>
      <c r="D45" s="29">
        <v>87</v>
      </c>
      <c r="E45" s="29">
        <v>750</v>
      </c>
      <c r="F45" s="29">
        <v>630</v>
      </c>
      <c r="G45" s="29">
        <v>600</v>
      </c>
      <c r="H45" s="313">
        <v>1286.5800000000002</v>
      </c>
      <c r="I45" s="313">
        <v>1052.4224400000001</v>
      </c>
      <c r="J45" s="313">
        <v>831.1306800000001</v>
      </c>
      <c r="K45" s="29">
        <v>44.5</v>
      </c>
      <c r="L45" s="314">
        <v>0.5</v>
      </c>
      <c r="M45" s="315">
        <v>6</v>
      </c>
      <c r="N45" s="772"/>
      <c r="O45" s="372">
        <f t="shared" si="0"/>
        <v>43630</v>
      </c>
      <c r="Q45" s="396"/>
      <c r="T45" s="369" t="s">
        <v>586</v>
      </c>
      <c r="U45">
        <v>1</v>
      </c>
      <c r="V45" t="s">
        <v>587</v>
      </c>
      <c r="X45" s="372">
        <v>37939.241933999991</v>
      </c>
    </row>
    <row r="46" spans="1:24" x14ac:dyDescent="0.3">
      <c r="A46" s="77" t="s">
        <v>884</v>
      </c>
      <c r="B46" s="77" t="s">
        <v>4126</v>
      </c>
      <c r="C46" s="29">
        <v>14</v>
      </c>
      <c r="D46" s="29">
        <v>87</v>
      </c>
      <c r="E46" s="29">
        <v>750</v>
      </c>
      <c r="F46" s="29">
        <v>680</v>
      </c>
      <c r="G46" s="29">
        <v>650</v>
      </c>
      <c r="H46" s="313">
        <v>1386.21</v>
      </c>
      <c r="I46" s="313">
        <v>1133.9197799999999</v>
      </c>
      <c r="J46" s="313">
        <v>895.49166000000002</v>
      </c>
      <c r="K46" s="29">
        <v>47.9</v>
      </c>
      <c r="L46" s="314">
        <v>0.5</v>
      </c>
      <c r="M46" s="315">
        <v>6</v>
      </c>
      <c r="N46" s="773"/>
      <c r="O46" s="372">
        <f t="shared" si="0"/>
        <v>46373</v>
      </c>
      <c r="Q46" s="396"/>
      <c r="T46" s="369" t="s">
        <v>588</v>
      </c>
      <c r="U46">
        <v>1</v>
      </c>
      <c r="V46" t="s">
        <v>589</v>
      </c>
      <c r="X46" s="372">
        <v>40324.351634820006</v>
      </c>
    </row>
    <row r="47" spans="1:24" x14ac:dyDescent="0.3">
      <c r="D47" s="311"/>
      <c r="H47" s="30"/>
      <c r="I47" s="30"/>
      <c r="J47" s="30"/>
      <c r="M47" s="324"/>
      <c r="O47" s="372">
        <f t="shared" si="0"/>
        <v>0</v>
      </c>
      <c r="P47" s="30"/>
      <c r="Q47" s="396"/>
      <c r="T47" s="369" t="s">
        <v>590</v>
      </c>
      <c r="U47">
        <v>1</v>
      </c>
      <c r="V47" t="s">
        <v>591</v>
      </c>
      <c r="X47" s="30"/>
    </row>
    <row r="48" spans="1:24" x14ac:dyDescent="0.3">
      <c r="B48" s="325" t="s">
        <v>177</v>
      </c>
      <c r="D48" s="324"/>
      <c r="H48" s="30"/>
      <c r="I48" s="30"/>
      <c r="J48" s="30"/>
      <c r="M48" s="324"/>
      <c r="O48" s="372">
        <f t="shared" si="0"/>
        <v>0</v>
      </c>
      <c r="P48" s="30"/>
      <c r="Q48" s="396"/>
      <c r="T48" s="369" t="s">
        <v>592</v>
      </c>
      <c r="U48">
        <v>1</v>
      </c>
      <c r="V48" t="s">
        <v>593</v>
      </c>
      <c r="X48" s="30"/>
    </row>
    <row r="49" spans="1:24" x14ac:dyDescent="0.3">
      <c r="A49" s="77" t="s">
        <v>885</v>
      </c>
      <c r="B49" s="77" t="s">
        <v>3665</v>
      </c>
      <c r="C49" s="29">
        <v>2</v>
      </c>
      <c r="D49" s="29">
        <v>87</v>
      </c>
      <c r="E49" s="29">
        <v>1000</v>
      </c>
      <c r="F49" s="29">
        <v>80</v>
      </c>
      <c r="G49" s="29">
        <v>50</v>
      </c>
      <c r="H49" s="313">
        <v>266.90999999999997</v>
      </c>
      <c r="I49" s="313">
        <v>218.33237999999997</v>
      </c>
      <c r="J49" s="313">
        <v>172.42385999999999</v>
      </c>
      <c r="K49" s="29">
        <v>8.9</v>
      </c>
      <c r="L49" s="314">
        <v>0.5</v>
      </c>
      <c r="M49" s="315">
        <v>2</v>
      </c>
      <c r="N49" s="771" t="s">
        <v>56</v>
      </c>
      <c r="O49" s="372">
        <f t="shared" si="0"/>
        <v>14135</v>
      </c>
      <c r="Q49" s="396"/>
      <c r="T49" s="369" t="s">
        <v>594</v>
      </c>
      <c r="U49">
        <v>1</v>
      </c>
      <c r="V49" t="s">
        <v>595</v>
      </c>
      <c r="X49" s="372">
        <v>12291.208676999999</v>
      </c>
    </row>
    <row r="50" spans="1:24" x14ac:dyDescent="0.3">
      <c r="A50" s="77" t="s">
        <v>886</v>
      </c>
      <c r="B50" s="77" t="s">
        <v>3666</v>
      </c>
      <c r="C50" s="29">
        <v>3</v>
      </c>
      <c r="D50" s="29">
        <v>87</v>
      </c>
      <c r="E50" s="29">
        <v>1000</v>
      </c>
      <c r="F50" s="29">
        <v>130</v>
      </c>
      <c r="G50" s="29">
        <v>100</v>
      </c>
      <c r="H50" s="313">
        <v>400.97999999999996</v>
      </c>
      <c r="I50" s="313">
        <v>328.00163999999995</v>
      </c>
      <c r="J50" s="313">
        <v>259.03307999999998</v>
      </c>
      <c r="K50" s="29">
        <v>13.3</v>
      </c>
      <c r="L50" s="314">
        <v>0.5</v>
      </c>
      <c r="M50" s="315">
        <v>4</v>
      </c>
      <c r="N50" s="772"/>
      <c r="O50" s="372">
        <f t="shared" si="0"/>
        <v>17258</v>
      </c>
      <c r="Q50" s="396"/>
      <c r="T50" s="369" t="s">
        <v>596</v>
      </c>
      <c r="U50">
        <v>1</v>
      </c>
      <c r="V50" t="s">
        <v>597</v>
      </c>
      <c r="X50" s="372">
        <v>15007.345704450003</v>
      </c>
    </row>
    <row r="51" spans="1:24" x14ac:dyDescent="0.3">
      <c r="A51" s="77" t="s">
        <v>887</v>
      </c>
      <c r="B51" s="77" t="s">
        <v>3667</v>
      </c>
      <c r="C51" s="29">
        <v>4</v>
      </c>
      <c r="D51" s="29">
        <v>87</v>
      </c>
      <c r="E51" s="29">
        <v>1000</v>
      </c>
      <c r="F51" s="29">
        <v>180</v>
      </c>
      <c r="G51" s="29">
        <v>150</v>
      </c>
      <c r="H51" s="313">
        <v>533.81999999999994</v>
      </c>
      <c r="I51" s="313">
        <v>436.66475999999994</v>
      </c>
      <c r="J51" s="313">
        <v>344.84771999999998</v>
      </c>
      <c r="K51" s="29">
        <v>17.600000000000001</v>
      </c>
      <c r="L51" s="314">
        <v>0.5</v>
      </c>
      <c r="M51" s="315">
        <v>4</v>
      </c>
      <c r="N51" s="772"/>
      <c r="O51" s="372">
        <f t="shared" si="0"/>
        <v>20389</v>
      </c>
      <c r="Q51" s="396"/>
      <c r="T51" s="369" t="s">
        <v>598</v>
      </c>
      <c r="U51">
        <v>1</v>
      </c>
      <c r="V51" t="s">
        <v>599</v>
      </c>
      <c r="X51" s="372">
        <v>17729.17299648</v>
      </c>
    </row>
    <row r="52" spans="1:24" x14ac:dyDescent="0.3">
      <c r="A52" s="317" t="s">
        <v>888</v>
      </c>
      <c r="B52" s="317" t="s">
        <v>4127</v>
      </c>
      <c r="C52" s="318">
        <v>5</v>
      </c>
      <c r="D52" s="318">
        <v>87</v>
      </c>
      <c r="E52" s="318">
        <v>1000</v>
      </c>
      <c r="F52" s="318">
        <v>230</v>
      </c>
      <c r="G52" s="318">
        <v>200</v>
      </c>
      <c r="H52" s="319">
        <v>667.89</v>
      </c>
      <c r="I52" s="319">
        <v>546.33402000000001</v>
      </c>
      <c r="J52" s="319">
        <v>431.45694000000003</v>
      </c>
      <c r="K52" s="318">
        <v>21.9</v>
      </c>
      <c r="L52" s="320">
        <v>0.5</v>
      </c>
      <c r="M52" s="321">
        <v>4</v>
      </c>
      <c r="N52" s="772"/>
      <c r="O52" s="372">
        <f t="shared" si="0"/>
        <v>23525</v>
      </c>
      <c r="Q52" s="396"/>
      <c r="T52" s="369" t="s">
        <v>600</v>
      </c>
      <c r="U52">
        <v>1</v>
      </c>
      <c r="V52" t="s">
        <v>601</v>
      </c>
      <c r="X52" s="373">
        <v>20456.69055309</v>
      </c>
    </row>
    <row r="53" spans="1:24" x14ac:dyDescent="0.3">
      <c r="A53" s="77" t="s">
        <v>889</v>
      </c>
      <c r="B53" s="77" t="s">
        <v>4128</v>
      </c>
      <c r="C53" s="29">
        <v>6</v>
      </c>
      <c r="D53" s="29">
        <v>87</v>
      </c>
      <c r="E53" s="29">
        <v>1000</v>
      </c>
      <c r="F53" s="29">
        <v>280</v>
      </c>
      <c r="G53" s="29">
        <v>250</v>
      </c>
      <c r="H53" s="313">
        <v>800.73</v>
      </c>
      <c r="I53" s="313">
        <v>654.99713999999994</v>
      </c>
      <c r="J53" s="313">
        <v>517.27157999999997</v>
      </c>
      <c r="K53" s="29">
        <v>26.3</v>
      </c>
      <c r="L53" s="314">
        <v>0.5</v>
      </c>
      <c r="M53" s="315">
        <v>4</v>
      </c>
      <c r="N53" s="772"/>
      <c r="O53" s="372">
        <f t="shared" si="0"/>
        <v>26668</v>
      </c>
      <c r="Q53" s="396"/>
      <c r="T53" s="369" t="s">
        <v>602</v>
      </c>
      <c r="U53">
        <v>1</v>
      </c>
      <c r="V53" t="s">
        <v>603</v>
      </c>
      <c r="X53" s="372">
        <v>23189.898374280001</v>
      </c>
    </row>
    <row r="54" spans="1:24" x14ac:dyDescent="0.3">
      <c r="A54" s="77" t="s">
        <v>890</v>
      </c>
      <c r="B54" s="77" t="s">
        <v>4129</v>
      </c>
      <c r="C54" s="29">
        <v>7</v>
      </c>
      <c r="D54" s="29">
        <v>87</v>
      </c>
      <c r="E54" s="29">
        <v>1000</v>
      </c>
      <c r="F54" s="29">
        <v>330</v>
      </c>
      <c r="G54" s="29">
        <v>300</v>
      </c>
      <c r="H54" s="313">
        <v>934.8</v>
      </c>
      <c r="I54" s="313">
        <v>764.66639999999995</v>
      </c>
      <c r="J54" s="313">
        <v>603.88080000000002</v>
      </c>
      <c r="K54" s="29">
        <v>30.6</v>
      </c>
      <c r="L54" s="314">
        <v>0.5</v>
      </c>
      <c r="M54" s="315">
        <v>4</v>
      </c>
      <c r="N54" s="772"/>
      <c r="O54" s="372">
        <f t="shared" si="0"/>
        <v>29818</v>
      </c>
      <c r="Q54" s="396"/>
      <c r="T54" s="369" t="s">
        <v>604</v>
      </c>
      <c r="U54">
        <v>1</v>
      </c>
      <c r="V54" t="s">
        <v>605</v>
      </c>
      <c r="X54" s="372">
        <v>25928.796460050002</v>
      </c>
    </row>
    <row r="55" spans="1:24" x14ac:dyDescent="0.3">
      <c r="A55" s="317" t="s">
        <v>891</v>
      </c>
      <c r="B55" s="317" t="s">
        <v>4130</v>
      </c>
      <c r="C55" s="318">
        <v>8</v>
      </c>
      <c r="D55" s="318">
        <v>87</v>
      </c>
      <c r="E55" s="318">
        <v>1000</v>
      </c>
      <c r="F55" s="318">
        <v>380</v>
      </c>
      <c r="G55" s="318">
        <v>350</v>
      </c>
      <c r="H55" s="319">
        <v>1067.6399999999999</v>
      </c>
      <c r="I55" s="319">
        <v>873.32951999999989</v>
      </c>
      <c r="J55" s="319">
        <v>689.69543999999996</v>
      </c>
      <c r="K55" s="318">
        <v>35</v>
      </c>
      <c r="L55" s="320">
        <v>0.5</v>
      </c>
      <c r="M55" s="321">
        <v>4</v>
      </c>
      <c r="N55" s="772"/>
      <c r="O55" s="372">
        <f t="shared" si="0"/>
        <v>32974</v>
      </c>
      <c r="P55" s="393"/>
      <c r="Q55" s="396"/>
      <c r="T55" s="369" t="s">
        <v>606</v>
      </c>
      <c r="U55">
        <v>1</v>
      </c>
      <c r="V55" t="s">
        <v>607</v>
      </c>
      <c r="X55" s="373">
        <v>28673.384810399999</v>
      </c>
    </row>
    <row r="56" spans="1:24" x14ac:dyDescent="0.3">
      <c r="A56" s="77" t="s">
        <v>892</v>
      </c>
      <c r="B56" s="77" t="s">
        <v>4131</v>
      </c>
      <c r="C56" s="29">
        <v>9</v>
      </c>
      <c r="D56" s="29">
        <v>87</v>
      </c>
      <c r="E56" s="29">
        <v>1000</v>
      </c>
      <c r="F56" s="29">
        <v>430</v>
      </c>
      <c r="G56" s="29">
        <v>400</v>
      </c>
      <c r="H56" s="313">
        <v>1201.71</v>
      </c>
      <c r="I56" s="313">
        <v>982.99878000000001</v>
      </c>
      <c r="J56" s="313">
        <v>776.30466000000001</v>
      </c>
      <c r="K56" s="29">
        <v>39.299999999999997</v>
      </c>
      <c r="L56" s="314">
        <v>0.5</v>
      </c>
      <c r="M56" s="315">
        <v>4</v>
      </c>
      <c r="N56" s="772"/>
      <c r="O56" s="372">
        <f t="shared" si="0"/>
        <v>36137</v>
      </c>
      <c r="Q56" s="396"/>
      <c r="T56" s="369" t="s">
        <v>608</v>
      </c>
      <c r="U56">
        <v>1</v>
      </c>
      <c r="V56" t="s">
        <v>609</v>
      </c>
      <c r="X56" s="372">
        <v>31423.663425330004</v>
      </c>
    </row>
    <row r="57" spans="1:24" x14ac:dyDescent="0.3">
      <c r="A57" s="77" t="s">
        <v>893</v>
      </c>
      <c r="B57" s="77" t="s">
        <v>4132</v>
      </c>
      <c r="C57" s="29">
        <v>10</v>
      </c>
      <c r="D57" s="29">
        <v>87</v>
      </c>
      <c r="E57" s="29">
        <v>1000</v>
      </c>
      <c r="F57" s="29">
        <v>480</v>
      </c>
      <c r="G57" s="29">
        <v>450</v>
      </c>
      <c r="H57" s="313">
        <v>1334.55</v>
      </c>
      <c r="I57" s="313">
        <v>1091.6618999999998</v>
      </c>
      <c r="J57" s="313">
        <v>862.11929999999995</v>
      </c>
      <c r="K57" s="29">
        <v>43.7</v>
      </c>
      <c r="L57" s="314">
        <v>0.5</v>
      </c>
      <c r="M57" s="315">
        <v>6</v>
      </c>
      <c r="N57" s="772"/>
      <c r="O57" s="372">
        <f t="shared" si="0"/>
        <v>39308</v>
      </c>
      <c r="Q57" s="396"/>
      <c r="T57" s="369" t="s">
        <v>610</v>
      </c>
      <c r="U57">
        <v>1</v>
      </c>
      <c r="V57" t="s">
        <v>611</v>
      </c>
      <c r="X57" s="372">
        <v>34181.238928320003</v>
      </c>
    </row>
    <row r="58" spans="1:24" x14ac:dyDescent="0.3">
      <c r="A58" s="317" t="s">
        <v>894</v>
      </c>
      <c r="B58" s="317" t="s">
        <v>4133</v>
      </c>
      <c r="C58" s="318">
        <v>11</v>
      </c>
      <c r="D58" s="318">
        <v>87</v>
      </c>
      <c r="E58" s="318">
        <v>1000</v>
      </c>
      <c r="F58" s="318">
        <v>530</v>
      </c>
      <c r="G58" s="318">
        <v>500</v>
      </c>
      <c r="H58" s="319">
        <v>1468.62</v>
      </c>
      <c r="I58" s="319">
        <v>1201.3311599999997</v>
      </c>
      <c r="J58" s="319">
        <v>948.72852</v>
      </c>
      <c r="K58" s="318">
        <v>48</v>
      </c>
      <c r="L58" s="320">
        <v>0.5</v>
      </c>
      <c r="M58" s="321">
        <v>6</v>
      </c>
      <c r="N58" s="772"/>
      <c r="O58" s="372">
        <f t="shared" si="0"/>
        <v>42484</v>
      </c>
      <c r="Q58" s="396"/>
      <c r="T58" s="369" t="s">
        <v>612</v>
      </c>
      <c r="U58">
        <v>1</v>
      </c>
      <c r="V58" t="s">
        <v>613</v>
      </c>
      <c r="X58" s="373">
        <v>36942.899749470002</v>
      </c>
    </row>
    <row r="59" spans="1:24" x14ac:dyDescent="0.3">
      <c r="A59" s="77" t="s">
        <v>895</v>
      </c>
      <c r="B59" s="77" t="s">
        <v>4134</v>
      </c>
      <c r="C59" s="29">
        <v>12</v>
      </c>
      <c r="D59" s="29">
        <v>87</v>
      </c>
      <c r="E59" s="29">
        <v>1000</v>
      </c>
      <c r="F59" s="29">
        <v>580</v>
      </c>
      <c r="G59" s="29">
        <v>550</v>
      </c>
      <c r="H59" s="313">
        <v>1601.46</v>
      </c>
      <c r="I59" s="313">
        <v>1309.9942799999999</v>
      </c>
      <c r="J59" s="313">
        <v>1034.5431599999999</v>
      </c>
      <c r="K59" s="29">
        <v>52.4</v>
      </c>
      <c r="L59" s="314">
        <v>0.5</v>
      </c>
      <c r="M59" s="315">
        <v>6</v>
      </c>
      <c r="N59" s="772"/>
      <c r="O59" s="372">
        <f t="shared" si="0"/>
        <v>45622</v>
      </c>
      <c r="Q59" s="396"/>
      <c r="T59" s="369" t="s">
        <v>614</v>
      </c>
      <c r="U59">
        <v>1</v>
      </c>
      <c r="V59" t="s">
        <v>615</v>
      </c>
      <c r="X59" s="372">
        <v>39671.381615580009</v>
      </c>
    </row>
    <row r="60" spans="1:24" x14ac:dyDescent="0.3">
      <c r="A60" s="77" t="s">
        <v>896</v>
      </c>
      <c r="B60" s="77" t="s">
        <v>4135</v>
      </c>
      <c r="C60" s="29">
        <v>13</v>
      </c>
      <c r="D60" s="29">
        <v>87</v>
      </c>
      <c r="E60" s="29">
        <v>1000</v>
      </c>
      <c r="F60" s="29">
        <v>630</v>
      </c>
      <c r="G60" s="29">
        <v>600</v>
      </c>
      <c r="H60" s="313">
        <v>1735.53</v>
      </c>
      <c r="I60" s="313">
        <v>1419.6635399999998</v>
      </c>
      <c r="J60" s="313">
        <v>1121.15238</v>
      </c>
      <c r="K60" s="29">
        <v>56.7</v>
      </c>
      <c r="L60" s="314">
        <v>0.5</v>
      </c>
      <c r="M60" s="315">
        <v>6</v>
      </c>
      <c r="N60" s="772"/>
      <c r="O60" s="372">
        <f t="shared" si="0"/>
        <v>48760</v>
      </c>
      <c r="Q60" s="396"/>
      <c r="T60" s="369" t="s">
        <v>616</v>
      </c>
      <c r="U60">
        <v>1</v>
      </c>
      <c r="V60" t="s">
        <v>617</v>
      </c>
      <c r="X60" s="372">
        <v>42399.863481690008</v>
      </c>
    </row>
    <row r="61" spans="1:24" x14ac:dyDescent="0.3">
      <c r="A61" s="77" t="s">
        <v>897</v>
      </c>
      <c r="B61" s="77" t="s">
        <v>4136</v>
      </c>
      <c r="C61" s="29">
        <v>14</v>
      </c>
      <c r="D61" s="29">
        <v>87</v>
      </c>
      <c r="E61" s="29">
        <v>1000</v>
      </c>
      <c r="F61" s="29">
        <v>680</v>
      </c>
      <c r="G61" s="29">
        <v>650</v>
      </c>
      <c r="H61" s="313">
        <v>1868.37</v>
      </c>
      <c r="I61" s="313">
        <v>1528.3266599999997</v>
      </c>
      <c r="J61" s="313">
        <v>1206.96702</v>
      </c>
      <c r="K61" s="29">
        <v>61</v>
      </c>
      <c r="L61" s="314">
        <v>0.5</v>
      </c>
      <c r="M61" s="315">
        <v>6</v>
      </c>
      <c r="N61" s="773"/>
      <c r="O61" s="372">
        <f t="shared" si="0"/>
        <v>51898</v>
      </c>
      <c r="Q61" s="396"/>
      <c r="T61" s="369" t="s">
        <v>618</v>
      </c>
      <c r="U61">
        <v>1</v>
      </c>
      <c r="V61" t="s">
        <v>619</v>
      </c>
      <c r="X61" s="372">
        <v>45128.345347800008</v>
      </c>
    </row>
    <row r="62" spans="1:24" x14ac:dyDescent="0.3">
      <c r="H62" s="30"/>
      <c r="I62" s="30"/>
      <c r="J62" s="30"/>
      <c r="M62" s="324"/>
      <c r="O62" s="372">
        <f t="shared" si="0"/>
        <v>0</v>
      </c>
      <c r="P62" s="30"/>
      <c r="Q62" s="396"/>
      <c r="T62" s="369" t="s">
        <v>620</v>
      </c>
      <c r="U62">
        <v>1</v>
      </c>
      <c r="V62" t="s">
        <v>621</v>
      </c>
      <c r="X62" s="30"/>
    </row>
    <row r="63" spans="1:24" x14ac:dyDescent="0.3">
      <c r="B63" s="325" t="s">
        <v>178</v>
      </c>
      <c r="H63" s="30"/>
      <c r="I63" s="30"/>
      <c r="J63" s="30"/>
      <c r="M63" s="324"/>
      <c r="O63" s="372">
        <f t="shared" si="0"/>
        <v>0</v>
      </c>
      <c r="P63" s="30"/>
      <c r="Q63" s="396"/>
      <c r="T63" s="369" t="s">
        <v>622</v>
      </c>
      <c r="U63">
        <v>1</v>
      </c>
      <c r="V63" t="s">
        <v>623</v>
      </c>
      <c r="X63" s="30"/>
    </row>
    <row r="64" spans="1:24" x14ac:dyDescent="0.3">
      <c r="A64" s="77" t="s">
        <v>898</v>
      </c>
      <c r="B64" s="77" t="s">
        <v>3668</v>
      </c>
      <c r="C64" s="29">
        <v>2</v>
      </c>
      <c r="D64" s="29">
        <v>87</v>
      </c>
      <c r="E64" s="29">
        <v>1250</v>
      </c>
      <c r="F64" s="29">
        <v>80</v>
      </c>
      <c r="G64" s="29">
        <v>50</v>
      </c>
      <c r="H64" s="313">
        <v>330.87</v>
      </c>
      <c r="I64" s="313">
        <v>270.65165999999999</v>
      </c>
      <c r="J64" s="313">
        <v>213.74202</v>
      </c>
      <c r="K64" s="29">
        <v>10.8</v>
      </c>
      <c r="L64" s="314">
        <v>0.5</v>
      </c>
      <c r="M64" s="315">
        <v>2</v>
      </c>
      <c r="N64" s="771" t="s">
        <v>56</v>
      </c>
      <c r="O64" s="372">
        <f t="shared" si="0"/>
        <v>15474</v>
      </c>
      <c r="Q64" s="396"/>
      <c r="T64" s="369" t="s">
        <v>624</v>
      </c>
      <c r="U64">
        <v>1</v>
      </c>
      <c r="V64" t="s">
        <v>625</v>
      </c>
      <c r="X64" s="372">
        <v>13455.842994000002</v>
      </c>
    </row>
    <row r="65" spans="1:24" x14ac:dyDescent="0.3">
      <c r="A65" s="77" t="s">
        <v>899</v>
      </c>
      <c r="B65" s="77" t="s">
        <v>3669</v>
      </c>
      <c r="C65" s="29">
        <v>3</v>
      </c>
      <c r="D65" s="29">
        <v>87</v>
      </c>
      <c r="E65" s="29">
        <v>1250</v>
      </c>
      <c r="F65" s="29">
        <v>130</v>
      </c>
      <c r="G65" s="29">
        <v>100</v>
      </c>
      <c r="H65" s="313">
        <v>496.92</v>
      </c>
      <c r="I65" s="313">
        <v>406.48055999999997</v>
      </c>
      <c r="J65" s="313">
        <v>321.01032000000004</v>
      </c>
      <c r="K65" s="29">
        <v>16.100000000000001</v>
      </c>
      <c r="L65" s="314">
        <v>0.5</v>
      </c>
      <c r="M65" s="315">
        <v>4</v>
      </c>
      <c r="N65" s="772"/>
      <c r="O65" s="372">
        <f t="shared" si="0"/>
        <v>19268</v>
      </c>
      <c r="Q65" s="396"/>
      <c r="T65" s="369" t="s">
        <v>626</v>
      </c>
      <c r="U65">
        <v>1</v>
      </c>
      <c r="V65" t="s">
        <v>627</v>
      </c>
      <c r="X65" s="372">
        <v>16754.541192180001</v>
      </c>
    </row>
    <row r="66" spans="1:24" x14ac:dyDescent="0.3">
      <c r="A66" s="77" t="s">
        <v>900</v>
      </c>
      <c r="B66" s="77" t="s">
        <v>3670</v>
      </c>
      <c r="C66" s="29">
        <v>4</v>
      </c>
      <c r="D66" s="29">
        <v>87</v>
      </c>
      <c r="E66" s="29">
        <v>1250</v>
      </c>
      <c r="F66" s="29">
        <v>180</v>
      </c>
      <c r="G66" s="29">
        <v>150</v>
      </c>
      <c r="H66" s="313">
        <v>662.96999999999991</v>
      </c>
      <c r="I66" s="313">
        <v>542.30945999999994</v>
      </c>
      <c r="J66" s="313">
        <v>428.27861999999993</v>
      </c>
      <c r="K66" s="29">
        <v>21.3</v>
      </c>
      <c r="L66" s="314">
        <v>0.5</v>
      </c>
      <c r="M66" s="315">
        <v>4</v>
      </c>
      <c r="N66" s="772"/>
      <c r="O66" s="372">
        <f t="shared" si="0"/>
        <v>23069</v>
      </c>
      <c r="Q66" s="396"/>
      <c r="T66" s="369" t="s">
        <v>628</v>
      </c>
      <c r="U66">
        <v>1</v>
      </c>
      <c r="V66" t="s">
        <v>629</v>
      </c>
      <c r="X66" s="372">
        <v>20060.15223168</v>
      </c>
    </row>
    <row r="67" spans="1:24" x14ac:dyDescent="0.3">
      <c r="A67" s="317" t="s">
        <v>901</v>
      </c>
      <c r="B67" s="317" t="s">
        <v>4137</v>
      </c>
      <c r="C67" s="318">
        <v>5</v>
      </c>
      <c r="D67" s="318">
        <v>87</v>
      </c>
      <c r="E67" s="318">
        <v>1250</v>
      </c>
      <c r="F67" s="318">
        <v>230</v>
      </c>
      <c r="G67" s="318">
        <v>200</v>
      </c>
      <c r="H67" s="319">
        <v>829.02</v>
      </c>
      <c r="I67" s="319">
        <v>678.13835999999992</v>
      </c>
      <c r="J67" s="319">
        <v>535.54692</v>
      </c>
      <c r="K67" s="318">
        <v>26.7</v>
      </c>
      <c r="L67" s="320">
        <v>0.5</v>
      </c>
      <c r="M67" s="321">
        <v>4</v>
      </c>
      <c r="N67" s="772"/>
      <c r="O67" s="372">
        <f t="shared" si="0"/>
        <v>26879</v>
      </c>
      <c r="Q67" s="396"/>
      <c r="T67" s="369" t="s">
        <v>630</v>
      </c>
      <c r="U67">
        <v>1</v>
      </c>
      <c r="V67" t="s">
        <v>297</v>
      </c>
      <c r="X67" s="373">
        <v>23372.676112500001</v>
      </c>
    </row>
    <row r="68" spans="1:24" x14ac:dyDescent="0.3">
      <c r="A68" s="77" t="s">
        <v>902</v>
      </c>
      <c r="B68" s="77" t="s">
        <v>4138</v>
      </c>
      <c r="C68" s="29">
        <v>6</v>
      </c>
      <c r="D68" s="29">
        <v>87</v>
      </c>
      <c r="E68" s="29">
        <v>1250</v>
      </c>
      <c r="F68" s="29">
        <v>280</v>
      </c>
      <c r="G68" s="29">
        <v>250</v>
      </c>
      <c r="H68" s="313">
        <v>993.84</v>
      </c>
      <c r="I68" s="313">
        <v>812.96111999999994</v>
      </c>
      <c r="J68" s="313">
        <v>642.02064000000007</v>
      </c>
      <c r="K68" s="29">
        <v>31.9</v>
      </c>
      <c r="L68" s="314">
        <v>0.5</v>
      </c>
      <c r="M68" s="315">
        <v>4</v>
      </c>
      <c r="N68" s="772"/>
      <c r="O68" s="372">
        <f t="shared" si="0"/>
        <v>30696</v>
      </c>
      <c r="Q68" s="396"/>
      <c r="T68" s="369" t="s">
        <v>631</v>
      </c>
      <c r="U68">
        <v>1</v>
      </c>
      <c r="V68" t="s">
        <v>298</v>
      </c>
      <c r="X68" s="372">
        <v>26692.11283464</v>
      </c>
    </row>
    <row r="69" spans="1:24" x14ac:dyDescent="0.3">
      <c r="A69" s="77" t="s">
        <v>903</v>
      </c>
      <c r="B69" s="77" t="s">
        <v>4139</v>
      </c>
      <c r="C69" s="29">
        <v>7</v>
      </c>
      <c r="D69" s="29">
        <v>87</v>
      </c>
      <c r="E69" s="29">
        <v>1250</v>
      </c>
      <c r="F69" s="29">
        <v>330</v>
      </c>
      <c r="G69" s="29">
        <v>300</v>
      </c>
      <c r="H69" s="313">
        <v>1159.8899999999999</v>
      </c>
      <c r="I69" s="313">
        <v>948.7900199999998</v>
      </c>
      <c r="J69" s="313">
        <v>749.28893999999991</v>
      </c>
      <c r="K69" s="29">
        <v>37.200000000000003</v>
      </c>
      <c r="L69" s="314">
        <v>0.5</v>
      </c>
      <c r="M69" s="315">
        <v>4</v>
      </c>
      <c r="N69" s="772"/>
      <c r="O69" s="372">
        <f t="shared" ref="O69:O132" si="1">ROUND(X69*1.15,0)</f>
        <v>34521</v>
      </c>
      <c r="Q69" s="396"/>
      <c r="T69" s="369" t="s">
        <v>632</v>
      </c>
      <c r="U69">
        <v>1</v>
      </c>
      <c r="V69" t="s">
        <v>299</v>
      </c>
      <c r="X69" s="372">
        <v>30018.462398099997</v>
      </c>
    </row>
    <row r="70" spans="1:24" x14ac:dyDescent="0.3">
      <c r="A70" s="317" t="s">
        <v>904</v>
      </c>
      <c r="B70" s="317" t="s">
        <v>4140</v>
      </c>
      <c r="C70" s="318">
        <v>8</v>
      </c>
      <c r="D70" s="318">
        <v>87</v>
      </c>
      <c r="E70" s="318">
        <v>1250</v>
      </c>
      <c r="F70" s="318">
        <v>380</v>
      </c>
      <c r="G70" s="318">
        <v>350</v>
      </c>
      <c r="H70" s="319">
        <v>1325.9399999999998</v>
      </c>
      <c r="I70" s="319">
        <v>1084.6189199999999</v>
      </c>
      <c r="J70" s="319">
        <v>856.55723999999987</v>
      </c>
      <c r="K70" s="318">
        <v>42.5</v>
      </c>
      <c r="L70" s="320">
        <v>0.5</v>
      </c>
      <c r="M70" s="321">
        <v>4</v>
      </c>
      <c r="N70" s="772"/>
      <c r="O70" s="372">
        <f t="shared" si="1"/>
        <v>38356</v>
      </c>
      <c r="Q70" s="396"/>
      <c r="T70" s="369" t="s">
        <v>633</v>
      </c>
      <c r="U70">
        <v>1</v>
      </c>
      <c r="V70" t="s">
        <v>300</v>
      </c>
      <c r="X70" s="373">
        <v>33353.328072240001</v>
      </c>
    </row>
    <row r="71" spans="1:24" x14ac:dyDescent="0.3">
      <c r="A71" s="77" t="s">
        <v>905</v>
      </c>
      <c r="B71" s="77" t="s">
        <v>4141</v>
      </c>
      <c r="C71" s="29">
        <v>9</v>
      </c>
      <c r="D71" s="29">
        <v>87</v>
      </c>
      <c r="E71" s="29">
        <v>1250</v>
      </c>
      <c r="F71" s="29">
        <v>430</v>
      </c>
      <c r="G71" s="29">
        <v>400</v>
      </c>
      <c r="H71" s="313">
        <v>1491.99</v>
      </c>
      <c r="I71" s="313">
        <v>1220.4478199999999</v>
      </c>
      <c r="J71" s="313">
        <v>963.82554000000005</v>
      </c>
      <c r="K71" s="29">
        <v>47.8</v>
      </c>
      <c r="L71" s="314">
        <v>0.5</v>
      </c>
      <c r="M71" s="315">
        <v>4</v>
      </c>
      <c r="N71" s="772"/>
      <c r="O71" s="372">
        <f t="shared" si="1"/>
        <v>42198</v>
      </c>
      <c r="Q71" s="396"/>
      <c r="T71" s="369" t="s">
        <v>634</v>
      </c>
      <c r="U71">
        <v>1</v>
      </c>
      <c r="V71" t="s">
        <v>301</v>
      </c>
      <c r="X71" s="372">
        <v>36693.504995399991</v>
      </c>
    </row>
    <row r="72" spans="1:24" x14ac:dyDescent="0.3">
      <c r="A72" s="77" t="s">
        <v>906</v>
      </c>
      <c r="B72" s="77" t="s">
        <v>4142</v>
      </c>
      <c r="C72" s="29">
        <v>10</v>
      </c>
      <c r="D72" s="29">
        <v>87</v>
      </c>
      <c r="E72" s="29">
        <v>1250</v>
      </c>
      <c r="F72" s="29">
        <v>480</v>
      </c>
      <c r="G72" s="29">
        <v>450</v>
      </c>
      <c r="H72" s="313">
        <v>1656.8100000000002</v>
      </c>
      <c r="I72" s="313">
        <v>1355.2705800000001</v>
      </c>
      <c r="J72" s="313">
        <v>1070.2992600000002</v>
      </c>
      <c r="K72" s="29">
        <v>53.1</v>
      </c>
      <c r="L72" s="314">
        <v>0.5</v>
      </c>
      <c r="M72" s="315">
        <v>6</v>
      </c>
      <c r="N72" s="772"/>
      <c r="O72" s="372">
        <f t="shared" si="1"/>
        <v>46050</v>
      </c>
      <c r="Q72" s="396"/>
      <c r="T72" s="369" t="s">
        <v>635</v>
      </c>
      <c r="U72">
        <v>1</v>
      </c>
      <c r="V72" t="s">
        <v>302</v>
      </c>
      <c r="X72" s="372">
        <v>40043.808006840001</v>
      </c>
    </row>
    <row r="73" spans="1:24" x14ac:dyDescent="0.3">
      <c r="A73" s="317" t="s">
        <v>907</v>
      </c>
      <c r="B73" s="317" t="s">
        <v>4143</v>
      </c>
      <c r="C73" s="318">
        <v>11</v>
      </c>
      <c r="D73" s="318">
        <v>87</v>
      </c>
      <c r="E73" s="318">
        <v>1250</v>
      </c>
      <c r="F73" s="318">
        <v>530</v>
      </c>
      <c r="G73" s="318">
        <v>500</v>
      </c>
      <c r="H73" s="319">
        <v>1822.8600000000001</v>
      </c>
      <c r="I73" s="319">
        <v>1491.0994800000001</v>
      </c>
      <c r="J73" s="319">
        <v>1177.5675600000002</v>
      </c>
      <c r="K73" s="318">
        <v>58.4</v>
      </c>
      <c r="L73" s="320">
        <v>0.5</v>
      </c>
      <c r="M73" s="321">
        <v>6</v>
      </c>
      <c r="N73" s="772"/>
      <c r="O73" s="372">
        <f t="shared" si="1"/>
        <v>49907</v>
      </c>
      <c r="Q73" s="396"/>
      <c r="T73" s="369" t="s">
        <v>636</v>
      </c>
      <c r="U73">
        <v>1</v>
      </c>
      <c r="V73" t="s">
        <v>303</v>
      </c>
      <c r="X73" s="373">
        <v>43397.813966760012</v>
      </c>
    </row>
    <row r="74" spans="1:24" x14ac:dyDescent="0.3">
      <c r="A74" s="77" t="s">
        <v>908</v>
      </c>
      <c r="B74" s="77" t="s">
        <v>4144</v>
      </c>
      <c r="C74" s="29">
        <v>12</v>
      </c>
      <c r="D74" s="29">
        <v>87</v>
      </c>
      <c r="E74" s="29">
        <v>1250</v>
      </c>
      <c r="F74" s="29">
        <v>580</v>
      </c>
      <c r="G74" s="29">
        <v>550</v>
      </c>
      <c r="H74" s="313">
        <v>1988.9100000000003</v>
      </c>
      <c r="I74" s="313">
        <v>1626.9283800000001</v>
      </c>
      <c r="J74" s="313">
        <v>1284.8358600000001</v>
      </c>
      <c r="K74" s="29">
        <v>63.7</v>
      </c>
      <c r="L74" s="314">
        <v>0.5</v>
      </c>
      <c r="M74" s="315">
        <v>6</v>
      </c>
      <c r="N74" s="772"/>
      <c r="O74" s="372">
        <f t="shared" si="1"/>
        <v>53721</v>
      </c>
      <c r="Q74" s="396"/>
      <c r="T74" s="369" t="s">
        <v>637</v>
      </c>
      <c r="U74">
        <v>1</v>
      </c>
      <c r="V74" t="s">
        <v>304</v>
      </c>
      <c r="X74" s="372">
        <v>46714.12968024001</v>
      </c>
    </row>
    <row r="75" spans="1:24" x14ac:dyDescent="0.3">
      <c r="A75" s="77" t="s">
        <v>909</v>
      </c>
      <c r="B75" s="77" t="s">
        <v>4145</v>
      </c>
      <c r="C75" s="29">
        <v>13</v>
      </c>
      <c r="D75" s="29">
        <v>87</v>
      </c>
      <c r="E75" s="29">
        <v>1250</v>
      </c>
      <c r="F75" s="29">
        <v>630</v>
      </c>
      <c r="G75" s="29">
        <v>600</v>
      </c>
      <c r="H75" s="313">
        <v>2153.73</v>
      </c>
      <c r="I75" s="313">
        <v>1761.7511399999999</v>
      </c>
      <c r="J75" s="313">
        <v>1391.3095800000001</v>
      </c>
      <c r="K75" s="29">
        <v>69</v>
      </c>
      <c r="L75" s="314">
        <v>0.5</v>
      </c>
      <c r="M75" s="315">
        <v>6</v>
      </c>
      <c r="N75" s="772"/>
      <c r="O75" s="372">
        <f t="shared" si="1"/>
        <v>57533</v>
      </c>
      <c r="Q75" s="396"/>
      <c r="T75" s="369" t="s">
        <v>638</v>
      </c>
      <c r="U75">
        <v>1</v>
      </c>
      <c r="V75" t="s">
        <v>305</v>
      </c>
      <c r="X75" s="372">
        <v>50028.837093179995</v>
      </c>
    </row>
    <row r="76" spans="1:24" x14ac:dyDescent="0.3">
      <c r="A76" s="77" t="s">
        <v>910</v>
      </c>
      <c r="B76" s="77" t="s">
        <v>4146</v>
      </c>
      <c r="C76" s="29">
        <v>14</v>
      </c>
      <c r="D76" s="29">
        <v>87</v>
      </c>
      <c r="E76" s="29">
        <v>1250</v>
      </c>
      <c r="F76" s="29">
        <v>680</v>
      </c>
      <c r="G76" s="29">
        <v>650</v>
      </c>
      <c r="H76" s="313">
        <v>2319.7799999999997</v>
      </c>
      <c r="I76" s="313">
        <v>1897.5800399999996</v>
      </c>
      <c r="J76" s="313">
        <v>1498.5778799999998</v>
      </c>
      <c r="K76" s="29">
        <v>74.2</v>
      </c>
      <c r="L76" s="314">
        <v>0.5</v>
      </c>
      <c r="M76" s="315">
        <v>6</v>
      </c>
      <c r="N76" s="773"/>
      <c r="O76" s="372">
        <f t="shared" si="1"/>
        <v>61345</v>
      </c>
      <c r="Q76" s="396"/>
      <c r="T76" s="369" t="s">
        <v>639</v>
      </c>
      <c r="U76">
        <v>1</v>
      </c>
      <c r="V76" t="s">
        <v>306</v>
      </c>
      <c r="X76" s="372">
        <v>53343.544506120001</v>
      </c>
    </row>
    <row r="77" spans="1:24" x14ac:dyDescent="0.3">
      <c r="D77" s="311"/>
      <c r="H77" s="30"/>
      <c r="I77" s="30"/>
      <c r="J77" s="30"/>
      <c r="M77" s="324"/>
      <c r="O77" s="372">
        <f t="shared" si="1"/>
        <v>0</v>
      </c>
      <c r="P77" s="30"/>
      <c r="Q77" s="30"/>
      <c r="T77" s="369" t="s">
        <v>640</v>
      </c>
      <c r="U77">
        <v>1</v>
      </c>
      <c r="V77" t="s">
        <v>307</v>
      </c>
      <c r="X77" s="30"/>
    </row>
    <row r="78" spans="1:24" x14ac:dyDescent="0.3">
      <c r="B78" s="325" t="s">
        <v>179</v>
      </c>
      <c r="D78" s="324"/>
      <c r="H78" s="30"/>
      <c r="I78" s="30"/>
      <c r="J78" s="30"/>
      <c r="M78" s="324"/>
      <c r="O78" s="372">
        <f t="shared" si="1"/>
        <v>0</v>
      </c>
      <c r="P78" s="30"/>
      <c r="Q78" s="30"/>
      <c r="T78" s="369" t="s">
        <v>641</v>
      </c>
      <c r="U78">
        <v>1</v>
      </c>
      <c r="V78" t="s">
        <v>308</v>
      </c>
      <c r="X78" s="30"/>
    </row>
    <row r="79" spans="1:24" x14ac:dyDescent="0.3">
      <c r="A79" s="77" t="s">
        <v>911</v>
      </c>
      <c r="B79" s="77" t="s">
        <v>3671</v>
      </c>
      <c r="C79" s="29">
        <v>2</v>
      </c>
      <c r="D79" s="29">
        <v>87</v>
      </c>
      <c r="E79" s="29">
        <v>1500</v>
      </c>
      <c r="F79" s="29">
        <v>80</v>
      </c>
      <c r="G79" s="29">
        <v>50</v>
      </c>
      <c r="H79" s="313">
        <v>398.52000000000004</v>
      </c>
      <c r="I79" s="313">
        <v>325.98936000000003</v>
      </c>
      <c r="J79" s="313">
        <v>257.44392000000005</v>
      </c>
      <c r="K79" s="29">
        <v>12.7</v>
      </c>
      <c r="L79" s="314">
        <v>0.5</v>
      </c>
      <c r="M79" s="315">
        <v>2</v>
      </c>
      <c r="N79" s="771" t="s">
        <v>56</v>
      </c>
      <c r="O79" s="372">
        <f t="shared" si="1"/>
        <v>15879</v>
      </c>
      <c r="Q79" s="30"/>
      <c r="T79" s="369" t="s">
        <v>642</v>
      </c>
      <c r="U79">
        <v>1</v>
      </c>
      <c r="V79" t="s">
        <v>309</v>
      </c>
      <c r="X79" s="372">
        <v>13807.941740999997</v>
      </c>
    </row>
    <row r="80" spans="1:24" x14ac:dyDescent="0.3">
      <c r="A80" s="77" t="s">
        <v>912</v>
      </c>
      <c r="B80" s="77" t="s">
        <v>3672</v>
      </c>
      <c r="C80" s="29">
        <v>3</v>
      </c>
      <c r="D80" s="29">
        <v>87</v>
      </c>
      <c r="E80" s="29">
        <v>1500</v>
      </c>
      <c r="F80" s="29">
        <v>130</v>
      </c>
      <c r="G80" s="29">
        <v>100</v>
      </c>
      <c r="H80" s="313">
        <v>597.78000000000009</v>
      </c>
      <c r="I80" s="313">
        <v>488.98404000000005</v>
      </c>
      <c r="J80" s="313">
        <v>386.16588000000007</v>
      </c>
      <c r="K80" s="29">
        <v>18.899999999999999</v>
      </c>
      <c r="L80" s="314">
        <v>0.5</v>
      </c>
      <c r="M80" s="315">
        <v>4</v>
      </c>
      <c r="N80" s="772"/>
      <c r="O80" s="372">
        <f t="shared" si="1"/>
        <v>19880</v>
      </c>
      <c r="Q80" s="30"/>
      <c r="T80" s="369" t="s">
        <v>643</v>
      </c>
      <c r="U80">
        <v>1</v>
      </c>
      <c r="V80" t="s">
        <v>310</v>
      </c>
      <c r="X80" s="372">
        <v>17287.232468219998</v>
      </c>
    </row>
    <row r="81" spans="1:24" x14ac:dyDescent="0.3">
      <c r="A81" s="77" t="s">
        <v>913</v>
      </c>
      <c r="B81" s="77" t="s">
        <v>3673</v>
      </c>
      <c r="C81" s="29">
        <v>4</v>
      </c>
      <c r="D81" s="29">
        <v>87</v>
      </c>
      <c r="E81" s="29">
        <v>1500</v>
      </c>
      <c r="F81" s="29">
        <v>180</v>
      </c>
      <c r="G81" s="29">
        <v>150</v>
      </c>
      <c r="H81" s="313">
        <v>795.81</v>
      </c>
      <c r="I81" s="313">
        <v>650.97257999999988</v>
      </c>
      <c r="J81" s="313">
        <v>514.09325999999999</v>
      </c>
      <c r="K81" s="29">
        <v>25.2</v>
      </c>
      <c r="L81" s="314">
        <v>0.5</v>
      </c>
      <c r="M81" s="315">
        <v>4</v>
      </c>
      <c r="N81" s="772"/>
      <c r="O81" s="372">
        <f t="shared" si="1"/>
        <v>23890</v>
      </c>
      <c r="Q81" s="30"/>
      <c r="T81" s="369" t="s">
        <v>644</v>
      </c>
      <c r="U81">
        <v>1</v>
      </c>
      <c r="V81" t="s">
        <v>311</v>
      </c>
      <c r="X81" s="372">
        <v>20773.815052319995</v>
      </c>
    </row>
    <row r="82" spans="1:24" x14ac:dyDescent="0.3">
      <c r="A82" s="317" t="s">
        <v>914</v>
      </c>
      <c r="B82" s="317" t="s">
        <v>4147</v>
      </c>
      <c r="C82" s="318">
        <v>5</v>
      </c>
      <c r="D82" s="318">
        <v>87</v>
      </c>
      <c r="E82" s="318">
        <v>1500</v>
      </c>
      <c r="F82" s="318">
        <v>230</v>
      </c>
      <c r="G82" s="318">
        <v>200</v>
      </c>
      <c r="H82" s="319">
        <v>995.06999999999994</v>
      </c>
      <c r="I82" s="319">
        <v>813.9672599999999</v>
      </c>
      <c r="J82" s="319">
        <v>642.81521999999995</v>
      </c>
      <c r="K82" s="318">
        <v>31.4</v>
      </c>
      <c r="L82" s="320">
        <v>0.5</v>
      </c>
      <c r="M82" s="321">
        <v>4</v>
      </c>
      <c r="N82" s="772"/>
      <c r="O82" s="372">
        <f t="shared" si="1"/>
        <v>27908</v>
      </c>
      <c r="Q82" s="30"/>
      <c r="T82" s="369" t="s">
        <v>645</v>
      </c>
      <c r="U82">
        <v>1</v>
      </c>
      <c r="V82" t="s">
        <v>312</v>
      </c>
      <c r="X82" s="373">
        <v>24267.6894933</v>
      </c>
    </row>
    <row r="83" spans="1:24" x14ac:dyDescent="0.3">
      <c r="A83" s="77" t="s">
        <v>915</v>
      </c>
      <c r="B83" s="77" t="s">
        <v>4148</v>
      </c>
      <c r="C83" s="29">
        <v>6</v>
      </c>
      <c r="D83" s="29">
        <v>87</v>
      </c>
      <c r="E83" s="29">
        <v>1500</v>
      </c>
      <c r="F83" s="29">
        <v>280</v>
      </c>
      <c r="G83" s="29">
        <v>250</v>
      </c>
      <c r="H83" s="313">
        <v>1194.3300000000002</v>
      </c>
      <c r="I83" s="313">
        <v>976.96194000000003</v>
      </c>
      <c r="J83" s="313">
        <v>771.53718000000015</v>
      </c>
      <c r="K83" s="29">
        <v>37.6</v>
      </c>
      <c r="L83" s="314">
        <v>0.5</v>
      </c>
      <c r="M83" s="315">
        <v>4</v>
      </c>
      <c r="N83" s="772"/>
      <c r="O83" s="372">
        <f t="shared" si="1"/>
        <v>31932</v>
      </c>
      <c r="Q83" s="30"/>
      <c r="T83" s="369" t="s">
        <v>646</v>
      </c>
      <c r="U83">
        <v>1</v>
      </c>
      <c r="V83" t="s">
        <v>313</v>
      </c>
      <c r="X83" s="372">
        <v>27767.255875920004</v>
      </c>
    </row>
    <row r="84" spans="1:24" x14ac:dyDescent="0.3">
      <c r="A84" s="77" t="s">
        <v>916</v>
      </c>
      <c r="B84" s="77" t="s">
        <v>4149</v>
      </c>
      <c r="C84" s="29">
        <v>7</v>
      </c>
      <c r="D84" s="29">
        <v>87</v>
      </c>
      <c r="E84" s="29">
        <v>1500</v>
      </c>
      <c r="F84" s="29">
        <v>330</v>
      </c>
      <c r="G84" s="29">
        <v>300</v>
      </c>
      <c r="H84" s="313">
        <v>1393.59</v>
      </c>
      <c r="I84" s="313">
        <v>1139.9566199999999</v>
      </c>
      <c r="J84" s="313">
        <v>900.25914</v>
      </c>
      <c r="K84" s="29">
        <v>43.9</v>
      </c>
      <c r="L84" s="314">
        <v>0.5</v>
      </c>
      <c r="M84" s="315">
        <v>4</v>
      </c>
      <c r="N84" s="772"/>
      <c r="O84" s="372">
        <f t="shared" si="1"/>
        <v>35967</v>
      </c>
      <c r="Q84" s="30"/>
      <c r="T84" s="369" t="s">
        <v>647</v>
      </c>
      <c r="U84">
        <v>1</v>
      </c>
      <c r="V84" t="s">
        <v>314</v>
      </c>
      <c r="X84" s="372">
        <v>31275.712353599996</v>
      </c>
    </row>
    <row r="85" spans="1:24" x14ac:dyDescent="0.3">
      <c r="A85" s="317" t="s">
        <v>917</v>
      </c>
      <c r="B85" s="317" t="s">
        <v>4150</v>
      </c>
      <c r="C85" s="318">
        <v>8</v>
      </c>
      <c r="D85" s="318">
        <v>87</v>
      </c>
      <c r="E85" s="318">
        <v>1500</v>
      </c>
      <c r="F85" s="318">
        <v>380</v>
      </c>
      <c r="G85" s="318">
        <v>350</v>
      </c>
      <c r="H85" s="319">
        <v>1592.85</v>
      </c>
      <c r="I85" s="319">
        <v>1302.9512999999999</v>
      </c>
      <c r="J85" s="319">
        <v>1028.9811</v>
      </c>
      <c r="K85" s="318">
        <v>50.1</v>
      </c>
      <c r="L85" s="320">
        <v>0.5</v>
      </c>
      <c r="M85" s="321">
        <v>4</v>
      </c>
      <c r="N85" s="772"/>
      <c r="O85" s="372">
        <f t="shared" si="1"/>
        <v>40008</v>
      </c>
      <c r="Q85" s="30"/>
      <c r="T85" s="369" t="s">
        <v>648</v>
      </c>
      <c r="U85">
        <v>1</v>
      </c>
      <c r="V85" t="s">
        <v>315</v>
      </c>
      <c r="X85" s="373">
        <v>34789.857418799998</v>
      </c>
    </row>
    <row r="86" spans="1:24" x14ac:dyDescent="0.3">
      <c r="A86" s="77" t="s">
        <v>918</v>
      </c>
      <c r="B86" s="77" t="s">
        <v>4151</v>
      </c>
      <c r="C86" s="29">
        <v>9</v>
      </c>
      <c r="D86" s="29">
        <v>87</v>
      </c>
      <c r="E86" s="29">
        <v>1500</v>
      </c>
      <c r="F86" s="29">
        <v>430</v>
      </c>
      <c r="G86" s="29">
        <v>400</v>
      </c>
      <c r="H86" s="313">
        <v>1792.1100000000001</v>
      </c>
      <c r="I86" s="313">
        <v>1465.94598</v>
      </c>
      <c r="J86" s="313">
        <v>1157.7030600000001</v>
      </c>
      <c r="K86" s="29">
        <v>56.3</v>
      </c>
      <c r="L86" s="314">
        <v>0.5</v>
      </c>
      <c r="M86" s="315">
        <v>4</v>
      </c>
      <c r="N86" s="772"/>
      <c r="O86" s="372">
        <f t="shared" si="1"/>
        <v>44060</v>
      </c>
      <c r="Q86" s="30"/>
      <c r="T86" s="369" t="s">
        <v>649</v>
      </c>
      <c r="U86">
        <v>1</v>
      </c>
      <c r="V86" t="s">
        <v>316</v>
      </c>
      <c r="X86" s="372">
        <v>38312.89593318</v>
      </c>
    </row>
    <row r="87" spans="1:24" x14ac:dyDescent="0.3">
      <c r="A87" s="77" t="s">
        <v>919</v>
      </c>
      <c r="B87" s="77" t="s">
        <v>4152</v>
      </c>
      <c r="C87" s="29">
        <v>10</v>
      </c>
      <c r="D87" s="29">
        <v>87</v>
      </c>
      <c r="E87" s="29">
        <v>1500</v>
      </c>
      <c r="F87" s="29">
        <v>480</v>
      </c>
      <c r="G87" s="29">
        <v>450</v>
      </c>
      <c r="H87" s="313">
        <v>1991.3700000000001</v>
      </c>
      <c r="I87" s="313">
        <v>1628.94066</v>
      </c>
      <c r="J87" s="313">
        <v>1286.4250200000001</v>
      </c>
      <c r="K87" s="29">
        <v>62.6</v>
      </c>
      <c r="L87" s="314">
        <v>0.5</v>
      </c>
      <c r="M87" s="315">
        <v>6</v>
      </c>
      <c r="N87" s="772"/>
      <c r="O87" s="372">
        <f t="shared" si="1"/>
        <v>48118</v>
      </c>
      <c r="Q87" s="30"/>
      <c r="T87" s="369" t="s">
        <v>650</v>
      </c>
      <c r="U87">
        <v>1</v>
      </c>
      <c r="V87" t="s">
        <v>317</v>
      </c>
      <c r="X87" s="372">
        <v>41841.619680960001</v>
      </c>
    </row>
    <row r="88" spans="1:24" x14ac:dyDescent="0.3">
      <c r="A88" s="317" t="s">
        <v>920</v>
      </c>
      <c r="B88" s="317" t="s">
        <v>4153</v>
      </c>
      <c r="C88" s="318">
        <v>11</v>
      </c>
      <c r="D88" s="318">
        <v>87</v>
      </c>
      <c r="E88" s="318">
        <v>1500</v>
      </c>
      <c r="F88" s="318">
        <v>530</v>
      </c>
      <c r="G88" s="318">
        <v>500</v>
      </c>
      <c r="H88" s="319">
        <v>2189.4</v>
      </c>
      <c r="I88" s="319">
        <v>1790.9292</v>
      </c>
      <c r="J88" s="319">
        <v>1414.3524</v>
      </c>
      <c r="K88" s="318">
        <v>68.8</v>
      </c>
      <c r="L88" s="320">
        <v>0.5</v>
      </c>
      <c r="M88" s="321">
        <v>6</v>
      </c>
      <c r="N88" s="772"/>
      <c r="O88" s="372">
        <f t="shared" si="1"/>
        <v>52186</v>
      </c>
      <c r="Q88" s="30"/>
      <c r="T88" s="369" t="s">
        <v>651</v>
      </c>
      <c r="U88">
        <v>1</v>
      </c>
      <c r="V88" t="s">
        <v>318</v>
      </c>
      <c r="X88" s="373">
        <v>45379.240232040007</v>
      </c>
    </row>
    <row r="89" spans="1:24" x14ac:dyDescent="0.3">
      <c r="A89" s="77" t="s">
        <v>921</v>
      </c>
      <c r="B89" s="77" t="s">
        <v>4154</v>
      </c>
      <c r="C89" s="29">
        <v>12</v>
      </c>
      <c r="D89" s="29">
        <v>87</v>
      </c>
      <c r="E89" s="29">
        <v>1500</v>
      </c>
      <c r="F89" s="29">
        <v>580</v>
      </c>
      <c r="G89" s="29">
        <v>550</v>
      </c>
      <c r="H89" s="313">
        <v>2388.6600000000003</v>
      </c>
      <c r="I89" s="313">
        <v>1953.9238800000001</v>
      </c>
      <c r="J89" s="313">
        <v>1543.0743600000003</v>
      </c>
      <c r="K89" s="29">
        <v>75</v>
      </c>
      <c r="L89" s="314">
        <v>0.5</v>
      </c>
      <c r="M89" s="315">
        <v>6</v>
      </c>
      <c r="N89" s="772"/>
      <c r="O89" s="372">
        <f t="shared" si="1"/>
        <v>56201</v>
      </c>
      <c r="Q89" s="30"/>
      <c r="T89" s="369" t="s">
        <v>652</v>
      </c>
      <c r="U89">
        <v>1</v>
      </c>
      <c r="V89" t="s">
        <v>319</v>
      </c>
      <c r="X89" s="372">
        <v>48870.860704380015</v>
      </c>
    </row>
    <row r="90" spans="1:24" x14ac:dyDescent="0.3">
      <c r="A90" s="77" t="s">
        <v>922</v>
      </c>
      <c r="B90" s="77" t="s">
        <v>4155</v>
      </c>
      <c r="C90" s="29">
        <v>13</v>
      </c>
      <c r="D90" s="29">
        <v>87</v>
      </c>
      <c r="E90" s="29">
        <v>1500</v>
      </c>
      <c r="F90" s="29">
        <v>630</v>
      </c>
      <c r="G90" s="29">
        <v>600</v>
      </c>
      <c r="H90" s="313">
        <v>2587.92</v>
      </c>
      <c r="I90" s="313">
        <v>2116.9185600000001</v>
      </c>
      <c r="J90" s="313">
        <v>1671.7963200000002</v>
      </c>
      <c r="K90" s="29">
        <v>81.3</v>
      </c>
      <c r="L90" s="314">
        <v>0.5</v>
      </c>
      <c r="M90" s="315">
        <v>6</v>
      </c>
      <c r="N90" s="772"/>
      <c r="O90" s="372">
        <f t="shared" si="1"/>
        <v>60222</v>
      </c>
      <c r="Q90" s="30"/>
      <c r="T90" s="369" t="s">
        <v>653</v>
      </c>
      <c r="U90">
        <v>1</v>
      </c>
      <c r="V90" t="s">
        <v>320</v>
      </c>
      <c r="X90" s="372">
        <v>52367.30607834</v>
      </c>
    </row>
    <row r="91" spans="1:24" x14ac:dyDescent="0.3">
      <c r="A91" s="77" t="s">
        <v>923</v>
      </c>
      <c r="B91" s="77" t="s">
        <v>4156</v>
      </c>
      <c r="C91" s="29">
        <v>14</v>
      </c>
      <c r="D91" s="29">
        <v>87</v>
      </c>
      <c r="E91" s="29">
        <v>1500</v>
      </c>
      <c r="F91" s="29">
        <v>680</v>
      </c>
      <c r="G91" s="29">
        <v>650</v>
      </c>
      <c r="H91" s="313">
        <v>2787.18</v>
      </c>
      <c r="I91" s="313">
        <v>2279.9132399999999</v>
      </c>
      <c r="J91" s="313">
        <v>1800.51828</v>
      </c>
      <c r="K91" s="29">
        <v>87.5</v>
      </c>
      <c r="L91" s="314">
        <v>0.5</v>
      </c>
      <c r="M91" s="315">
        <v>6</v>
      </c>
      <c r="N91" s="773"/>
      <c r="O91" s="372">
        <f t="shared" si="1"/>
        <v>64243</v>
      </c>
      <c r="Q91" s="30"/>
      <c r="T91" s="369" t="s">
        <v>654</v>
      </c>
      <c r="U91">
        <v>1</v>
      </c>
      <c r="V91" t="s">
        <v>321</v>
      </c>
      <c r="X91" s="372">
        <v>55863.751452299999</v>
      </c>
    </row>
    <row r="92" spans="1:24" x14ac:dyDescent="0.3">
      <c r="H92" s="30"/>
      <c r="I92" s="30"/>
      <c r="J92" s="30"/>
      <c r="M92" s="324"/>
      <c r="O92" s="372">
        <f t="shared" si="1"/>
        <v>0</v>
      </c>
      <c r="P92" s="30"/>
      <c r="Q92" s="30"/>
      <c r="T92" s="369" t="s">
        <v>655</v>
      </c>
      <c r="U92">
        <v>1</v>
      </c>
      <c r="V92" t="s">
        <v>322</v>
      </c>
      <c r="X92" s="30"/>
    </row>
    <row r="93" spans="1:24" x14ac:dyDescent="0.3">
      <c r="B93" s="325" t="s">
        <v>180</v>
      </c>
      <c r="H93" s="30"/>
      <c r="I93" s="30"/>
      <c r="J93" s="30"/>
      <c r="M93" s="324"/>
      <c r="O93" s="372">
        <f t="shared" si="1"/>
        <v>0</v>
      </c>
      <c r="P93" s="30"/>
      <c r="Q93" s="30"/>
      <c r="T93" s="369" t="s">
        <v>656</v>
      </c>
      <c r="U93">
        <v>1</v>
      </c>
      <c r="V93" t="s">
        <v>323</v>
      </c>
      <c r="X93" s="30"/>
    </row>
    <row r="94" spans="1:24" x14ac:dyDescent="0.3">
      <c r="A94" s="77" t="s">
        <v>924</v>
      </c>
      <c r="B94" s="77" t="s">
        <v>3674</v>
      </c>
      <c r="C94" s="29">
        <v>2</v>
      </c>
      <c r="D94" s="29">
        <v>87</v>
      </c>
      <c r="E94" s="29">
        <v>1750</v>
      </c>
      <c r="F94" s="29">
        <v>80</v>
      </c>
      <c r="G94" s="29">
        <v>50</v>
      </c>
      <c r="H94" s="313">
        <v>462.47999999999996</v>
      </c>
      <c r="I94" s="313">
        <v>378.30863999999997</v>
      </c>
      <c r="J94" s="313">
        <v>298.76207999999997</v>
      </c>
      <c r="K94" s="29">
        <v>14.6</v>
      </c>
      <c r="L94" s="314">
        <v>0.5</v>
      </c>
      <c r="M94" s="315">
        <v>2</v>
      </c>
      <c r="N94" s="771" t="s">
        <v>56</v>
      </c>
      <c r="O94" s="372">
        <f t="shared" si="1"/>
        <v>16843</v>
      </c>
      <c r="Q94" s="30"/>
      <c r="T94" s="369" t="s">
        <v>657</v>
      </c>
      <c r="U94">
        <v>1</v>
      </c>
      <c r="V94" t="s">
        <v>324</v>
      </c>
      <c r="X94" s="372">
        <v>14645.968623000001</v>
      </c>
    </row>
    <row r="95" spans="1:24" x14ac:dyDescent="0.3">
      <c r="A95" s="77" t="s">
        <v>925</v>
      </c>
      <c r="B95" s="77" t="s">
        <v>3675</v>
      </c>
      <c r="C95" s="29">
        <v>3</v>
      </c>
      <c r="D95" s="29">
        <v>87</v>
      </c>
      <c r="E95" s="29">
        <v>1750</v>
      </c>
      <c r="F95" s="29">
        <v>130</v>
      </c>
      <c r="G95" s="29">
        <v>100</v>
      </c>
      <c r="H95" s="313">
        <v>693.71999999999991</v>
      </c>
      <c r="I95" s="313">
        <v>567.46295999999984</v>
      </c>
      <c r="J95" s="313">
        <v>448.14311999999995</v>
      </c>
      <c r="K95" s="29">
        <v>21.7</v>
      </c>
      <c r="L95" s="314">
        <v>0.5</v>
      </c>
      <c r="M95" s="315">
        <v>4</v>
      </c>
      <c r="N95" s="772"/>
      <c r="O95" s="372">
        <f t="shared" si="1"/>
        <v>21327</v>
      </c>
      <c r="Q95" s="30"/>
      <c r="T95" s="369" t="s">
        <v>658</v>
      </c>
      <c r="U95">
        <v>1</v>
      </c>
      <c r="V95" t="s">
        <v>325</v>
      </c>
      <c r="X95" s="372">
        <v>18545.595991559996</v>
      </c>
    </row>
    <row r="96" spans="1:24" x14ac:dyDescent="0.3">
      <c r="A96" s="77" t="s">
        <v>926</v>
      </c>
      <c r="B96" s="77" t="s">
        <v>3676</v>
      </c>
      <c r="C96" s="29">
        <v>4</v>
      </c>
      <c r="D96" s="29">
        <v>87</v>
      </c>
      <c r="E96" s="29">
        <v>1750</v>
      </c>
      <c r="F96" s="29">
        <v>180</v>
      </c>
      <c r="G96" s="29">
        <v>150</v>
      </c>
      <c r="H96" s="313">
        <v>924.95999999999992</v>
      </c>
      <c r="I96" s="313">
        <v>756.61727999999994</v>
      </c>
      <c r="J96" s="313">
        <v>597.52415999999994</v>
      </c>
      <c r="K96" s="29">
        <v>28.9</v>
      </c>
      <c r="L96" s="314">
        <v>0.5</v>
      </c>
      <c r="M96" s="315">
        <v>4</v>
      </c>
      <c r="N96" s="772"/>
      <c r="O96" s="372">
        <f t="shared" si="1"/>
        <v>25821</v>
      </c>
      <c r="Q96" s="30"/>
      <c r="T96" s="369" t="s">
        <v>659</v>
      </c>
      <c r="U96">
        <v>1</v>
      </c>
      <c r="V96" t="s">
        <v>326</v>
      </c>
      <c r="X96" s="372">
        <v>22453.397350560004</v>
      </c>
    </row>
    <row r="97" spans="1:24" x14ac:dyDescent="0.3">
      <c r="A97" s="317" t="s">
        <v>927</v>
      </c>
      <c r="B97" s="317" t="s">
        <v>4157</v>
      </c>
      <c r="C97" s="318">
        <v>5</v>
      </c>
      <c r="D97" s="318">
        <v>87</v>
      </c>
      <c r="E97" s="318">
        <v>1750</v>
      </c>
      <c r="F97" s="318">
        <v>230</v>
      </c>
      <c r="G97" s="318">
        <v>200</v>
      </c>
      <c r="H97" s="319">
        <v>1156.2</v>
      </c>
      <c r="I97" s="319">
        <v>945.77160000000003</v>
      </c>
      <c r="J97" s="319">
        <v>746.90520000000004</v>
      </c>
      <c r="K97" s="318">
        <v>36.1</v>
      </c>
      <c r="L97" s="320">
        <v>0.5</v>
      </c>
      <c r="M97" s="321">
        <v>4</v>
      </c>
      <c r="N97" s="772"/>
      <c r="O97" s="372">
        <f t="shared" si="1"/>
        <v>30325</v>
      </c>
      <c r="Q97" s="30"/>
      <c r="T97" s="369" t="s">
        <v>660</v>
      </c>
      <c r="U97">
        <v>1</v>
      </c>
      <c r="V97" t="s">
        <v>327</v>
      </c>
      <c r="X97" s="373">
        <v>26369.3727</v>
      </c>
    </row>
    <row r="98" spans="1:24" x14ac:dyDescent="0.3">
      <c r="A98" s="77" t="s">
        <v>928</v>
      </c>
      <c r="B98" s="77" t="s">
        <v>4158</v>
      </c>
      <c r="C98" s="29">
        <v>6</v>
      </c>
      <c r="D98" s="29">
        <v>87</v>
      </c>
      <c r="E98" s="29">
        <v>1750</v>
      </c>
      <c r="F98" s="29">
        <v>280</v>
      </c>
      <c r="G98" s="29">
        <v>250</v>
      </c>
      <c r="H98" s="313">
        <v>1387.4399999999998</v>
      </c>
      <c r="I98" s="313">
        <v>1134.9259199999997</v>
      </c>
      <c r="J98" s="313">
        <v>896.28623999999991</v>
      </c>
      <c r="K98" s="29">
        <v>43.3</v>
      </c>
      <c r="L98" s="314">
        <v>0.5</v>
      </c>
      <c r="M98" s="315">
        <v>4</v>
      </c>
      <c r="N98" s="772"/>
      <c r="O98" s="372">
        <f t="shared" si="1"/>
        <v>34839</v>
      </c>
      <c r="Q98" s="30"/>
      <c r="T98" s="369" t="s">
        <v>661</v>
      </c>
      <c r="U98">
        <v>1</v>
      </c>
      <c r="V98" t="s">
        <v>328</v>
      </c>
      <c r="X98" s="372">
        <v>30295.121955119997</v>
      </c>
    </row>
    <row r="99" spans="1:24" x14ac:dyDescent="0.3">
      <c r="A99" s="77" t="s">
        <v>929</v>
      </c>
      <c r="B99" s="77" t="s">
        <v>4159</v>
      </c>
      <c r="C99" s="29">
        <v>7</v>
      </c>
      <c r="D99" s="29">
        <v>87</v>
      </c>
      <c r="E99" s="29">
        <v>1750</v>
      </c>
      <c r="F99" s="29">
        <v>330</v>
      </c>
      <c r="G99" s="29">
        <v>300</v>
      </c>
      <c r="H99" s="313">
        <v>1618.68</v>
      </c>
      <c r="I99" s="313">
        <v>1324.08024</v>
      </c>
      <c r="J99" s="313">
        <v>1045.6672800000001</v>
      </c>
      <c r="K99" s="29">
        <v>50.4</v>
      </c>
      <c r="L99" s="314">
        <v>0.5</v>
      </c>
      <c r="M99" s="315">
        <v>4</v>
      </c>
      <c r="N99" s="772"/>
      <c r="O99" s="372">
        <f t="shared" si="1"/>
        <v>39362</v>
      </c>
      <c r="Q99" s="30"/>
      <c r="T99" s="369" t="s">
        <v>662</v>
      </c>
      <c r="U99">
        <v>1</v>
      </c>
      <c r="V99" t="s">
        <v>329</v>
      </c>
      <c r="X99" s="372">
        <v>34227.446962500006</v>
      </c>
    </row>
    <row r="100" spans="1:24" x14ac:dyDescent="0.3">
      <c r="A100" s="317" t="s">
        <v>930</v>
      </c>
      <c r="B100" s="317" t="s">
        <v>4160</v>
      </c>
      <c r="C100" s="318">
        <v>8</v>
      </c>
      <c r="D100" s="318">
        <v>87</v>
      </c>
      <c r="E100" s="318">
        <v>1750</v>
      </c>
      <c r="F100" s="318">
        <v>380</v>
      </c>
      <c r="G100" s="318">
        <v>350</v>
      </c>
      <c r="H100" s="319">
        <v>1851.15</v>
      </c>
      <c r="I100" s="319">
        <v>1514.2407000000001</v>
      </c>
      <c r="J100" s="319">
        <v>1195.8429000000001</v>
      </c>
      <c r="K100" s="318">
        <v>57.6</v>
      </c>
      <c r="L100" s="320">
        <v>0.5</v>
      </c>
      <c r="M100" s="321">
        <v>4</v>
      </c>
      <c r="N100" s="772"/>
      <c r="O100" s="372">
        <f t="shared" si="1"/>
        <v>43889</v>
      </c>
      <c r="Q100" s="30"/>
      <c r="T100" s="369" t="s">
        <v>663</v>
      </c>
      <c r="U100">
        <v>1</v>
      </c>
      <c r="V100" t="s">
        <v>330</v>
      </c>
      <c r="X100" s="373">
        <v>38164.739421599996</v>
      </c>
    </row>
    <row r="101" spans="1:24" x14ac:dyDescent="0.3">
      <c r="A101" s="77" t="s">
        <v>931</v>
      </c>
      <c r="B101" s="77" t="s">
        <v>4161</v>
      </c>
      <c r="C101" s="29">
        <v>9</v>
      </c>
      <c r="D101" s="29">
        <v>87</v>
      </c>
      <c r="E101" s="29">
        <v>1750</v>
      </c>
      <c r="F101" s="29">
        <v>430</v>
      </c>
      <c r="G101" s="29">
        <v>400</v>
      </c>
      <c r="H101" s="313">
        <v>2082.39</v>
      </c>
      <c r="I101" s="313">
        <v>1703.3950199999997</v>
      </c>
      <c r="J101" s="313">
        <v>1345.2239399999999</v>
      </c>
      <c r="K101" s="29">
        <v>64.8</v>
      </c>
      <c r="L101" s="314">
        <v>0.5</v>
      </c>
      <c r="M101" s="315">
        <v>4</v>
      </c>
      <c r="N101" s="772"/>
      <c r="O101" s="372">
        <f t="shared" si="1"/>
        <v>48430</v>
      </c>
      <c r="Q101" s="30"/>
      <c r="T101" s="369" t="s">
        <v>664</v>
      </c>
      <c r="U101">
        <v>1</v>
      </c>
      <c r="V101" t="s">
        <v>331</v>
      </c>
      <c r="X101" s="372">
        <v>42113.409055740005</v>
      </c>
    </row>
    <row r="102" spans="1:24" x14ac:dyDescent="0.3">
      <c r="A102" s="77" t="s">
        <v>932</v>
      </c>
      <c r="B102" s="77" t="s">
        <v>4162</v>
      </c>
      <c r="C102" s="29">
        <v>10</v>
      </c>
      <c r="D102" s="29">
        <v>87</v>
      </c>
      <c r="E102" s="29">
        <v>1750</v>
      </c>
      <c r="F102" s="29">
        <v>480</v>
      </c>
      <c r="G102" s="29">
        <v>450</v>
      </c>
      <c r="H102" s="313">
        <v>2313.6299999999997</v>
      </c>
      <c r="I102" s="313">
        <v>1892.5493399999996</v>
      </c>
      <c r="J102" s="313">
        <v>1494.6049799999998</v>
      </c>
      <c r="K102" s="29">
        <v>72</v>
      </c>
      <c r="L102" s="314">
        <v>0.5</v>
      </c>
      <c r="M102" s="315">
        <v>6</v>
      </c>
      <c r="N102" s="772"/>
      <c r="O102" s="372">
        <f t="shared" si="1"/>
        <v>52981</v>
      </c>
      <c r="Q102" s="30"/>
      <c r="T102" s="369" t="s">
        <v>665</v>
      </c>
      <c r="U102">
        <v>1</v>
      </c>
      <c r="V102" t="s">
        <v>332</v>
      </c>
      <c r="X102" s="372">
        <v>46070.252680319994</v>
      </c>
    </row>
    <row r="103" spans="1:24" x14ac:dyDescent="0.3">
      <c r="A103" s="317" t="s">
        <v>933</v>
      </c>
      <c r="B103" s="317" t="s">
        <v>4163</v>
      </c>
      <c r="C103" s="318">
        <v>11</v>
      </c>
      <c r="D103" s="318">
        <v>87</v>
      </c>
      <c r="E103" s="318">
        <v>1750</v>
      </c>
      <c r="F103" s="318">
        <v>530</v>
      </c>
      <c r="G103" s="318">
        <v>500</v>
      </c>
      <c r="H103" s="319">
        <v>2544.8700000000003</v>
      </c>
      <c r="I103" s="319">
        <v>2081.7036600000001</v>
      </c>
      <c r="J103" s="319">
        <v>1643.9860200000003</v>
      </c>
      <c r="K103" s="318">
        <v>79.2</v>
      </c>
      <c r="L103" s="320">
        <v>0.5</v>
      </c>
      <c r="M103" s="321">
        <v>6</v>
      </c>
      <c r="N103" s="772"/>
      <c r="O103" s="372">
        <f t="shared" si="1"/>
        <v>57541</v>
      </c>
      <c r="Q103" s="30"/>
      <c r="T103" s="369" t="s">
        <v>666</v>
      </c>
      <c r="U103">
        <v>1</v>
      </c>
      <c r="V103" t="s">
        <v>333</v>
      </c>
      <c r="X103" s="373">
        <v>50035.27029534</v>
      </c>
    </row>
    <row r="104" spans="1:24" x14ac:dyDescent="0.3">
      <c r="A104" s="77" t="s">
        <v>934</v>
      </c>
      <c r="B104" s="77" t="s">
        <v>4164</v>
      </c>
      <c r="C104" s="29">
        <v>12</v>
      </c>
      <c r="D104" s="29">
        <v>87</v>
      </c>
      <c r="E104" s="29">
        <v>1750</v>
      </c>
      <c r="F104" s="29">
        <v>580</v>
      </c>
      <c r="G104" s="29">
        <v>550</v>
      </c>
      <c r="H104" s="313">
        <v>2776.11</v>
      </c>
      <c r="I104" s="313">
        <v>2270.8579799999998</v>
      </c>
      <c r="J104" s="313">
        <v>1793.36706</v>
      </c>
      <c r="K104" s="29">
        <v>86.4</v>
      </c>
      <c r="L104" s="314">
        <v>0.5</v>
      </c>
      <c r="M104" s="315">
        <v>6</v>
      </c>
      <c r="N104" s="772"/>
      <c r="O104" s="372">
        <f t="shared" si="1"/>
        <v>62046</v>
      </c>
      <c r="Q104" s="30"/>
      <c r="T104" s="369" t="s">
        <v>667</v>
      </c>
      <c r="U104">
        <v>1</v>
      </c>
      <c r="V104" t="s">
        <v>334</v>
      </c>
      <c r="X104" s="372">
        <v>53953.090410779987</v>
      </c>
    </row>
    <row r="105" spans="1:24" x14ac:dyDescent="0.3">
      <c r="A105" s="77" t="s">
        <v>935</v>
      </c>
      <c r="B105" s="77" t="s">
        <v>4165</v>
      </c>
      <c r="C105" s="29">
        <v>13</v>
      </c>
      <c r="D105" s="29">
        <v>87</v>
      </c>
      <c r="E105" s="29">
        <v>1750</v>
      </c>
      <c r="F105" s="29">
        <v>630</v>
      </c>
      <c r="G105" s="29">
        <v>600</v>
      </c>
      <c r="H105" s="313">
        <v>3007.35</v>
      </c>
      <c r="I105" s="313">
        <v>2460.0122999999999</v>
      </c>
      <c r="J105" s="313">
        <v>1942.7481</v>
      </c>
      <c r="K105" s="29">
        <v>93.5</v>
      </c>
      <c r="L105" s="314">
        <v>0.5</v>
      </c>
      <c r="M105" s="315">
        <v>6</v>
      </c>
      <c r="N105" s="772"/>
      <c r="O105" s="372">
        <f t="shared" si="1"/>
        <v>66553</v>
      </c>
      <c r="Q105" s="30"/>
      <c r="T105" s="369" t="s">
        <v>668</v>
      </c>
      <c r="U105">
        <v>1</v>
      </c>
      <c r="V105" t="s">
        <v>335</v>
      </c>
      <c r="X105" s="372">
        <v>57872.518826760017</v>
      </c>
    </row>
    <row r="106" spans="1:24" x14ac:dyDescent="0.3">
      <c r="A106" s="77" t="s">
        <v>936</v>
      </c>
      <c r="B106" s="77" t="s">
        <v>4166</v>
      </c>
      <c r="C106" s="29">
        <v>14</v>
      </c>
      <c r="D106" s="29">
        <v>87</v>
      </c>
      <c r="E106" s="29">
        <v>1750</v>
      </c>
      <c r="F106" s="29">
        <v>680</v>
      </c>
      <c r="G106" s="29">
        <v>650</v>
      </c>
      <c r="H106" s="313">
        <v>3238.5899999999997</v>
      </c>
      <c r="I106" s="313">
        <v>2649.1666199999995</v>
      </c>
      <c r="J106" s="313">
        <v>2092.12914</v>
      </c>
      <c r="K106" s="29">
        <v>100.7</v>
      </c>
      <c r="L106" s="314">
        <v>0.5</v>
      </c>
      <c r="M106" s="315">
        <v>6</v>
      </c>
      <c r="N106" s="773"/>
      <c r="O106" s="372">
        <f t="shared" si="1"/>
        <v>71061</v>
      </c>
      <c r="Q106" s="30"/>
      <c r="T106" s="369" t="s">
        <v>669</v>
      </c>
      <c r="U106">
        <v>1</v>
      </c>
      <c r="V106" t="s">
        <v>336</v>
      </c>
      <c r="X106" s="372">
        <v>61791.947242740003</v>
      </c>
    </row>
    <row r="107" spans="1:24" x14ac:dyDescent="0.3">
      <c r="D107" s="311"/>
      <c r="H107" s="30"/>
      <c r="I107" s="30"/>
      <c r="J107" s="30"/>
      <c r="M107" s="324"/>
      <c r="O107" s="372">
        <f t="shared" si="1"/>
        <v>0</v>
      </c>
      <c r="P107" s="30"/>
      <c r="Q107" s="30"/>
      <c r="T107" s="369" t="s">
        <v>670</v>
      </c>
      <c r="U107">
        <v>1</v>
      </c>
      <c r="V107" t="s">
        <v>337</v>
      </c>
      <c r="X107" s="30"/>
    </row>
    <row r="108" spans="1:24" x14ac:dyDescent="0.3">
      <c r="B108" s="325" t="s">
        <v>181</v>
      </c>
      <c r="D108" s="324"/>
      <c r="H108" s="30"/>
      <c r="I108" s="30"/>
      <c r="J108" s="30"/>
      <c r="M108" s="324"/>
      <c r="O108" s="372">
        <f t="shared" si="1"/>
        <v>0</v>
      </c>
      <c r="P108" s="30"/>
      <c r="Q108" s="30"/>
      <c r="T108" s="369" t="s">
        <v>671</v>
      </c>
      <c r="U108">
        <v>1</v>
      </c>
      <c r="V108" t="s">
        <v>338</v>
      </c>
      <c r="X108" s="30"/>
    </row>
    <row r="109" spans="1:24" x14ac:dyDescent="0.3">
      <c r="A109" s="77" t="s">
        <v>937</v>
      </c>
      <c r="B109" s="77" t="s">
        <v>3677</v>
      </c>
      <c r="C109" s="29">
        <v>2</v>
      </c>
      <c r="D109" s="29">
        <v>87</v>
      </c>
      <c r="E109" s="29">
        <v>2000</v>
      </c>
      <c r="F109" s="29">
        <v>80</v>
      </c>
      <c r="G109" s="29">
        <v>50</v>
      </c>
      <c r="H109" s="313">
        <v>533.81999999999994</v>
      </c>
      <c r="I109" s="313">
        <v>436.66475999999994</v>
      </c>
      <c r="J109" s="313">
        <v>344.84771999999998</v>
      </c>
      <c r="K109" s="29">
        <v>16.399999999999999</v>
      </c>
      <c r="L109" s="314">
        <v>0.5</v>
      </c>
      <c r="M109" s="315">
        <v>2</v>
      </c>
      <c r="N109" s="771" t="s">
        <v>56</v>
      </c>
      <c r="O109" s="372">
        <f t="shared" si="1"/>
        <v>18228</v>
      </c>
      <c r="Q109" s="30"/>
      <c r="T109" s="369" t="s">
        <v>672</v>
      </c>
      <c r="U109">
        <v>1</v>
      </c>
      <c r="V109" t="s">
        <v>339</v>
      </c>
      <c r="X109" s="372">
        <v>15850.433115000003</v>
      </c>
    </row>
    <row r="110" spans="1:24" x14ac:dyDescent="0.3">
      <c r="A110" s="77" t="s">
        <v>938</v>
      </c>
      <c r="B110" s="77" t="s">
        <v>3678</v>
      </c>
      <c r="C110" s="29">
        <v>3</v>
      </c>
      <c r="D110" s="29">
        <v>87</v>
      </c>
      <c r="E110" s="29">
        <v>2000</v>
      </c>
      <c r="F110" s="29">
        <v>130</v>
      </c>
      <c r="G110" s="29">
        <v>100</v>
      </c>
      <c r="H110" s="313">
        <v>800.73</v>
      </c>
      <c r="I110" s="313">
        <v>654.99713999999994</v>
      </c>
      <c r="J110" s="313">
        <v>517.27157999999997</v>
      </c>
      <c r="K110" s="29">
        <v>24.5</v>
      </c>
      <c r="L110" s="314">
        <v>0.5</v>
      </c>
      <c r="M110" s="315">
        <v>4</v>
      </c>
      <c r="N110" s="772"/>
      <c r="O110" s="372">
        <f t="shared" si="1"/>
        <v>23402</v>
      </c>
      <c r="Q110" s="30"/>
      <c r="T110" s="369" t="s">
        <v>673</v>
      </c>
      <c r="U110">
        <v>1</v>
      </c>
      <c r="V110" t="s">
        <v>340</v>
      </c>
      <c r="X110" s="372">
        <v>20349.409863420005</v>
      </c>
    </row>
    <row r="111" spans="1:24" x14ac:dyDescent="0.3">
      <c r="A111" s="77" t="s">
        <v>939</v>
      </c>
      <c r="B111" s="77" t="s">
        <v>3679</v>
      </c>
      <c r="C111" s="29">
        <v>4</v>
      </c>
      <c r="D111" s="29">
        <v>87</v>
      </c>
      <c r="E111" s="29">
        <v>2000</v>
      </c>
      <c r="F111" s="29">
        <v>180</v>
      </c>
      <c r="G111" s="29">
        <v>150</v>
      </c>
      <c r="H111" s="313">
        <v>1067.6399999999999</v>
      </c>
      <c r="I111" s="313">
        <v>873.32951999999989</v>
      </c>
      <c r="J111" s="313">
        <v>689.69543999999996</v>
      </c>
      <c r="K111" s="29">
        <v>32.700000000000003</v>
      </c>
      <c r="L111" s="314">
        <v>0.5</v>
      </c>
      <c r="M111" s="315">
        <v>4</v>
      </c>
      <c r="N111" s="772"/>
      <c r="O111" s="372">
        <f t="shared" si="1"/>
        <v>28586</v>
      </c>
      <c r="Q111" s="30"/>
      <c r="T111" s="369" t="s">
        <v>674</v>
      </c>
      <c r="U111">
        <v>1</v>
      </c>
      <c r="V111" t="s">
        <v>341</v>
      </c>
      <c r="X111" s="372">
        <v>24857.81839728</v>
      </c>
    </row>
    <row r="112" spans="1:24" x14ac:dyDescent="0.3">
      <c r="A112" s="317" t="s">
        <v>940</v>
      </c>
      <c r="B112" s="317" t="s">
        <v>4167</v>
      </c>
      <c r="C112" s="318">
        <v>5</v>
      </c>
      <c r="D112" s="318">
        <v>87</v>
      </c>
      <c r="E112" s="318">
        <v>2000</v>
      </c>
      <c r="F112" s="318">
        <v>230</v>
      </c>
      <c r="G112" s="318">
        <v>200</v>
      </c>
      <c r="H112" s="319">
        <v>1334.55</v>
      </c>
      <c r="I112" s="319">
        <v>1091.6618999999998</v>
      </c>
      <c r="J112" s="319">
        <v>862.11929999999995</v>
      </c>
      <c r="K112" s="318">
        <v>40.799999999999997</v>
      </c>
      <c r="L112" s="320">
        <v>0.5</v>
      </c>
      <c r="M112" s="321">
        <v>4</v>
      </c>
      <c r="N112" s="772"/>
      <c r="O112" s="372">
        <f t="shared" si="1"/>
        <v>33782</v>
      </c>
      <c r="Q112" s="30"/>
      <c r="T112" s="369" t="s">
        <v>675</v>
      </c>
      <c r="U112">
        <v>1</v>
      </c>
      <c r="V112" t="s">
        <v>342</v>
      </c>
      <c r="X112" s="373">
        <v>29375.658716579997</v>
      </c>
    </row>
    <row r="113" spans="1:24" x14ac:dyDescent="0.3">
      <c r="A113" s="77" t="s">
        <v>941</v>
      </c>
      <c r="B113" s="77" t="s">
        <v>4168</v>
      </c>
      <c r="C113" s="29">
        <v>6</v>
      </c>
      <c r="D113" s="29">
        <v>87</v>
      </c>
      <c r="E113" s="29">
        <v>2000</v>
      </c>
      <c r="F113" s="29">
        <v>280</v>
      </c>
      <c r="G113" s="29">
        <v>250</v>
      </c>
      <c r="H113" s="313">
        <v>1601.46</v>
      </c>
      <c r="I113" s="313">
        <v>1309.9942799999999</v>
      </c>
      <c r="J113" s="313">
        <v>1034.5431599999999</v>
      </c>
      <c r="K113" s="29">
        <v>48.9</v>
      </c>
      <c r="L113" s="314">
        <v>0.5</v>
      </c>
      <c r="M113" s="315">
        <v>4</v>
      </c>
      <c r="N113" s="772"/>
      <c r="O113" s="372">
        <f t="shared" si="1"/>
        <v>38988</v>
      </c>
      <c r="Q113" s="30"/>
      <c r="T113" s="369" t="s">
        <v>676</v>
      </c>
      <c r="U113">
        <v>1</v>
      </c>
      <c r="V113" t="s">
        <v>343</v>
      </c>
      <c r="X113" s="372">
        <v>33902.930821319998</v>
      </c>
    </row>
    <row r="114" spans="1:24" x14ac:dyDescent="0.3">
      <c r="A114" s="77" t="s">
        <v>942</v>
      </c>
      <c r="B114" s="77" t="s">
        <v>4169</v>
      </c>
      <c r="C114" s="29">
        <v>7</v>
      </c>
      <c r="D114" s="29">
        <v>87</v>
      </c>
      <c r="E114" s="29">
        <v>2000</v>
      </c>
      <c r="F114" s="29">
        <v>330</v>
      </c>
      <c r="G114" s="29">
        <v>300</v>
      </c>
      <c r="H114" s="313">
        <v>1868.37</v>
      </c>
      <c r="I114" s="313">
        <v>1528.3266599999997</v>
      </c>
      <c r="J114" s="313">
        <v>1206.96702</v>
      </c>
      <c r="K114" s="29">
        <v>57</v>
      </c>
      <c r="L114" s="314">
        <v>0.5</v>
      </c>
      <c r="M114" s="315">
        <v>4</v>
      </c>
      <c r="N114" s="772"/>
      <c r="O114" s="372">
        <f t="shared" si="1"/>
        <v>44206</v>
      </c>
      <c r="Q114" s="30"/>
      <c r="T114" s="369" t="s">
        <v>677</v>
      </c>
      <c r="U114">
        <v>1</v>
      </c>
      <c r="V114" t="s">
        <v>344</v>
      </c>
      <c r="X114" s="372">
        <v>38439.63471150001</v>
      </c>
    </row>
    <row r="115" spans="1:24" x14ac:dyDescent="0.3">
      <c r="A115" s="317" t="s">
        <v>943</v>
      </c>
      <c r="B115" s="317" t="s">
        <v>4170</v>
      </c>
      <c r="C115" s="318">
        <v>8</v>
      </c>
      <c r="D115" s="318">
        <v>87</v>
      </c>
      <c r="E115" s="318">
        <v>2000</v>
      </c>
      <c r="F115" s="318">
        <v>380</v>
      </c>
      <c r="G115" s="318">
        <v>350</v>
      </c>
      <c r="H115" s="319">
        <v>2135.2799999999997</v>
      </c>
      <c r="I115" s="319">
        <v>1746.6590399999998</v>
      </c>
      <c r="J115" s="319">
        <v>1379.3908799999999</v>
      </c>
      <c r="K115" s="318">
        <v>65.2</v>
      </c>
      <c r="L115" s="320">
        <v>0.5</v>
      </c>
      <c r="M115" s="321">
        <v>4</v>
      </c>
      <c r="N115" s="772"/>
      <c r="O115" s="372">
        <f t="shared" si="1"/>
        <v>49435</v>
      </c>
      <c r="Q115" s="30"/>
      <c r="T115" s="369" t="s">
        <v>678</v>
      </c>
      <c r="U115">
        <v>1</v>
      </c>
      <c r="V115" t="s">
        <v>345</v>
      </c>
      <c r="X115" s="373">
        <v>42987.373656480013</v>
      </c>
    </row>
    <row r="116" spans="1:24" x14ac:dyDescent="0.3">
      <c r="A116" s="77" t="s">
        <v>944</v>
      </c>
      <c r="B116" s="77" t="s">
        <v>4171</v>
      </c>
      <c r="C116" s="29">
        <v>9</v>
      </c>
      <c r="D116" s="29">
        <v>87</v>
      </c>
      <c r="E116" s="29">
        <v>2000</v>
      </c>
      <c r="F116" s="29">
        <v>430</v>
      </c>
      <c r="G116" s="29">
        <v>400</v>
      </c>
      <c r="H116" s="313">
        <v>2402.19</v>
      </c>
      <c r="I116" s="313">
        <v>1964.9914199999998</v>
      </c>
      <c r="J116" s="313">
        <v>1551.81474</v>
      </c>
      <c r="K116" s="29">
        <v>73.3</v>
      </c>
      <c r="L116" s="314">
        <v>0.5</v>
      </c>
      <c r="M116" s="315">
        <v>4</v>
      </c>
      <c r="N116" s="772"/>
      <c r="O116" s="372">
        <f t="shared" si="1"/>
        <v>54674</v>
      </c>
      <c r="Q116" s="30"/>
      <c r="T116" s="369" t="s">
        <v>679</v>
      </c>
      <c r="U116">
        <v>1</v>
      </c>
      <c r="V116" t="s">
        <v>346</v>
      </c>
      <c r="X116" s="372">
        <v>47542.942794600007</v>
      </c>
    </row>
    <row r="117" spans="1:24" x14ac:dyDescent="0.3">
      <c r="A117" s="77" t="s">
        <v>945</v>
      </c>
      <c r="B117" s="77" t="s">
        <v>4172</v>
      </c>
      <c r="C117" s="29">
        <v>10</v>
      </c>
      <c r="D117" s="29">
        <v>87</v>
      </c>
      <c r="E117" s="29">
        <v>2000</v>
      </c>
      <c r="F117" s="29">
        <v>480</v>
      </c>
      <c r="G117" s="29">
        <v>450</v>
      </c>
      <c r="H117" s="313">
        <v>2669.1</v>
      </c>
      <c r="I117" s="313">
        <v>2183.3237999999997</v>
      </c>
      <c r="J117" s="313">
        <v>1724.2385999999999</v>
      </c>
      <c r="K117" s="29">
        <v>81.400000000000006</v>
      </c>
      <c r="L117" s="314">
        <v>0.5</v>
      </c>
      <c r="M117" s="315">
        <v>6</v>
      </c>
      <c r="N117" s="772"/>
      <c r="O117" s="372">
        <f t="shared" si="1"/>
        <v>59928</v>
      </c>
      <c r="Q117" s="30"/>
      <c r="T117" s="369" t="s">
        <v>680</v>
      </c>
      <c r="U117">
        <v>1</v>
      </c>
      <c r="V117" t="s">
        <v>347</v>
      </c>
      <c r="X117" s="372">
        <v>52111.156965119997</v>
      </c>
    </row>
    <row r="118" spans="1:24" x14ac:dyDescent="0.3">
      <c r="A118" s="317" t="s">
        <v>946</v>
      </c>
      <c r="B118" s="317" t="s">
        <v>4173</v>
      </c>
      <c r="C118" s="318">
        <v>11</v>
      </c>
      <c r="D118" s="318">
        <v>87</v>
      </c>
      <c r="E118" s="318">
        <v>2000</v>
      </c>
      <c r="F118" s="318">
        <v>530</v>
      </c>
      <c r="G118" s="318">
        <v>500</v>
      </c>
      <c r="H118" s="319">
        <v>2936.01</v>
      </c>
      <c r="I118" s="319">
        <v>2401.6561799999999</v>
      </c>
      <c r="J118" s="319">
        <v>1896.6624600000002</v>
      </c>
      <c r="K118" s="318">
        <v>89.5</v>
      </c>
      <c r="L118" s="320">
        <v>0.5</v>
      </c>
      <c r="M118" s="321">
        <v>6</v>
      </c>
      <c r="N118" s="772"/>
      <c r="O118" s="372">
        <f t="shared" si="1"/>
        <v>65188</v>
      </c>
      <c r="Q118" s="30"/>
      <c r="T118" s="369" t="s">
        <v>681</v>
      </c>
      <c r="U118">
        <v>1</v>
      </c>
      <c r="V118" t="s">
        <v>348</v>
      </c>
      <c r="X118" s="373">
        <v>56685.59302824</v>
      </c>
    </row>
    <row r="119" spans="1:24" x14ac:dyDescent="0.3">
      <c r="A119" s="77" t="s">
        <v>947</v>
      </c>
      <c r="B119" s="77" t="s">
        <v>4174</v>
      </c>
      <c r="C119" s="29">
        <v>12</v>
      </c>
      <c r="D119" s="29">
        <v>87</v>
      </c>
      <c r="E119" s="29">
        <v>2000</v>
      </c>
      <c r="F119" s="29">
        <v>580</v>
      </c>
      <c r="G119" s="29">
        <v>550</v>
      </c>
      <c r="H119" s="313">
        <v>3202.92</v>
      </c>
      <c r="I119" s="313">
        <v>2619.9885599999998</v>
      </c>
      <c r="J119" s="313">
        <v>2069.0863199999999</v>
      </c>
      <c r="K119" s="29">
        <v>97.6</v>
      </c>
      <c r="L119" s="314">
        <v>0.5</v>
      </c>
      <c r="M119" s="315">
        <v>6</v>
      </c>
      <c r="N119" s="772"/>
      <c r="O119" s="372">
        <f t="shared" si="1"/>
        <v>70389</v>
      </c>
      <c r="Q119" s="30"/>
      <c r="T119" s="369" t="s">
        <v>682</v>
      </c>
      <c r="U119">
        <v>1</v>
      </c>
      <c r="V119" t="s">
        <v>349</v>
      </c>
      <c r="X119" s="372">
        <v>61208.134146719982</v>
      </c>
    </row>
    <row r="120" spans="1:24" x14ac:dyDescent="0.3">
      <c r="A120" s="77" t="s">
        <v>948</v>
      </c>
      <c r="B120" s="77" t="s">
        <v>4175</v>
      </c>
      <c r="C120" s="29">
        <v>13</v>
      </c>
      <c r="D120" s="29">
        <v>87</v>
      </c>
      <c r="E120" s="29">
        <v>2000</v>
      </c>
      <c r="F120" s="29">
        <v>630</v>
      </c>
      <c r="G120" s="29">
        <v>600</v>
      </c>
      <c r="H120" s="313">
        <v>3469.83</v>
      </c>
      <c r="I120" s="313">
        <v>2838.3209399999996</v>
      </c>
      <c r="J120" s="313">
        <v>2241.5101800000002</v>
      </c>
      <c r="K120" s="29">
        <v>105.7</v>
      </c>
      <c r="L120" s="314">
        <v>0.5</v>
      </c>
      <c r="M120" s="315">
        <v>6</v>
      </c>
      <c r="N120" s="772"/>
      <c r="O120" s="372">
        <f t="shared" si="1"/>
        <v>75590</v>
      </c>
      <c r="Q120" s="30"/>
      <c r="T120" s="369" t="s">
        <v>683</v>
      </c>
      <c r="U120">
        <v>1</v>
      </c>
      <c r="V120" t="s">
        <v>350</v>
      </c>
      <c r="X120" s="372">
        <v>65730.6752652</v>
      </c>
    </row>
    <row r="121" spans="1:24" x14ac:dyDescent="0.3">
      <c r="A121" s="77" t="s">
        <v>949</v>
      </c>
      <c r="B121" s="77" t="s">
        <v>4176</v>
      </c>
      <c r="C121" s="29">
        <v>14</v>
      </c>
      <c r="D121" s="29">
        <v>87</v>
      </c>
      <c r="E121" s="29">
        <v>2000</v>
      </c>
      <c r="F121" s="29">
        <v>680</v>
      </c>
      <c r="G121" s="29">
        <v>650</v>
      </c>
      <c r="H121" s="313">
        <v>3736.74</v>
      </c>
      <c r="I121" s="313">
        <v>3056.6533199999994</v>
      </c>
      <c r="J121" s="313">
        <v>2413.9340400000001</v>
      </c>
      <c r="K121" s="29">
        <v>113.9</v>
      </c>
      <c r="L121" s="314">
        <v>0.5</v>
      </c>
      <c r="M121" s="315">
        <v>6</v>
      </c>
      <c r="N121" s="773"/>
      <c r="O121" s="372">
        <f t="shared" si="1"/>
        <v>80791</v>
      </c>
      <c r="Q121" s="30"/>
      <c r="T121" s="369" t="s">
        <v>684</v>
      </c>
      <c r="U121">
        <v>1</v>
      </c>
      <c r="V121" t="s">
        <v>351</v>
      </c>
      <c r="X121" s="372">
        <v>70253.216383680003</v>
      </c>
    </row>
    <row r="122" spans="1:24" x14ac:dyDescent="0.3">
      <c r="C122" s="311"/>
      <c r="D122" s="311"/>
      <c r="E122" s="311"/>
      <c r="F122" s="311"/>
      <c r="G122" s="311"/>
      <c r="H122" s="33"/>
      <c r="I122" s="33"/>
      <c r="J122" s="33"/>
      <c r="K122" s="311"/>
      <c r="L122" s="322"/>
      <c r="M122" s="323"/>
      <c r="O122" s="372">
        <f t="shared" si="1"/>
        <v>0</v>
      </c>
      <c r="P122" s="33"/>
      <c r="Q122" s="30"/>
      <c r="T122" s="369" t="s">
        <v>685</v>
      </c>
      <c r="U122">
        <v>1</v>
      </c>
      <c r="V122" t="s">
        <v>352</v>
      </c>
      <c r="X122" s="33"/>
    </row>
    <row r="123" spans="1:24" x14ac:dyDescent="0.3">
      <c r="B123" s="325" t="s">
        <v>182</v>
      </c>
      <c r="H123" s="30"/>
      <c r="I123" s="30"/>
      <c r="J123" s="30"/>
      <c r="M123" s="324"/>
      <c r="O123" s="372">
        <f t="shared" si="1"/>
        <v>0</v>
      </c>
      <c r="P123" s="30"/>
      <c r="Q123" s="30"/>
      <c r="T123" s="369" t="s">
        <v>686</v>
      </c>
      <c r="U123">
        <v>1</v>
      </c>
      <c r="V123" t="s">
        <v>353</v>
      </c>
      <c r="X123" s="30"/>
    </row>
    <row r="124" spans="1:24" x14ac:dyDescent="0.3">
      <c r="A124" s="77" t="s">
        <v>950</v>
      </c>
      <c r="B124" s="77" t="s">
        <v>3680</v>
      </c>
      <c r="C124" s="29">
        <v>2</v>
      </c>
      <c r="D124" s="29">
        <v>87</v>
      </c>
      <c r="E124" s="29">
        <v>2200</v>
      </c>
      <c r="F124" s="29">
        <v>80</v>
      </c>
      <c r="G124" s="29">
        <v>50</v>
      </c>
      <c r="H124" s="313">
        <v>586.70999999999992</v>
      </c>
      <c r="I124" s="313">
        <v>479.9287799999999</v>
      </c>
      <c r="J124" s="313">
        <v>379.01465999999994</v>
      </c>
      <c r="K124" s="29">
        <v>17.5</v>
      </c>
      <c r="L124" s="314">
        <v>0.5</v>
      </c>
      <c r="M124" s="315">
        <v>2</v>
      </c>
      <c r="N124" s="771" t="s">
        <v>56</v>
      </c>
      <c r="O124" s="372">
        <f t="shared" si="1"/>
        <v>21666</v>
      </c>
      <c r="Q124" s="30"/>
      <c r="T124" s="369" t="s">
        <v>687</v>
      </c>
      <c r="U124">
        <v>1</v>
      </c>
      <c r="V124" t="s">
        <v>354</v>
      </c>
      <c r="X124" s="372">
        <v>18840.351585</v>
      </c>
    </row>
    <row r="125" spans="1:24" x14ac:dyDescent="0.3">
      <c r="A125" s="77" t="s">
        <v>951</v>
      </c>
      <c r="B125" s="77" t="s">
        <v>3681</v>
      </c>
      <c r="C125" s="29">
        <v>3</v>
      </c>
      <c r="D125" s="29">
        <v>87</v>
      </c>
      <c r="E125" s="29">
        <v>2200</v>
      </c>
      <c r="F125" s="29">
        <v>130</v>
      </c>
      <c r="G125" s="29">
        <v>100</v>
      </c>
      <c r="H125" s="313">
        <v>880.68000000000006</v>
      </c>
      <c r="I125" s="313">
        <v>720.39624000000003</v>
      </c>
      <c r="J125" s="313">
        <v>568.91928000000007</v>
      </c>
      <c r="K125" s="29">
        <v>25.6</v>
      </c>
      <c r="L125" s="314">
        <v>0.5</v>
      </c>
      <c r="M125" s="315">
        <v>4</v>
      </c>
      <c r="N125" s="772"/>
      <c r="O125" s="372">
        <f t="shared" si="1"/>
        <v>27990</v>
      </c>
      <c r="Q125" s="30"/>
      <c r="T125" s="369" t="s">
        <v>688</v>
      </c>
      <c r="U125">
        <v>1</v>
      </c>
      <c r="V125" t="s">
        <v>355</v>
      </c>
      <c r="X125" s="372">
        <v>24339.100944179998</v>
      </c>
    </row>
    <row r="126" spans="1:24" x14ac:dyDescent="0.3">
      <c r="A126" s="77" t="s">
        <v>952</v>
      </c>
      <c r="B126" s="77" t="s">
        <v>3682</v>
      </c>
      <c r="C126" s="29">
        <v>4</v>
      </c>
      <c r="D126" s="29">
        <v>87</v>
      </c>
      <c r="E126" s="29">
        <v>2200</v>
      </c>
      <c r="F126" s="29">
        <v>180</v>
      </c>
      <c r="G126" s="29">
        <v>150</v>
      </c>
      <c r="H126" s="313">
        <v>1174.6500000000001</v>
      </c>
      <c r="I126" s="313">
        <v>960.86369999999999</v>
      </c>
      <c r="J126" s="313">
        <v>758.82390000000009</v>
      </c>
      <c r="K126" s="29">
        <v>35.5</v>
      </c>
      <c r="L126" s="314">
        <v>0.5</v>
      </c>
      <c r="M126" s="315">
        <v>4</v>
      </c>
      <c r="N126" s="772"/>
      <c r="O126" s="372">
        <f t="shared" si="1"/>
        <v>34327</v>
      </c>
      <c r="Q126" s="30"/>
      <c r="T126" s="369" t="s">
        <v>689</v>
      </c>
      <c r="U126">
        <v>1</v>
      </c>
      <c r="V126" t="s">
        <v>356</v>
      </c>
      <c r="X126" s="372">
        <v>29849.378041120006</v>
      </c>
    </row>
    <row r="127" spans="1:24" x14ac:dyDescent="0.3">
      <c r="A127" s="317" t="s">
        <v>953</v>
      </c>
      <c r="B127" s="317" t="s">
        <v>4177</v>
      </c>
      <c r="C127" s="318">
        <v>5</v>
      </c>
      <c r="D127" s="318">
        <v>87</v>
      </c>
      <c r="E127" s="318">
        <v>2200</v>
      </c>
      <c r="F127" s="318">
        <v>230</v>
      </c>
      <c r="G127" s="318">
        <v>200</v>
      </c>
      <c r="H127" s="319">
        <v>1468.62</v>
      </c>
      <c r="I127" s="319">
        <v>1201.3311599999997</v>
      </c>
      <c r="J127" s="319">
        <v>948.72852</v>
      </c>
      <c r="K127" s="318">
        <v>43.2</v>
      </c>
      <c r="L127" s="320">
        <v>0.5</v>
      </c>
      <c r="M127" s="321">
        <v>4</v>
      </c>
      <c r="N127" s="772"/>
      <c r="O127" s="372">
        <f t="shared" si="1"/>
        <v>40677</v>
      </c>
      <c r="Q127" s="30"/>
      <c r="T127" s="369" t="s">
        <v>690</v>
      </c>
      <c r="U127">
        <v>1</v>
      </c>
      <c r="V127" t="s">
        <v>357</v>
      </c>
      <c r="X127" s="373">
        <v>35371.182875819999</v>
      </c>
    </row>
    <row r="128" spans="1:24" x14ac:dyDescent="0.3">
      <c r="A128" s="77" t="s">
        <v>954</v>
      </c>
      <c r="B128" s="77" t="s">
        <v>4178</v>
      </c>
      <c r="C128" s="29">
        <v>6</v>
      </c>
      <c r="D128" s="29">
        <v>87</v>
      </c>
      <c r="E128" s="29">
        <v>2200</v>
      </c>
      <c r="F128" s="29">
        <v>280</v>
      </c>
      <c r="G128" s="29">
        <v>250</v>
      </c>
      <c r="H128" s="313">
        <v>1761.3600000000001</v>
      </c>
      <c r="I128" s="313">
        <v>1440.7924800000001</v>
      </c>
      <c r="J128" s="313">
        <v>1137.8385600000001</v>
      </c>
      <c r="K128" s="29">
        <v>52.3</v>
      </c>
      <c r="L128" s="314">
        <v>0.5</v>
      </c>
      <c r="M128" s="315">
        <v>4</v>
      </c>
      <c r="N128" s="772"/>
      <c r="O128" s="372">
        <f t="shared" si="1"/>
        <v>47040</v>
      </c>
      <c r="Q128" s="30"/>
      <c r="T128" s="369" t="s">
        <v>691</v>
      </c>
      <c r="U128">
        <v>1</v>
      </c>
      <c r="V128" t="s">
        <v>358</v>
      </c>
      <c r="X128" s="372">
        <v>40904.515448280006</v>
      </c>
    </row>
    <row r="129" spans="1:24" x14ac:dyDescent="0.3">
      <c r="A129" s="77" t="s">
        <v>955</v>
      </c>
      <c r="B129" s="77" t="s">
        <v>4179</v>
      </c>
      <c r="C129" s="29">
        <v>7</v>
      </c>
      <c r="D129" s="29">
        <v>87</v>
      </c>
      <c r="E129" s="29">
        <v>2200</v>
      </c>
      <c r="F129" s="29">
        <v>330</v>
      </c>
      <c r="G129" s="29">
        <v>300</v>
      </c>
      <c r="H129" s="313">
        <v>2054.1</v>
      </c>
      <c r="I129" s="313">
        <v>1680.2537999999997</v>
      </c>
      <c r="J129" s="313">
        <v>1326.9485999999999</v>
      </c>
      <c r="K129" s="29">
        <v>61.2</v>
      </c>
      <c r="L129" s="314">
        <v>0.5</v>
      </c>
      <c r="M129" s="315">
        <v>4</v>
      </c>
      <c r="N129" s="772"/>
      <c r="O129" s="372">
        <f t="shared" si="1"/>
        <v>53417</v>
      </c>
      <c r="Q129" s="30"/>
      <c r="T129" s="369" t="s">
        <v>692</v>
      </c>
      <c r="U129">
        <v>1</v>
      </c>
      <c r="V129" t="s">
        <v>359</v>
      </c>
      <c r="X129" s="372">
        <v>46449.375758500006</v>
      </c>
    </row>
    <row r="130" spans="1:24" x14ac:dyDescent="0.3">
      <c r="A130" s="317" t="s">
        <v>956</v>
      </c>
      <c r="B130" s="317" t="s">
        <v>4180</v>
      </c>
      <c r="C130" s="318">
        <v>8</v>
      </c>
      <c r="D130" s="318">
        <v>87</v>
      </c>
      <c r="E130" s="318">
        <v>2200</v>
      </c>
      <c r="F130" s="318">
        <v>380</v>
      </c>
      <c r="G130" s="318">
        <v>350</v>
      </c>
      <c r="H130" s="319">
        <v>2349.3000000000002</v>
      </c>
      <c r="I130" s="319">
        <v>2161.1887199999996</v>
      </c>
      <c r="J130" s="319">
        <v>1706.75784</v>
      </c>
      <c r="K130" s="318">
        <v>69.599999999999994</v>
      </c>
      <c r="L130" s="320">
        <v>0.5</v>
      </c>
      <c r="M130" s="321">
        <v>4</v>
      </c>
      <c r="N130" s="772"/>
      <c r="O130" s="372">
        <f t="shared" si="1"/>
        <v>59809</v>
      </c>
      <c r="Q130" s="30"/>
      <c r="T130" s="369" t="s">
        <v>693</v>
      </c>
      <c r="U130">
        <v>1</v>
      </c>
      <c r="V130" t="s">
        <v>360</v>
      </c>
      <c r="X130" s="373">
        <v>52007.723357920004</v>
      </c>
    </row>
    <row r="131" spans="1:24" x14ac:dyDescent="0.3">
      <c r="A131" s="77" t="s">
        <v>957</v>
      </c>
      <c r="B131" s="77" t="s">
        <v>4181</v>
      </c>
      <c r="C131" s="29">
        <v>9</v>
      </c>
      <c r="D131" s="29">
        <v>87</v>
      </c>
      <c r="E131" s="29">
        <v>2200</v>
      </c>
      <c r="F131" s="29">
        <v>430</v>
      </c>
      <c r="G131" s="29">
        <v>400</v>
      </c>
      <c r="H131" s="313">
        <v>2642.04</v>
      </c>
      <c r="I131" s="313">
        <v>2401.6561799999999</v>
      </c>
      <c r="J131" s="313">
        <v>1896.6624600000002</v>
      </c>
      <c r="K131" s="29">
        <v>77.7</v>
      </c>
      <c r="L131" s="314">
        <v>0.5</v>
      </c>
      <c r="M131" s="315">
        <v>4</v>
      </c>
      <c r="N131" s="772"/>
      <c r="O131" s="372">
        <f t="shared" si="1"/>
        <v>66212</v>
      </c>
      <c r="Q131" s="30"/>
      <c r="T131" s="369" t="s">
        <v>694</v>
      </c>
      <c r="U131">
        <v>1</v>
      </c>
      <c r="V131" t="s">
        <v>361</v>
      </c>
      <c r="X131" s="372">
        <v>57575.641193400013</v>
      </c>
    </row>
    <row r="132" spans="1:24" x14ac:dyDescent="0.3">
      <c r="A132" s="77" t="s">
        <v>958</v>
      </c>
      <c r="B132" s="77" t="s">
        <v>4182</v>
      </c>
      <c r="C132" s="29">
        <v>10</v>
      </c>
      <c r="D132" s="29">
        <v>87</v>
      </c>
      <c r="E132" s="29">
        <v>2200</v>
      </c>
      <c r="F132" s="29">
        <v>480</v>
      </c>
      <c r="G132" s="29">
        <v>450</v>
      </c>
      <c r="H132" s="313">
        <v>2936.01</v>
      </c>
      <c r="I132" s="313">
        <v>2642.1236399999998</v>
      </c>
      <c r="J132" s="313">
        <v>2086.5670800000003</v>
      </c>
      <c r="K132" s="29">
        <v>85.5</v>
      </c>
      <c r="L132" s="314">
        <v>0.5</v>
      </c>
      <c r="M132" s="315">
        <v>6</v>
      </c>
      <c r="N132" s="772"/>
      <c r="O132" s="372">
        <f t="shared" si="1"/>
        <v>72633</v>
      </c>
      <c r="Q132" s="30"/>
      <c r="T132" s="369" t="s">
        <v>695</v>
      </c>
      <c r="U132">
        <v>1</v>
      </c>
      <c r="V132" t="s">
        <v>362</v>
      </c>
      <c r="X132" s="372">
        <v>63159.014068480014</v>
      </c>
    </row>
    <row r="133" spans="1:24" x14ac:dyDescent="0.3">
      <c r="A133" s="317" t="s">
        <v>959</v>
      </c>
      <c r="B133" s="317" t="s">
        <v>4183</v>
      </c>
      <c r="C133" s="318">
        <v>11</v>
      </c>
      <c r="D133" s="318">
        <v>87</v>
      </c>
      <c r="E133" s="318">
        <v>2200</v>
      </c>
      <c r="F133" s="318">
        <v>530</v>
      </c>
      <c r="G133" s="318">
        <v>500</v>
      </c>
      <c r="H133" s="319">
        <v>3229.98</v>
      </c>
      <c r="I133" s="319">
        <v>2882.5910999999996</v>
      </c>
      <c r="J133" s="319">
        <v>2276.4717000000001</v>
      </c>
      <c r="K133" s="318">
        <v>92.3</v>
      </c>
      <c r="L133" s="320">
        <v>0.5</v>
      </c>
      <c r="M133" s="321">
        <v>6</v>
      </c>
      <c r="N133" s="772"/>
      <c r="O133" s="372">
        <f t="shared" ref="O133:O196" si="2">ROUND(X133*1.15,0)</f>
        <v>79062</v>
      </c>
      <c r="Q133" s="30"/>
      <c r="T133" s="369" t="s">
        <v>696</v>
      </c>
      <c r="U133">
        <v>1</v>
      </c>
      <c r="V133" t="s">
        <v>363</v>
      </c>
      <c r="X133" s="373">
        <v>68749.991478960001</v>
      </c>
    </row>
    <row r="134" spans="1:24" x14ac:dyDescent="0.3">
      <c r="A134" s="77" t="s">
        <v>960</v>
      </c>
      <c r="B134" s="77" t="s">
        <v>4184</v>
      </c>
      <c r="C134" s="29">
        <v>12</v>
      </c>
      <c r="D134" s="29">
        <v>87</v>
      </c>
      <c r="E134" s="29">
        <v>2200</v>
      </c>
      <c r="F134" s="29">
        <v>580</v>
      </c>
      <c r="G134" s="29">
        <v>550</v>
      </c>
      <c r="H134" s="313">
        <v>3523.95</v>
      </c>
      <c r="I134" s="313">
        <v>3122.05242</v>
      </c>
      <c r="J134" s="313">
        <v>2465.5817400000001</v>
      </c>
      <c r="K134" s="29">
        <v>100.2</v>
      </c>
      <c r="L134" s="314">
        <v>0.5</v>
      </c>
      <c r="M134" s="315">
        <v>6</v>
      </c>
      <c r="N134" s="772"/>
      <c r="O134" s="372">
        <f t="shared" si="2"/>
        <v>85419</v>
      </c>
      <c r="Q134" s="30"/>
      <c r="T134" s="369" t="s">
        <v>697</v>
      </c>
      <c r="U134">
        <v>1</v>
      </c>
      <c r="V134" t="s">
        <v>364</v>
      </c>
      <c r="X134" s="372">
        <v>74277.541734879982</v>
      </c>
    </row>
    <row r="135" spans="1:24" x14ac:dyDescent="0.3">
      <c r="A135" s="77" t="s">
        <v>961</v>
      </c>
      <c r="B135" s="77" t="s">
        <v>4185</v>
      </c>
      <c r="C135" s="29">
        <v>13</v>
      </c>
      <c r="D135" s="29">
        <v>87</v>
      </c>
      <c r="E135" s="29">
        <v>2200</v>
      </c>
      <c r="F135" s="29">
        <v>630</v>
      </c>
      <c r="G135" s="29">
        <v>600</v>
      </c>
      <c r="H135" s="313">
        <v>3816.69</v>
      </c>
      <c r="I135" s="313">
        <v>3169.3409999999999</v>
      </c>
      <c r="J135" s="313">
        <v>2502.9270000000001</v>
      </c>
      <c r="K135" s="29">
        <v>112.4</v>
      </c>
      <c r="L135" s="314">
        <v>0.5</v>
      </c>
      <c r="M135" s="315">
        <v>6</v>
      </c>
      <c r="N135" s="772"/>
      <c r="O135" s="372">
        <f t="shared" si="2"/>
        <v>91776</v>
      </c>
      <c r="Q135" s="30"/>
      <c r="T135" s="369" t="s">
        <v>698</v>
      </c>
      <c r="U135">
        <v>1</v>
      </c>
      <c r="V135" t="s">
        <v>365</v>
      </c>
      <c r="X135" s="372">
        <v>79805.091990800007</v>
      </c>
    </row>
    <row r="136" spans="1:24" x14ac:dyDescent="0.3">
      <c r="A136" s="77" t="s">
        <v>962</v>
      </c>
      <c r="B136" s="77" t="s">
        <v>4186</v>
      </c>
      <c r="C136" s="29">
        <v>14</v>
      </c>
      <c r="D136" s="29">
        <v>87</v>
      </c>
      <c r="E136" s="29">
        <v>2200</v>
      </c>
      <c r="F136" s="29">
        <v>680</v>
      </c>
      <c r="G136" s="29">
        <v>650</v>
      </c>
      <c r="H136" s="313">
        <v>4110.66</v>
      </c>
      <c r="I136" s="313">
        <v>3413.83302</v>
      </c>
      <c r="J136" s="313">
        <v>2696.0099400000004</v>
      </c>
      <c r="K136" s="29">
        <v>119.6</v>
      </c>
      <c r="L136" s="314">
        <v>0.5</v>
      </c>
      <c r="M136" s="315">
        <v>6</v>
      </c>
      <c r="N136" s="773"/>
      <c r="O136" s="372">
        <f t="shared" si="2"/>
        <v>98133</v>
      </c>
      <c r="Q136" s="30"/>
      <c r="T136" s="369" t="s">
        <v>699</v>
      </c>
      <c r="U136">
        <v>1</v>
      </c>
      <c r="V136" t="s">
        <v>366</v>
      </c>
      <c r="X136" s="372">
        <v>85332.642246720003</v>
      </c>
    </row>
    <row r="137" spans="1:24" x14ac:dyDescent="0.3">
      <c r="C137" s="311"/>
      <c r="D137" s="311"/>
      <c r="E137" s="311"/>
      <c r="F137" s="311"/>
      <c r="G137" s="311"/>
      <c r="H137" s="33"/>
      <c r="I137" s="33"/>
      <c r="J137" s="33"/>
      <c r="K137" s="311"/>
      <c r="L137" s="322"/>
      <c r="M137" s="323"/>
      <c r="O137" s="372">
        <f t="shared" si="2"/>
        <v>0</v>
      </c>
      <c r="P137" s="33"/>
      <c r="Q137" s="30"/>
      <c r="T137" s="369" t="s">
        <v>700</v>
      </c>
      <c r="U137">
        <v>1</v>
      </c>
      <c r="V137" t="s">
        <v>367</v>
      </c>
      <c r="X137" s="33"/>
    </row>
    <row r="138" spans="1:24" x14ac:dyDescent="0.3">
      <c r="B138" s="325" t="s">
        <v>183</v>
      </c>
      <c r="D138" s="324"/>
      <c r="H138" s="33"/>
      <c r="I138" s="33"/>
      <c r="J138" s="33"/>
      <c r="M138" s="324"/>
      <c r="O138" s="372">
        <f t="shared" si="2"/>
        <v>0</v>
      </c>
      <c r="P138" s="30"/>
      <c r="Q138" s="30"/>
      <c r="T138" s="369" t="s">
        <v>701</v>
      </c>
      <c r="U138">
        <v>1</v>
      </c>
      <c r="V138" t="s">
        <v>368</v>
      </c>
      <c r="X138" s="30"/>
    </row>
    <row r="139" spans="1:24" x14ac:dyDescent="0.3">
      <c r="A139" s="77" t="s">
        <v>963</v>
      </c>
      <c r="B139" s="77" t="s">
        <v>3683</v>
      </c>
      <c r="C139" s="29">
        <v>2</v>
      </c>
      <c r="D139" s="29">
        <v>87</v>
      </c>
      <c r="E139" s="29">
        <v>2250</v>
      </c>
      <c r="F139" s="29">
        <v>80</v>
      </c>
      <c r="G139" s="29">
        <v>50</v>
      </c>
      <c r="H139" s="313">
        <v>596.54999999999995</v>
      </c>
      <c r="I139" s="313">
        <v>487.97789999999992</v>
      </c>
      <c r="J139" s="313">
        <v>385.37129999999996</v>
      </c>
      <c r="K139" s="29">
        <v>18.3</v>
      </c>
      <c r="L139" s="314">
        <v>0.5</v>
      </c>
      <c r="M139" s="315">
        <v>2</v>
      </c>
      <c r="N139" s="771" t="s">
        <v>56</v>
      </c>
      <c r="O139" s="372">
        <f t="shared" si="2"/>
        <v>22096</v>
      </c>
      <c r="Q139" s="30"/>
      <c r="T139" s="369" t="s">
        <v>702</v>
      </c>
      <c r="U139">
        <v>1</v>
      </c>
      <c r="V139" t="s">
        <v>369</v>
      </c>
      <c r="X139" s="372">
        <v>19214.091393750001</v>
      </c>
    </row>
    <row r="140" spans="1:24" x14ac:dyDescent="0.3">
      <c r="A140" s="77" t="s">
        <v>964</v>
      </c>
      <c r="B140" s="77" t="s">
        <v>3684</v>
      </c>
      <c r="C140" s="29">
        <v>3</v>
      </c>
      <c r="D140" s="29">
        <v>87</v>
      </c>
      <c r="E140" s="29">
        <v>2250</v>
      </c>
      <c r="F140" s="29">
        <v>130</v>
      </c>
      <c r="G140" s="29">
        <v>100</v>
      </c>
      <c r="H140" s="313">
        <v>894.20999999999992</v>
      </c>
      <c r="I140" s="313">
        <v>731.46377999999993</v>
      </c>
      <c r="J140" s="313">
        <v>577.65965999999992</v>
      </c>
      <c r="K140" s="29">
        <v>27.4</v>
      </c>
      <c r="L140" s="314">
        <v>0.5</v>
      </c>
      <c r="M140" s="315">
        <v>4</v>
      </c>
      <c r="N140" s="772"/>
      <c r="O140" s="372">
        <f t="shared" si="2"/>
        <v>28563</v>
      </c>
      <c r="Q140" s="30"/>
      <c r="T140" s="369" t="s">
        <v>703</v>
      </c>
      <c r="U140">
        <v>1</v>
      </c>
      <c r="V140" t="s">
        <v>370</v>
      </c>
      <c r="X140" s="372">
        <v>24837.812329275002</v>
      </c>
    </row>
    <row r="141" spans="1:24" x14ac:dyDescent="0.3">
      <c r="A141" s="77" t="s">
        <v>965</v>
      </c>
      <c r="B141" s="77" t="s">
        <v>3685</v>
      </c>
      <c r="C141" s="29">
        <v>4</v>
      </c>
      <c r="D141" s="29">
        <v>87</v>
      </c>
      <c r="E141" s="29">
        <v>2250</v>
      </c>
      <c r="F141" s="29">
        <v>180</v>
      </c>
      <c r="G141" s="29">
        <v>150</v>
      </c>
      <c r="H141" s="313">
        <v>1191.8699999999999</v>
      </c>
      <c r="I141" s="313">
        <v>974.94965999999988</v>
      </c>
      <c r="J141" s="313">
        <v>769.94801999999993</v>
      </c>
      <c r="K141" s="29">
        <v>36.4</v>
      </c>
      <c r="L141" s="314">
        <v>0.5</v>
      </c>
      <c r="M141" s="315">
        <v>4</v>
      </c>
      <c r="N141" s="772"/>
      <c r="O141" s="372">
        <f t="shared" si="2"/>
        <v>35044</v>
      </c>
      <c r="Q141" s="30"/>
      <c r="T141" s="369" t="s">
        <v>704</v>
      </c>
      <c r="U141">
        <v>1</v>
      </c>
      <c r="V141" t="s">
        <v>371</v>
      </c>
      <c r="X141" s="372">
        <v>30473.322996599996</v>
      </c>
    </row>
    <row r="142" spans="1:24" x14ac:dyDescent="0.3">
      <c r="A142" s="317" t="s">
        <v>966</v>
      </c>
      <c r="B142" s="317" t="s">
        <v>4187</v>
      </c>
      <c r="C142" s="318">
        <v>5</v>
      </c>
      <c r="D142" s="318">
        <v>87</v>
      </c>
      <c r="E142" s="318">
        <v>2250</v>
      </c>
      <c r="F142" s="318">
        <v>230</v>
      </c>
      <c r="G142" s="318">
        <v>200</v>
      </c>
      <c r="H142" s="319">
        <v>1490.76</v>
      </c>
      <c r="I142" s="319">
        <v>1219.4416799999999</v>
      </c>
      <c r="J142" s="319">
        <v>963.03096000000005</v>
      </c>
      <c r="K142" s="318">
        <v>45.5</v>
      </c>
      <c r="L142" s="320">
        <v>0.5</v>
      </c>
      <c r="M142" s="321">
        <v>4</v>
      </c>
      <c r="N142" s="772"/>
      <c r="O142" s="372">
        <f t="shared" si="2"/>
        <v>41539</v>
      </c>
      <c r="Q142" s="30"/>
      <c r="T142" s="369" t="s">
        <v>705</v>
      </c>
      <c r="U142">
        <v>1</v>
      </c>
      <c r="V142" t="s">
        <v>372</v>
      </c>
      <c r="X142" s="373">
        <v>36120.623395725001</v>
      </c>
    </row>
    <row r="143" spans="1:24" x14ac:dyDescent="0.3">
      <c r="A143" s="77" t="s">
        <v>967</v>
      </c>
      <c r="B143" s="77" t="s">
        <v>4188</v>
      </c>
      <c r="C143" s="29">
        <v>6</v>
      </c>
      <c r="D143" s="29">
        <v>87</v>
      </c>
      <c r="E143" s="29">
        <v>2250</v>
      </c>
      <c r="F143" s="29">
        <v>280</v>
      </c>
      <c r="G143" s="29">
        <v>250</v>
      </c>
      <c r="H143" s="313">
        <v>1788.4199999999998</v>
      </c>
      <c r="I143" s="313">
        <v>1462.9275599999999</v>
      </c>
      <c r="J143" s="313">
        <v>1155.3193199999998</v>
      </c>
      <c r="K143" s="29">
        <v>54.5</v>
      </c>
      <c r="L143" s="314">
        <v>0.5</v>
      </c>
      <c r="M143" s="315">
        <v>4</v>
      </c>
      <c r="N143" s="772"/>
      <c r="O143" s="372">
        <f t="shared" si="2"/>
        <v>48047</v>
      </c>
      <c r="Q143" s="30"/>
      <c r="T143" s="369" t="s">
        <v>706</v>
      </c>
      <c r="U143">
        <v>1</v>
      </c>
      <c r="V143" t="s">
        <v>373</v>
      </c>
      <c r="X143" s="372">
        <v>41779.713526649997</v>
      </c>
    </row>
    <row r="144" spans="1:24" x14ac:dyDescent="0.3">
      <c r="A144" s="77" t="s">
        <v>968</v>
      </c>
      <c r="B144" s="77" t="s">
        <v>4189</v>
      </c>
      <c r="C144" s="29">
        <v>7</v>
      </c>
      <c r="D144" s="29">
        <v>87</v>
      </c>
      <c r="E144" s="29">
        <v>2250</v>
      </c>
      <c r="F144" s="29">
        <v>330</v>
      </c>
      <c r="G144" s="29">
        <v>300</v>
      </c>
      <c r="H144" s="313">
        <v>2086.08</v>
      </c>
      <c r="I144" s="313">
        <v>1706.4134399999998</v>
      </c>
      <c r="J144" s="313">
        <v>1347.6076800000001</v>
      </c>
      <c r="K144" s="29">
        <v>63.6</v>
      </c>
      <c r="L144" s="314">
        <v>0.5</v>
      </c>
      <c r="M144" s="315">
        <v>4</v>
      </c>
      <c r="N144" s="772"/>
      <c r="O144" s="372">
        <f t="shared" si="2"/>
        <v>54568</v>
      </c>
      <c r="Q144" s="30"/>
      <c r="T144" s="369" t="s">
        <v>707</v>
      </c>
      <c r="U144">
        <v>1</v>
      </c>
      <c r="V144" t="s">
        <v>374</v>
      </c>
      <c r="X144" s="372">
        <v>47450.593389374997</v>
      </c>
    </row>
    <row r="145" spans="1:24" x14ac:dyDescent="0.3">
      <c r="A145" s="317" t="s">
        <v>969</v>
      </c>
      <c r="B145" s="317" t="s">
        <v>4190</v>
      </c>
      <c r="C145" s="318">
        <v>8</v>
      </c>
      <c r="D145" s="318">
        <v>87</v>
      </c>
      <c r="E145" s="318">
        <v>2250</v>
      </c>
      <c r="F145" s="318">
        <v>380</v>
      </c>
      <c r="G145" s="318">
        <v>350</v>
      </c>
      <c r="H145" s="319">
        <v>2384.9700000000003</v>
      </c>
      <c r="I145" s="319">
        <v>1950.9054600000002</v>
      </c>
      <c r="J145" s="319">
        <v>1540.6906200000003</v>
      </c>
      <c r="K145" s="318">
        <v>72.7</v>
      </c>
      <c r="L145" s="320">
        <v>0.5</v>
      </c>
      <c r="M145" s="321">
        <v>4</v>
      </c>
      <c r="N145" s="772"/>
      <c r="O145" s="372">
        <f t="shared" si="2"/>
        <v>61106</v>
      </c>
      <c r="Q145" s="30"/>
      <c r="T145" s="369" t="s">
        <v>708</v>
      </c>
      <c r="U145">
        <v>1</v>
      </c>
      <c r="V145" t="s">
        <v>375</v>
      </c>
      <c r="X145" s="373">
        <v>53135.267070599999</v>
      </c>
    </row>
    <row r="146" spans="1:24" x14ac:dyDescent="0.3">
      <c r="A146" s="77" t="s">
        <v>970</v>
      </c>
      <c r="B146" s="77" t="s">
        <v>4191</v>
      </c>
      <c r="C146" s="29">
        <v>9</v>
      </c>
      <c r="D146" s="29">
        <v>87</v>
      </c>
      <c r="E146" s="29">
        <v>2250</v>
      </c>
      <c r="F146" s="29">
        <v>430</v>
      </c>
      <c r="G146" s="29">
        <v>400</v>
      </c>
      <c r="H146" s="313">
        <v>2682.6299999999997</v>
      </c>
      <c r="I146" s="313">
        <v>2194.3913399999997</v>
      </c>
      <c r="J146" s="313">
        <v>1732.9789799999999</v>
      </c>
      <c r="K146" s="29">
        <v>81.7</v>
      </c>
      <c r="L146" s="314">
        <v>0.5</v>
      </c>
      <c r="M146" s="315">
        <v>4</v>
      </c>
      <c r="N146" s="772"/>
      <c r="O146" s="372">
        <f t="shared" si="2"/>
        <v>67654</v>
      </c>
      <c r="Q146" s="30"/>
      <c r="T146" s="369" t="s">
        <v>709</v>
      </c>
      <c r="U146">
        <v>1</v>
      </c>
      <c r="V146" t="s">
        <v>376</v>
      </c>
      <c r="X146" s="372">
        <v>58829.72849324999</v>
      </c>
    </row>
    <row r="147" spans="1:24" x14ac:dyDescent="0.3">
      <c r="A147" s="77" t="s">
        <v>971</v>
      </c>
      <c r="B147" s="77" t="s">
        <v>4192</v>
      </c>
      <c r="C147" s="29">
        <v>10</v>
      </c>
      <c r="D147" s="29">
        <v>87</v>
      </c>
      <c r="E147" s="29">
        <v>2250</v>
      </c>
      <c r="F147" s="29">
        <v>480</v>
      </c>
      <c r="G147" s="29">
        <v>450</v>
      </c>
      <c r="H147" s="313">
        <v>2980.29</v>
      </c>
      <c r="I147" s="313">
        <v>2437.8772199999999</v>
      </c>
      <c r="J147" s="313">
        <v>1925.2673400000001</v>
      </c>
      <c r="K147" s="29">
        <v>90.8</v>
      </c>
      <c r="L147" s="314">
        <v>0.5</v>
      </c>
      <c r="M147" s="315">
        <v>6</v>
      </c>
      <c r="N147" s="772"/>
      <c r="O147" s="372">
        <f t="shared" si="2"/>
        <v>74221</v>
      </c>
      <c r="Q147" s="30"/>
      <c r="T147" s="369" t="s">
        <v>710</v>
      </c>
      <c r="U147">
        <v>1</v>
      </c>
      <c r="V147" t="s">
        <v>377</v>
      </c>
      <c r="X147" s="372">
        <v>64539.996206400014</v>
      </c>
    </row>
    <row r="148" spans="1:24" x14ac:dyDescent="0.3">
      <c r="A148" s="317" t="s">
        <v>972</v>
      </c>
      <c r="B148" s="317" t="s">
        <v>4193</v>
      </c>
      <c r="C148" s="318">
        <v>11</v>
      </c>
      <c r="D148" s="318">
        <v>87</v>
      </c>
      <c r="E148" s="318">
        <v>2250</v>
      </c>
      <c r="F148" s="318">
        <v>530</v>
      </c>
      <c r="G148" s="318">
        <v>500</v>
      </c>
      <c r="H148" s="319">
        <v>3279.18</v>
      </c>
      <c r="I148" s="319">
        <v>2682.3692399999995</v>
      </c>
      <c r="J148" s="319">
        <v>2118.3502800000001</v>
      </c>
      <c r="K148" s="318">
        <v>99.8</v>
      </c>
      <c r="L148" s="320">
        <v>0.5</v>
      </c>
      <c r="M148" s="321">
        <v>6</v>
      </c>
      <c r="N148" s="772"/>
      <c r="O148" s="372">
        <f t="shared" si="2"/>
        <v>80797</v>
      </c>
      <c r="Q148" s="30"/>
      <c r="T148" s="369" t="s">
        <v>711</v>
      </c>
      <c r="U148">
        <v>1</v>
      </c>
      <c r="V148" t="s">
        <v>378</v>
      </c>
      <c r="X148" s="373">
        <v>70258.041285300002</v>
      </c>
    </row>
    <row r="149" spans="1:24" x14ac:dyDescent="0.3">
      <c r="A149" s="77" t="s">
        <v>973</v>
      </c>
      <c r="B149" s="77" t="s">
        <v>4194</v>
      </c>
      <c r="C149" s="29">
        <v>12</v>
      </c>
      <c r="D149" s="29">
        <v>87</v>
      </c>
      <c r="E149" s="29">
        <v>2250</v>
      </c>
      <c r="F149" s="29">
        <v>580</v>
      </c>
      <c r="G149" s="29">
        <v>550</v>
      </c>
      <c r="H149" s="313">
        <v>3576.8399999999997</v>
      </c>
      <c r="I149" s="313">
        <v>2925.8551199999997</v>
      </c>
      <c r="J149" s="313">
        <v>2310.6386399999997</v>
      </c>
      <c r="K149" s="29">
        <v>108.9</v>
      </c>
      <c r="L149" s="314">
        <v>0.5</v>
      </c>
      <c r="M149" s="315">
        <v>6</v>
      </c>
      <c r="N149" s="772"/>
      <c r="O149" s="372">
        <f t="shared" si="2"/>
        <v>87298</v>
      </c>
      <c r="Q149" s="30"/>
      <c r="T149" s="369" t="s">
        <v>712</v>
      </c>
      <c r="U149">
        <v>1</v>
      </c>
      <c r="V149" t="s">
        <v>379</v>
      </c>
      <c r="X149" s="372">
        <v>75911.217683400013</v>
      </c>
    </row>
    <row r="150" spans="1:24" x14ac:dyDescent="0.3">
      <c r="A150" s="77" t="s">
        <v>974</v>
      </c>
      <c r="B150" s="77" t="s">
        <v>4195</v>
      </c>
      <c r="C150" s="29">
        <v>13</v>
      </c>
      <c r="D150" s="29">
        <v>87</v>
      </c>
      <c r="E150" s="29">
        <v>2250</v>
      </c>
      <c r="F150" s="29">
        <v>630</v>
      </c>
      <c r="G150" s="29">
        <v>600</v>
      </c>
      <c r="H150" s="313">
        <v>3874.5</v>
      </c>
      <c r="I150" s="313">
        <v>3169.3409999999999</v>
      </c>
      <c r="J150" s="313">
        <v>2502.9270000000001</v>
      </c>
      <c r="K150" s="29">
        <v>118</v>
      </c>
      <c r="L150" s="314">
        <v>0.5</v>
      </c>
      <c r="M150" s="315">
        <v>6</v>
      </c>
      <c r="N150" s="772"/>
      <c r="O150" s="372">
        <f t="shared" si="2"/>
        <v>93799</v>
      </c>
      <c r="Q150" s="30"/>
      <c r="T150" s="369" t="s">
        <v>713</v>
      </c>
      <c r="U150">
        <v>1</v>
      </c>
      <c r="V150" t="s">
        <v>380</v>
      </c>
      <c r="X150" s="372">
        <v>81564.394081499995</v>
      </c>
    </row>
    <row r="151" spans="1:24" x14ac:dyDescent="0.3">
      <c r="A151" s="77" t="s">
        <v>975</v>
      </c>
      <c r="B151" s="77" t="s">
        <v>4196</v>
      </c>
      <c r="C151" s="29">
        <v>14</v>
      </c>
      <c r="D151" s="29">
        <v>87</v>
      </c>
      <c r="E151" s="29">
        <v>2250</v>
      </c>
      <c r="F151" s="29">
        <v>680</v>
      </c>
      <c r="G151" s="29">
        <v>650</v>
      </c>
      <c r="H151" s="313">
        <v>4173.3900000000003</v>
      </c>
      <c r="I151" s="313">
        <v>3413.83302</v>
      </c>
      <c r="J151" s="313">
        <v>2696.0099400000004</v>
      </c>
      <c r="K151" s="29">
        <v>127</v>
      </c>
      <c r="L151" s="314">
        <v>0.5</v>
      </c>
      <c r="M151" s="315">
        <v>6</v>
      </c>
      <c r="N151" s="773"/>
      <c r="O151" s="372">
        <f t="shared" si="2"/>
        <v>100300</v>
      </c>
      <c r="Q151" s="30"/>
      <c r="T151" s="369" t="s">
        <v>714</v>
      </c>
      <c r="U151">
        <v>1</v>
      </c>
      <c r="V151" t="s">
        <v>381</v>
      </c>
      <c r="X151" s="372">
        <v>87217.570479600021</v>
      </c>
    </row>
    <row r="152" spans="1:24" x14ac:dyDescent="0.3">
      <c r="H152" s="30"/>
      <c r="I152" s="30"/>
      <c r="J152" s="30"/>
      <c r="M152" s="324"/>
      <c r="O152" s="372">
        <f t="shared" si="2"/>
        <v>0</v>
      </c>
      <c r="P152" s="30"/>
      <c r="Q152" s="30"/>
      <c r="T152" s="369" t="s">
        <v>715</v>
      </c>
      <c r="U152">
        <v>1</v>
      </c>
      <c r="V152" t="s">
        <v>382</v>
      </c>
      <c r="X152" s="30"/>
    </row>
    <row r="153" spans="1:24" x14ac:dyDescent="0.3">
      <c r="B153" s="325" t="s">
        <v>184</v>
      </c>
      <c r="H153" s="30"/>
      <c r="I153" s="30"/>
      <c r="J153" s="30"/>
      <c r="M153" s="324"/>
      <c r="O153" s="372">
        <f t="shared" si="2"/>
        <v>0</v>
      </c>
      <c r="P153" s="30"/>
      <c r="Q153" s="30"/>
      <c r="T153" s="369" t="s">
        <v>716</v>
      </c>
      <c r="U153">
        <v>1</v>
      </c>
      <c r="V153" t="s">
        <v>383</v>
      </c>
      <c r="X153" s="30"/>
    </row>
    <row r="154" spans="1:24" x14ac:dyDescent="0.3">
      <c r="A154" s="77" t="s">
        <v>976</v>
      </c>
      <c r="B154" s="77" t="s">
        <v>3686</v>
      </c>
      <c r="C154" s="29">
        <v>2</v>
      </c>
      <c r="D154" s="29">
        <v>87</v>
      </c>
      <c r="E154" s="29">
        <v>2500</v>
      </c>
      <c r="F154" s="29">
        <v>80</v>
      </c>
      <c r="G154" s="29">
        <v>50</v>
      </c>
      <c r="H154" s="313">
        <v>667.89</v>
      </c>
      <c r="I154" s="313">
        <v>546.33402000000001</v>
      </c>
      <c r="J154" s="313">
        <v>431.45694000000003</v>
      </c>
      <c r="K154" s="29">
        <v>20.2</v>
      </c>
      <c r="L154" s="314">
        <v>0.5</v>
      </c>
      <c r="M154" s="315">
        <v>2</v>
      </c>
      <c r="N154" s="771" t="s">
        <v>56</v>
      </c>
      <c r="O154" s="372">
        <f t="shared" si="2"/>
        <v>26931</v>
      </c>
      <c r="P154" s="33"/>
      <c r="Q154" s="30"/>
      <c r="T154" s="369" t="s">
        <v>717</v>
      </c>
      <c r="U154">
        <v>1</v>
      </c>
      <c r="V154" t="s">
        <v>384</v>
      </c>
      <c r="X154" s="372">
        <v>23418.664242187508</v>
      </c>
    </row>
    <row r="155" spans="1:24" x14ac:dyDescent="0.3">
      <c r="A155" s="77" t="s">
        <v>977</v>
      </c>
      <c r="B155" s="77" t="s">
        <v>3687</v>
      </c>
      <c r="C155" s="29">
        <v>3</v>
      </c>
      <c r="D155" s="29">
        <v>87</v>
      </c>
      <c r="E155" s="29">
        <v>2500</v>
      </c>
      <c r="F155" s="29">
        <v>130</v>
      </c>
      <c r="G155" s="29">
        <v>100</v>
      </c>
      <c r="H155" s="313">
        <v>1001.22</v>
      </c>
      <c r="I155" s="313">
        <v>818.99795999999992</v>
      </c>
      <c r="J155" s="313">
        <v>646.78812000000005</v>
      </c>
      <c r="K155" s="29">
        <v>30.2</v>
      </c>
      <c r="L155" s="314">
        <v>0.5</v>
      </c>
      <c r="M155" s="315">
        <v>4</v>
      </c>
      <c r="N155" s="772"/>
      <c r="O155" s="372">
        <f t="shared" si="2"/>
        <v>35016</v>
      </c>
      <c r="P155" s="33"/>
      <c r="Q155" s="30"/>
      <c r="T155" s="369" t="s">
        <v>718</v>
      </c>
      <c r="U155">
        <v>1</v>
      </c>
      <c r="V155" t="s">
        <v>385</v>
      </c>
      <c r="X155" s="372">
        <v>30448.315411593743</v>
      </c>
    </row>
    <row r="156" spans="1:24" x14ac:dyDescent="0.3">
      <c r="A156" s="77" t="s">
        <v>978</v>
      </c>
      <c r="B156" s="77" t="s">
        <v>3688</v>
      </c>
      <c r="C156" s="29">
        <v>4</v>
      </c>
      <c r="D156" s="29">
        <v>87</v>
      </c>
      <c r="E156" s="29">
        <v>2500</v>
      </c>
      <c r="F156" s="29">
        <v>180</v>
      </c>
      <c r="G156" s="29">
        <v>150</v>
      </c>
      <c r="H156" s="313">
        <v>1334.55</v>
      </c>
      <c r="I156" s="313">
        <v>1091.6618999999998</v>
      </c>
      <c r="J156" s="313">
        <v>862.11929999999995</v>
      </c>
      <c r="K156" s="29">
        <v>40.200000000000003</v>
      </c>
      <c r="L156" s="314">
        <v>0.5</v>
      </c>
      <c r="M156" s="315">
        <v>4</v>
      </c>
      <c r="N156" s="772"/>
      <c r="O156" s="372">
        <f t="shared" si="2"/>
        <v>43117</v>
      </c>
      <c r="P156" s="33"/>
      <c r="Q156" s="30"/>
      <c r="T156" s="369" t="s">
        <v>719</v>
      </c>
      <c r="U156">
        <v>1</v>
      </c>
      <c r="V156" t="s">
        <v>386</v>
      </c>
      <c r="X156" s="372">
        <v>37492.703745749997</v>
      </c>
    </row>
    <row r="157" spans="1:24" x14ac:dyDescent="0.3">
      <c r="A157" s="317" t="s">
        <v>979</v>
      </c>
      <c r="B157" s="317" t="s">
        <v>4197</v>
      </c>
      <c r="C157" s="318">
        <v>5</v>
      </c>
      <c r="D157" s="318">
        <v>87</v>
      </c>
      <c r="E157" s="318">
        <v>2500</v>
      </c>
      <c r="F157" s="318">
        <v>230</v>
      </c>
      <c r="G157" s="318">
        <v>200</v>
      </c>
      <c r="H157" s="319">
        <v>1667.88</v>
      </c>
      <c r="I157" s="319">
        <v>1364.32584</v>
      </c>
      <c r="J157" s="319">
        <v>1077.4504800000002</v>
      </c>
      <c r="K157" s="318">
        <v>50.2</v>
      </c>
      <c r="L157" s="320">
        <v>0.5</v>
      </c>
      <c r="M157" s="321">
        <v>4</v>
      </c>
      <c r="N157" s="772"/>
      <c r="O157" s="372">
        <f t="shared" si="2"/>
        <v>51235</v>
      </c>
      <c r="P157" s="33"/>
      <c r="Q157" s="30"/>
      <c r="T157" s="369" t="s">
        <v>720</v>
      </c>
      <c r="U157">
        <v>1</v>
      </c>
      <c r="V157" t="s">
        <v>387</v>
      </c>
      <c r="X157" s="373">
        <v>44551.829244656241</v>
      </c>
    </row>
    <row r="158" spans="1:24" x14ac:dyDescent="0.3">
      <c r="A158" s="77" t="s">
        <v>980</v>
      </c>
      <c r="B158" s="77" t="s">
        <v>4198</v>
      </c>
      <c r="C158" s="29">
        <v>6</v>
      </c>
      <c r="D158" s="29">
        <v>87</v>
      </c>
      <c r="E158" s="29">
        <v>2500</v>
      </c>
      <c r="F158" s="29">
        <v>280</v>
      </c>
      <c r="G158" s="29">
        <v>250</v>
      </c>
      <c r="H158" s="313">
        <v>2001.21</v>
      </c>
      <c r="I158" s="313">
        <v>1636.9897799999999</v>
      </c>
      <c r="J158" s="313">
        <v>1292.7816600000001</v>
      </c>
      <c r="K158" s="29">
        <v>60.2</v>
      </c>
      <c r="L158" s="314">
        <v>0.5</v>
      </c>
      <c r="M158" s="315">
        <v>4</v>
      </c>
      <c r="N158" s="772"/>
      <c r="O158" s="372">
        <f t="shared" si="2"/>
        <v>59370</v>
      </c>
      <c r="P158" s="33"/>
      <c r="Q158" s="30"/>
      <c r="T158" s="369" t="s">
        <v>721</v>
      </c>
      <c r="U158">
        <v>1</v>
      </c>
      <c r="V158" t="s">
        <v>388</v>
      </c>
      <c r="X158" s="372">
        <v>51625.691908312518</v>
      </c>
    </row>
    <row r="159" spans="1:24" x14ac:dyDescent="0.3">
      <c r="A159" s="77" t="s">
        <v>981</v>
      </c>
      <c r="B159" s="77" t="s">
        <v>4199</v>
      </c>
      <c r="C159" s="29">
        <v>7</v>
      </c>
      <c r="D159" s="29">
        <v>87</v>
      </c>
      <c r="E159" s="29">
        <v>2500</v>
      </c>
      <c r="F159" s="29">
        <v>330</v>
      </c>
      <c r="G159" s="29">
        <v>300</v>
      </c>
      <c r="H159" s="313">
        <v>2334.54</v>
      </c>
      <c r="I159" s="313">
        <v>1909.6537199999998</v>
      </c>
      <c r="J159" s="313">
        <v>1508.11284</v>
      </c>
      <c r="K159" s="29">
        <v>70.2</v>
      </c>
      <c r="L159" s="314">
        <v>0.5</v>
      </c>
      <c r="M159" s="315">
        <v>4</v>
      </c>
      <c r="N159" s="772"/>
      <c r="O159" s="372">
        <f t="shared" si="2"/>
        <v>67521</v>
      </c>
      <c r="P159" s="33"/>
      <c r="Q159" s="30"/>
      <c r="T159" s="369" t="s">
        <v>722</v>
      </c>
      <c r="U159">
        <v>1</v>
      </c>
      <c r="V159" t="s">
        <v>389</v>
      </c>
      <c r="X159" s="372">
        <v>58714.291736718747</v>
      </c>
    </row>
    <row r="160" spans="1:24" x14ac:dyDescent="0.3">
      <c r="A160" s="317" t="s">
        <v>982</v>
      </c>
      <c r="B160" s="317" t="s">
        <v>4200</v>
      </c>
      <c r="C160" s="318">
        <v>8</v>
      </c>
      <c r="D160" s="318">
        <v>87</v>
      </c>
      <c r="E160" s="318">
        <v>2500</v>
      </c>
      <c r="F160" s="318">
        <v>380</v>
      </c>
      <c r="G160" s="318">
        <v>350</v>
      </c>
      <c r="H160" s="319">
        <v>2669.1</v>
      </c>
      <c r="I160" s="319">
        <v>2183.3237999999997</v>
      </c>
      <c r="J160" s="319">
        <v>1724.2385999999999</v>
      </c>
      <c r="K160" s="318">
        <v>80.3</v>
      </c>
      <c r="L160" s="320">
        <v>0.5</v>
      </c>
      <c r="M160" s="321">
        <v>4</v>
      </c>
      <c r="N160" s="772"/>
      <c r="O160" s="372">
        <f t="shared" si="2"/>
        <v>75693</v>
      </c>
      <c r="P160" s="33"/>
      <c r="Q160" s="30"/>
      <c r="T160" s="369" t="s">
        <v>723</v>
      </c>
      <c r="U160">
        <v>1</v>
      </c>
      <c r="V160" t="s">
        <v>390</v>
      </c>
      <c r="X160" s="373">
        <v>65820.133838250011</v>
      </c>
    </row>
    <row r="161" spans="1:24" x14ac:dyDescent="0.3">
      <c r="A161" s="77" t="s">
        <v>983</v>
      </c>
      <c r="B161" s="77" t="s">
        <v>4201</v>
      </c>
      <c r="C161" s="29">
        <v>9</v>
      </c>
      <c r="D161" s="29">
        <v>87</v>
      </c>
      <c r="E161" s="29">
        <v>2500</v>
      </c>
      <c r="F161" s="29">
        <v>430</v>
      </c>
      <c r="G161" s="29">
        <v>400</v>
      </c>
      <c r="H161" s="313">
        <v>3002.43</v>
      </c>
      <c r="I161" s="313">
        <v>2455.9877399999996</v>
      </c>
      <c r="J161" s="313">
        <v>1939.56978</v>
      </c>
      <c r="K161" s="29">
        <v>90.3</v>
      </c>
      <c r="L161" s="314">
        <v>0.5</v>
      </c>
      <c r="M161" s="315">
        <v>4</v>
      </c>
      <c r="N161" s="772"/>
      <c r="O161" s="372">
        <f t="shared" si="2"/>
        <v>83879</v>
      </c>
      <c r="P161" s="33"/>
      <c r="Q161" s="30"/>
      <c r="T161" s="369" t="s">
        <v>724</v>
      </c>
      <c r="U161">
        <v>1</v>
      </c>
      <c r="V161" t="s">
        <v>391</v>
      </c>
      <c r="X161" s="372">
        <v>72938.210616562486</v>
      </c>
    </row>
    <row r="162" spans="1:24" x14ac:dyDescent="0.3">
      <c r="A162" s="77" t="s">
        <v>984</v>
      </c>
      <c r="B162" s="77" t="s">
        <v>4202</v>
      </c>
      <c r="C162" s="29">
        <v>10</v>
      </c>
      <c r="D162" s="29">
        <v>87</v>
      </c>
      <c r="E162" s="29">
        <v>2500</v>
      </c>
      <c r="F162" s="29">
        <v>480</v>
      </c>
      <c r="G162" s="29">
        <v>450</v>
      </c>
      <c r="H162" s="313">
        <v>3336.99</v>
      </c>
      <c r="I162" s="313">
        <v>2729.6578199999994</v>
      </c>
      <c r="J162" s="313">
        <v>2155.6955399999997</v>
      </c>
      <c r="K162" s="29">
        <v>100.3</v>
      </c>
      <c r="L162" s="314">
        <v>0.5</v>
      </c>
      <c r="M162" s="315">
        <v>6</v>
      </c>
      <c r="N162" s="772"/>
      <c r="O162" s="372">
        <f t="shared" si="2"/>
        <v>92087</v>
      </c>
      <c r="P162" s="33"/>
      <c r="Q162" s="30"/>
      <c r="T162" s="369" t="s">
        <v>725</v>
      </c>
      <c r="U162">
        <v>1</v>
      </c>
      <c r="V162" t="s">
        <v>392</v>
      </c>
      <c r="X162" s="372">
        <v>80076.045258000013</v>
      </c>
    </row>
    <row r="163" spans="1:24" x14ac:dyDescent="0.3">
      <c r="A163" s="317" t="s">
        <v>985</v>
      </c>
      <c r="B163" s="317" t="s">
        <v>4203</v>
      </c>
      <c r="C163" s="318">
        <v>11</v>
      </c>
      <c r="D163" s="318">
        <v>87</v>
      </c>
      <c r="E163" s="318">
        <v>2500</v>
      </c>
      <c r="F163" s="318">
        <v>530</v>
      </c>
      <c r="G163" s="318">
        <v>500</v>
      </c>
      <c r="H163" s="319">
        <v>3670.32</v>
      </c>
      <c r="I163" s="319">
        <v>3002.3217599999998</v>
      </c>
      <c r="J163" s="319">
        <v>2371.0267200000003</v>
      </c>
      <c r="K163" s="318">
        <v>110.3</v>
      </c>
      <c r="L163" s="320">
        <v>0.5</v>
      </c>
      <c r="M163" s="321">
        <v>6</v>
      </c>
      <c r="N163" s="772"/>
      <c r="O163" s="372">
        <f t="shared" si="2"/>
        <v>100307</v>
      </c>
      <c r="P163" s="33"/>
      <c r="Q163" s="30"/>
      <c r="T163" s="369" t="s">
        <v>726</v>
      </c>
      <c r="U163">
        <v>1</v>
      </c>
      <c r="V163" t="s">
        <v>393</v>
      </c>
      <c r="X163" s="373">
        <v>87223.601606625016</v>
      </c>
    </row>
    <row r="164" spans="1:24" x14ac:dyDescent="0.3">
      <c r="A164" s="77" t="s">
        <v>986</v>
      </c>
      <c r="B164" s="77" t="s">
        <v>4204</v>
      </c>
      <c r="C164" s="29">
        <v>12</v>
      </c>
      <c r="D164" s="29">
        <v>87</v>
      </c>
      <c r="E164" s="29">
        <v>2500</v>
      </c>
      <c r="F164" s="29">
        <v>580</v>
      </c>
      <c r="G164" s="29">
        <v>550</v>
      </c>
      <c r="H164" s="313">
        <v>4003.6499999999996</v>
      </c>
      <c r="I164" s="313">
        <v>3274.9856999999997</v>
      </c>
      <c r="J164" s="313">
        <v>2586.3579</v>
      </c>
      <c r="K164" s="29">
        <v>120.3</v>
      </c>
      <c r="L164" s="314">
        <v>0.5</v>
      </c>
      <c r="M164" s="315">
        <v>6</v>
      </c>
      <c r="N164" s="772"/>
      <c r="O164" s="372">
        <f t="shared" si="2"/>
        <v>108434</v>
      </c>
      <c r="P164" s="33"/>
      <c r="Q164" s="30"/>
      <c r="T164" s="369" t="s">
        <v>727</v>
      </c>
      <c r="U164">
        <v>1</v>
      </c>
      <c r="V164" t="s">
        <v>394</v>
      </c>
      <c r="X164" s="372">
        <v>94290.072104250008</v>
      </c>
    </row>
    <row r="165" spans="1:24" x14ac:dyDescent="0.3">
      <c r="A165" s="77" t="s">
        <v>987</v>
      </c>
      <c r="B165" s="77" t="s">
        <v>4205</v>
      </c>
      <c r="C165" s="29">
        <v>13</v>
      </c>
      <c r="D165" s="29">
        <v>87</v>
      </c>
      <c r="E165" s="29">
        <v>2500</v>
      </c>
      <c r="F165" s="29">
        <v>630</v>
      </c>
      <c r="G165" s="29">
        <v>600</v>
      </c>
      <c r="H165" s="313">
        <v>4336.9799999999996</v>
      </c>
      <c r="I165" s="313">
        <v>3547.6496399999996</v>
      </c>
      <c r="J165" s="313">
        <v>2801.6890799999996</v>
      </c>
      <c r="K165" s="29">
        <v>130.30000000000001</v>
      </c>
      <c r="L165" s="314">
        <v>0.5</v>
      </c>
      <c r="M165" s="315">
        <v>6</v>
      </c>
      <c r="N165" s="772"/>
      <c r="O165" s="372">
        <f t="shared" si="2"/>
        <v>116560</v>
      </c>
      <c r="P165" s="33"/>
      <c r="Q165" s="30"/>
      <c r="T165" s="369" t="s">
        <v>728</v>
      </c>
      <c r="U165">
        <v>1</v>
      </c>
      <c r="V165" t="s">
        <v>395</v>
      </c>
      <c r="X165" s="372">
        <v>101356.54260187499</v>
      </c>
    </row>
    <row r="166" spans="1:24" x14ac:dyDescent="0.3">
      <c r="A166" s="77" t="s">
        <v>988</v>
      </c>
      <c r="B166" s="77" t="s">
        <v>4206</v>
      </c>
      <c r="C166" s="29">
        <v>14</v>
      </c>
      <c r="D166" s="29">
        <v>87</v>
      </c>
      <c r="E166" s="29">
        <v>2500</v>
      </c>
      <c r="F166" s="29">
        <v>680</v>
      </c>
      <c r="G166" s="29">
        <v>650</v>
      </c>
      <c r="H166" s="313">
        <v>4671.54</v>
      </c>
      <c r="I166" s="313">
        <v>3821.3197199999995</v>
      </c>
      <c r="J166" s="313">
        <v>3017.81484</v>
      </c>
      <c r="K166" s="29">
        <v>140.30000000000001</v>
      </c>
      <c r="L166" s="314">
        <v>0.5</v>
      </c>
      <c r="M166" s="315">
        <v>6</v>
      </c>
      <c r="N166" s="773"/>
      <c r="O166" s="372">
        <f t="shared" si="2"/>
        <v>124686</v>
      </c>
      <c r="P166" s="33"/>
      <c r="Q166" s="30"/>
      <c r="T166" s="369" t="s">
        <v>729</v>
      </c>
      <c r="U166">
        <v>1</v>
      </c>
      <c r="V166" t="s">
        <v>396</v>
      </c>
      <c r="X166" s="372">
        <v>108423.01309950001</v>
      </c>
    </row>
    <row r="167" spans="1:24" x14ac:dyDescent="0.3">
      <c r="D167" s="311"/>
      <c r="H167" s="30"/>
      <c r="I167" s="30"/>
      <c r="J167" s="30"/>
      <c r="M167" s="324"/>
      <c r="O167" s="372">
        <f t="shared" si="2"/>
        <v>0</v>
      </c>
      <c r="P167" s="30"/>
      <c r="Q167" s="30"/>
      <c r="T167" s="369" t="s">
        <v>730</v>
      </c>
      <c r="U167">
        <v>1</v>
      </c>
      <c r="V167" t="s">
        <v>397</v>
      </c>
      <c r="X167" s="30"/>
    </row>
    <row r="168" spans="1:24" x14ac:dyDescent="0.3">
      <c r="B168" s="325" t="s">
        <v>185</v>
      </c>
      <c r="D168" s="324"/>
      <c r="H168" s="30"/>
      <c r="I168" s="30"/>
      <c r="J168" s="30"/>
      <c r="M168" s="324"/>
      <c r="O168" s="372">
        <f t="shared" si="2"/>
        <v>0</v>
      </c>
      <c r="P168" s="30"/>
      <c r="Q168" s="30"/>
      <c r="T168" s="369" t="s">
        <v>731</v>
      </c>
      <c r="U168">
        <v>1</v>
      </c>
      <c r="V168" t="s">
        <v>398</v>
      </c>
      <c r="X168" s="30"/>
    </row>
    <row r="169" spans="1:24" x14ac:dyDescent="0.3">
      <c r="A169" s="77" t="s">
        <v>989</v>
      </c>
      <c r="B169" s="77" t="s">
        <v>3689</v>
      </c>
      <c r="C169" s="29">
        <v>2</v>
      </c>
      <c r="D169" s="29">
        <v>87</v>
      </c>
      <c r="E169" s="29">
        <v>3000</v>
      </c>
      <c r="F169" s="29">
        <v>80</v>
      </c>
      <c r="G169" s="29">
        <v>50</v>
      </c>
      <c r="H169" s="313">
        <v>800.73</v>
      </c>
      <c r="I169" s="313">
        <v>654.99713999999994</v>
      </c>
      <c r="J169" s="313">
        <v>517.27157999999997</v>
      </c>
      <c r="K169" s="29">
        <v>24.1</v>
      </c>
      <c r="L169" s="314">
        <v>0.5</v>
      </c>
      <c r="M169" s="315">
        <v>2</v>
      </c>
      <c r="N169" s="771" t="s">
        <v>56</v>
      </c>
      <c r="O169" s="372">
        <f t="shared" si="2"/>
        <v>31767</v>
      </c>
      <c r="P169" s="33"/>
      <c r="Q169" s="30"/>
      <c r="T169" s="369" t="s">
        <v>732</v>
      </c>
      <c r="U169">
        <v>1</v>
      </c>
      <c r="V169" t="s">
        <v>399</v>
      </c>
      <c r="X169" s="372">
        <v>27623.237090625</v>
      </c>
    </row>
    <row r="170" spans="1:24" x14ac:dyDescent="0.3">
      <c r="A170" s="77" t="s">
        <v>990</v>
      </c>
      <c r="B170" s="77" t="s">
        <v>3690</v>
      </c>
      <c r="C170" s="29">
        <v>3</v>
      </c>
      <c r="D170" s="29">
        <v>87</v>
      </c>
      <c r="E170" s="29">
        <v>3000</v>
      </c>
      <c r="F170" s="29">
        <v>130</v>
      </c>
      <c r="G170" s="29">
        <v>100</v>
      </c>
      <c r="H170" s="313">
        <v>1201.71</v>
      </c>
      <c r="I170" s="313">
        <v>982.99878000000001</v>
      </c>
      <c r="J170" s="313">
        <v>776.30466000000001</v>
      </c>
      <c r="K170" s="29">
        <v>35.799999999999997</v>
      </c>
      <c r="L170" s="314">
        <v>0.5</v>
      </c>
      <c r="M170" s="315">
        <v>4</v>
      </c>
      <c r="N170" s="772"/>
      <c r="O170" s="372">
        <f t="shared" si="2"/>
        <v>41468</v>
      </c>
      <c r="P170" s="33"/>
      <c r="Q170" s="30"/>
      <c r="T170" s="369" t="s">
        <v>733</v>
      </c>
      <c r="U170">
        <v>1</v>
      </c>
      <c r="V170" t="s">
        <v>400</v>
      </c>
      <c r="X170" s="372">
        <v>36058.818493912491</v>
      </c>
    </row>
    <row r="171" spans="1:24" x14ac:dyDescent="0.3">
      <c r="A171" s="77" t="s">
        <v>991</v>
      </c>
      <c r="B171" s="77" t="s">
        <v>3691</v>
      </c>
      <c r="C171" s="29">
        <v>4</v>
      </c>
      <c r="D171" s="29">
        <v>87</v>
      </c>
      <c r="E171" s="29">
        <v>3000</v>
      </c>
      <c r="F171" s="29">
        <v>180</v>
      </c>
      <c r="G171" s="29">
        <v>150</v>
      </c>
      <c r="H171" s="313">
        <v>1601.46</v>
      </c>
      <c r="I171" s="313">
        <v>1309.9942799999999</v>
      </c>
      <c r="J171" s="313">
        <v>1034.5431599999999</v>
      </c>
      <c r="K171" s="29">
        <v>47.8</v>
      </c>
      <c r="L171" s="314">
        <v>0.5</v>
      </c>
      <c r="M171" s="315">
        <v>4</v>
      </c>
      <c r="N171" s="772"/>
      <c r="O171" s="372">
        <f t="shared" si="2"/>
        <v>51189</v>
      </c>
      <c r="P171" s="33"/>
      <c r="Q171" s="30"/>
      <c r="T171" s="369" t="s">
        <v>734</v>
      </c>
      <c r="U171">
        <v>1</v>
      </c>
      <c r="V171" t="s">
        <v>401</v>
      </c>
      <c r="X171" s="372">
        <v>44512.084494900002</v>
      </c>
    </row>
    <row r="172" spans="1:24" x14ac:dyDescent="0.3">
      <c r="A172" s="317" t="s">
        <v>992</v>
      </c>
      <c r="B172" s="317" t="s">
        <v>4207</v>
      </c>
      <c r="C172" s="318">
        <v>5</v>
      </c>
      <c r="D172" s="318">
        <v>87</v>
      </c>
      <c r="E172" s="318">
        <v>3000</v>
      </c>
      <c r="F172" s="318">
        <v>230</v>
      </c>
      <c r="G172" s="318">
        <v>200</v>
      </c>
      <c r="H172" s="319">
        <v>2002.44</v>
      </c>
      <c r="I172" s="319">
        <v>1637.9959199999998</v>
      </c>
      <c r="J172" s="319">
        <v>1293.5762400000001</v>
      </c>
      <c r="K172" s="318">
        <v>59.7</v>
      </c>
      <c r="L172" s="320">
        <v>0.5</v>
      </c>
      <c r="M172" s="321">
        <v>4</v>
      </c>
      <c r="N172" s="772"/>
      <c r="O172" s="372">
        <f t="shared" si="2"/>
        <v>60930</v>
      </c>
      <c r="P172" s="33"/>
      <c r="Q172" s="30"/>
      <c r="T172" s="369" t="s">
        <v>735</v>
      </c>
      <c r="U172">
        <v>1</v>
      </c>
      <c r="V172" t="s">
        <v>402</v>
      </c>
      <c r="X172" s="373">
        <v>52983.035093587518</v>
      </c>
    </row>
    <row r="173" spans="1:24" x14ac:dyDescent="0.3">
      <c r="A173" s="77" t="s">
        <v>993</v>
      </c>
      <c r="B173" s="77" t="s">
        <v>4208</v>
      </c>
      <c r="C173" s="29">
        <v>6</v>
      </c>
      <c r="D173" s="29">
        <v>87</v>
      </c>
      <c r="E173" s="29">
        <v>3000</v>
      </c>
      <c r="F173" s="29">
        <v>280</v>
      </c>
      <c r="G173" s="29">
        <v>250</v>
      </c>
      <c r="H173" s="313">
        <v>2402.19</v>
      </c>
      <c r="I173" s="313">
        <v>1964.9914199999998</v>
      </c>
      <c r="J173" s="313">
        <v>1551.81474</v>
      </c>
      <c r="K173" s="29">
        <v>71.599999999999994</v>
      </c>
      <c r="L173" s="314">
        <v>0.5</v>
      </c>
      <c r="M173" s="315">
        <v>4</v>
      </c>
      <c r="N173" s="772"/>
      <c r="O173" s="372">
        <f t="shared" si="2"/>
        <v>70692</v>
      </c>
      <c r="P173" s="33"/>
      <c r="Q173" s="30"/>
      <c r="T173" s="369" t="s">
        <v>736</v>
      </c>
      <c r="U173">
        <v>1</v>
      </c>
      <c r="V173" t="s">
        <v>403</v>
      </c>
      <c r="X173" s="372">
        <v>61471.670289974994</v>
      </c>
    </row>
    <row r="174" spans="1:24" x14ac:dyDescent="0.3">
      <c r="A174" s="77" t="s">
        <v>994</v>
      </c>
      <c r="B174" s="77" t="s">
        <v>4209</v>
      </c>
      <c r="C174" s="29">
        <v>7</v>
      </c>
      <c r="D174" s="29">
        <v>87</v>
      </c>
      <c r="E174" s="29">
        <v>3000</v>
      </c>
      <c r="F174" s="29">
        <v>330</v>
      </c>
      <c r="G174" s="29">
        <v>300</v>
      </c>
      <c r="H174" s="313">
        <v>2803.17</v>
      </c>
      <c r="I174" s="313">
        <v>2292.9930599999998</v>
      </c>
      <c r="J174" s="313">
        <v>1810.8478200000002</v>
      </c>
      <c r="K174" s="29">
        <v>83.5</v>
      </c>
      <c r="L174" s="314">
        <v>0.5</v>
      </c>
      <c r="M174" s="315">
        <v>4</v>
      </c>
      <c r="N174" s="772"/>
      <c r="O174" s="372">
        <f t="shared" si="2"/>
        <v>80475</v>
      </c>
      <c r="P174" s="33"/>
      <c r="Q174" s="30"/>
      <c r="T174" s="369" t="s">
        <v>737</v>
      </c>
      <c r="U174">
        <v>1</v>
      </c>
      <c r="V174" t="s">
        <v>404</v>
      </c>
      <c r="X174" s="372">
        <v>69977.99008406249</v>
      </c>
    </row>
    <row r="175" spans="1:24" x14ac:dyDescent="0.3">
      <c r="A175" s="317" t="s">
        <v>995</v>
      </c>
      <c r="B175" s="317" t="s">
        <v>4210</v>
      </c>
      <c r="C175" s="318">
        <v>8</v>
      </c>
      <c r="D175" s="318">
        <v>87</v>
      </c>
      <c r="E175" s="318">
        <v>3000</v>
      </c>
      <c r="F175" s="318">
        <v>380</v>
      </c>
      <c r="G175" s="318">
        <v>350</v>
      </c>
      <c r="H175" s="319">
        <v>3202.92</v>
      </c>
      <c r="I175" s="319">
        <v>2619.9885599999998</v>
      </c>
      <c r="J175" s="319">
        <v>2069.0863199999999</v>
      </c>
      <c r="K175" s="318">
        <v>95.5</v>
      </c>
      <c r="L175" s="320">
        <v>0.5</v>
      </c>
      <c r="M175" s="321">
        <v>4</v>
      </c>
      <c r="N175" s="772"/>
      <c r="O175" s="372">
        <f t="shared" si="2"/>
        <v>90281</v>
      </c>
      <c r="P175" s="33"/>
      <c r="Q175" s="30"/>
      <c r="T175" s="369" t="s">
        <v>738</v>
      </c>
      <c r="U175">
        <v>1</v>
      </c>
      <c r="V175" t="s">
        <v>405</v>
      </c>
      <c r="X175" s="373">
        <v>78505.000605900015</v>
      </c>
    </row>
    <row r="176" spans="1:24" x14ac:dyDescent="0.3">
      <c r="A176" s="77" t="s">
        <v>996</v>
      </c>
      <c r="B176" s="77" t="s">
        <v>4211</v>
      </c>
      <c r="C176" s="29">
        <v>9</v>
      </c>
      <c r="D176" s="29">
        <v>87</v>
      </c>
      <c r="E176" s="29">
        <v>3000</v>
      </c>
      <c r="F176" s="29">
        <v>430</v>
      </c>
      <c r="G176" s="29">
        <v>400</v>
      </c>
      <c r="H176" s="313">
        <v>3603.9</v>
      </c>
      <c r="I176" s="313">
        <v>2947.9901999999997</v>
      </c>
      <c r="J176" s="313">
        <v>2328.1194</v>
      </c>
      <c r="K176" s="29">
        <v>107.4</v>
      </c>
      <c r="L176" s="314">
        <v>0.5</v>
      </c>
      <c r="M176" s="315">
        <v>4</v>
      </c>
      <c r="N176" s="772"/>
      <c r="O176" s="372">
        <f t="shared" si="2"/>
        <v>100104</v>
      </c>
      <c r="P176" s="33"/>
      <c r="Q176" s="30"/>
      <c r="T176" s="369" t="s">
        <v>739</v>
      </c>
      <c r="U176">
        <v>1</v>
      </c>
      <c r="V176" t="s">
        <v>406</v>
      </c>
      <c r="X176" s="372">
        <v>87046.692739874998</v>
      </c>
    </row>
    <row r="177" spans="1:28" x14ac:dyDescent="0.3">
      <c r="A177" s="77" t="s">
        <v>997</v>
      </c>
      <c r="B177" s="77" t="s">
        <v>4212</v>
      </c>
      <c r="C177" s="29">
        <v>10</v>
      </c>
      <c r="D177" s="29">
        <v>87</v>
      </c>
      <c r="E177" s="29">
        <v>3000</v>
      </c>
      <c r="F177" s="29">
        <v>480</v>
      </c>
      <c r="G177" s="29">
        <v>450</v>
      </c>
      <c r="H177" s="313">
        <v>4003.6499999999996</v>
      </c>
      <c r="I177" s="313">
        <v>3274.9856999999997</v>
      </c>
      <c r="J177" s="313">
        <v>2586.3579</v>
      </c>
      <c r="K177" s="29">
        <v>119.3</v>
      </c>
      <c r="L177" s="314">
        <v>0.5</v>
      </c>
      <c r="M177" s="315">
        <v>6</v>
      </c>
      <c r="N177" s="772"/>
      <c r="O177" s="372">
        <f t="shared" si="2"/>
        <v>109954</v>
      </c>
      <c r="P177" s="33"/>
      <c r="Q177" s="30"/>
      <c r="T177" s="369" t="s">
        <v>740</v>
      </c>
      <c r="U177">
        <v>1</v>
      </c>
      <c r="V177" t="s">
        <v>407</v>
      </c>
      <c r="X177" s="372">
        <v>95612.094309600012</v>
      </c>
    </row>
    <row r="178" spans="1:28" x14ac:dyDescent="0.3">
      <c r="A178" s="317" t="s">
        <v>998</v>
      </c>
      <c r="B178" s="317" t="s">
        <v>4213</v>
      </c>
      <c r="C178" s="318">
        <v>11</v>
      </c>
      <c r="D178" s="318">
        <v>87</v>
      </c>
      <c r="E178" s="318">
        <v>3000</v>
      </c>
      <c r="F178" s="318">
        <v>530</v>
      </c>
      <c r="G178" s="318">
        <v>500</v>
      </c>
      <c r="H178" s="319">
        <v>4404.63</v>
      </c>
      <c r="I178" s="319">
        <v>3602.9873399999997</v>
      </c>
      <c r="J178" s="319">
        <v>2845.3909800000001</v>
      </c>
      <c r="K178" s="318">
        <v>131.19999999999999</v>
      </c>
      <c r="L178" s="320">
        <v>0.5</v>
      </c>
      <c r="M178" s="321">
        <v>6</v>
      </c>
      <c r="N178" s="772"/>
      <c r="O178" s="372">
        <f t="shared" si="2"/>
        <v>119818</v>
      </c>
      <c r="P178" s="33"/>
      <c r="Q178" s="30"/>
      <c r="T178" s="369" t="s">
        <v>741</v>
      </c>
      <c r="U178">
        <v>1</v>
      </c>
      <c r="V178" t="s">
        <v>408</v>
      </c>
      <c r="X178" s="373">
        <v>104189.16192795002</v>
      </c>
    </row>
    <row r="179" spans="1:28" x14ac:dyDescent="0.3">
      <c r="A179" s="77" t="s">
        <v>999</v>
      </c>
      <c r="B179" s="77" t="s">
        <v>4214</v>
      </c>
      <c r="C179" s="29">
        <v>12</v>
      </c>
      <c r="D179" s="29">
        <v>87</v>
      </c>
      <c r="E179" s="29">
        <v>3000</v>
      </c>
      <c r="F179" s="29">
        <v>580</v>
      </c>
      <c r="G179" s="29">
        <v>550</v>
      </c>
      <c r="H179" s="313">
        <v>4804.38</v>
      </c>
      <c r="I179" s="313">
        <v>3929.9828399999997</v>
      </c>
      <c r="J179" s="313">
        <v>3103.6294800000001</v>
      </c>
      <c r="K179" s="29">
        <v>143.1</v>
      </c>
      <c r="L179" s="314">
        <v>0.5</v>
      </c>
      <c r="M179" s="315">
        <v>6</v>
      </c>
      <c r="N179" s="772"/>
      <c r="O179" s="372">
        <f t="shared" si="2"/>
        <v>129569</v>
      </c>
      <c r="P179" s="33"/>
      <c r="Q179" s="30"/>
      <c r="T179" s="369" t="s">
        <v>742</v>
      </c>
      <c r="U179">
        <v>1</v>
      </c>
      <c r="V179" t="s">
        <v>409</v>
      </c>
      <c r="X179" s="372">
        <v>112668.92652509999</v>
      </c>
    </row>
    <row r="180" spans="1:28" x14ac:dyDescent="0.3">
      <c r="A180" s="77" t="s">
        <v>1000</v>
      </c>
      <c r="B180" s="77" t="s">
        <v>4215</v>
      </c>
      <c r="C180" s="29">
        <v>13</v>
      </c>
      <c r="D180" s="29">
        <v>87</v>
      </c>
      <c r="E180" s="29">
        <v>3000</v>
      </c>
      <c r="F180" s="29">
        <v>630</v>
      </c>
      <c r="G180" s="29">
        <v>600</v>
      </c>
      <c r="H180" s="313">
        <v>5205.3599999999997</v>
      </c>
      <c r="I180" s="313">
        <v>4257.9844799999992</v>
      </c>
      <c r="J180" s="313">
        <v>3362.6625599999998</v>
      </c>
      <c r="K180" s="29">
        <v>150.6</v>
      </c>
      <c r="L180" s="314">
        <v>0.5</v>
      </c>
      <c r="M180" s="315">
        <v>6</v>
      </c>
      <c r="N180" s="772"/>
      <c r="O180" s="372">
        <f t="shared" si="2"/>
        <v>139321</v>
      </c>
      <c r="P180" s="33"/>
      <c r="Q180" s="30"/>
      <c r="T180" s="369" t="s">
        <v>743</v>
      </c>
      <c r="U180">
        <v>1</v>
      </c>
      <c r="V180" t="s">
        <v>410</v>
      </c>
      <c r="X180" s="372">
        <v>121148.69112224999</v>
      </c>
    </row>
    <row r="181" spans="1:28" x14ac:dyDescent="0.3">
      <c r="A181" s="77" t="s">
        <v>1001</v>
      </c>
      <c r="B181" s="77" t="s">
        <v>4216</v>
      </c>
      <c r="C181" s="29">
        <v>14</v>
      </c>
      <c r="D181" s="29">
        <v>87</v>
      </c>
      <c r="E181" s="29">
        <v>3000</v>
      </c>
      <c r="F181" s="29">
        <v>680</v>
      </c>
      <c r="G181" s="29">
        <v>650</v>
      </c>
      <c r="H181" s="313">
        <v>5605.11</v>
      </c>
      <c r="I181" s="313">
        <v>4584.9799799999992</v>
      </c>
      <c r="J181" s="313">
        <v>3620.9010599999997</v>
      </c>
      <c r="K181" s="29">
        <v>165.8</v>
      </c>
      <c r="L181" s="314">
        <v>0.5</v>
      </c>
      <c r="M181" s="315">
        <v>6</v>
      </c>
      <c r="N181" s="773"/>
      <c r="O181" s="372">
        <f t="shared" si="2"/>
        <v>149073</v>
      </c>
      <c r="P181" s="33"/>
      <c r="Q181" s="30"/>
      <c r="T181" s="369" t="s">
        <v>744</v>
      </c>
      <c r="U181">
        <v>1</v>
      </c>
      <c r="V181" t="s">
        <v>411</v>
      </c>
      <c r="X181" s="372">
        <v>129628.45571940002</v>
      </c>
    </row>
    <row r="182" spans="1:28" x14ac:dyDescent="0.3">
      <c r="O182" s="372">
        <f t="shared" si="2"/>
        <v>0</v>
      </c>
      <c r="Q182" s="30"/>
      <c r="T182" s="369" t="s">
        <v>745</v>
      </c>
      <c r="U182">
        <v>1</v>
      </c>
      <c r="V182" t="s">
        <v>412</v>
      </c>
    </row>
    <row r="183" spans="1:28" x14ac:dyDescent="0.3">
      <c r="A183" s="312" t="s">
        <v>1002</v>
      </c>
      <c r="B183" s="77" t="s">
        <v>3692</v>
      </c>
      <c r="C183" s="29">
        <v>2</v>
      </c>
      <c r="D183" s="29">
        <v>90</v>
      </c>
      <c r="E183" s="329">
        <v>80</v>
      </c>
      <c r="F183" s="29">
        <v>270</v>
      </c>
      <c r="G183" s="29">
        <v>200</v>
      </c>
      <c r="H183" s="313">
        <v>72.569999999999993</v>
      </c>
      <c r="I183" s="313">
        <v>59.362259999999992</v>
      </c>
      <c r="J183" s="313">
        <v>46.880219999999994</v>
      </c>
      <c r="K183" s="29">
        <v>2.5</v>
      </c>
      <c r="L183" s="314">
        <v>0.5</v>
      </c>
      <c r="M183" s="315">
        <v>2</v>
      </c>
      <c r="N183" s="771" t="s">
        <v>186</v>
      </c>
      <c r="O183" s="372">
        <f t="shared" si="2"/>
        <v>9684</v>
      </c>
      <c r="Q183" s="30"/>
      <c r="T183" s="369" t="s">
        <v>746</v>
      </c>
      <c r="U183">
        <v>1</v>
      </c>
      <c r="V183" t="s">
        <v>413</v>
      </c>
      <c r="X183" s="372">
        <v>8420.4883723950006</v>
      </c>
    </row>
    <row r="184" spans="1:28" x14ac:dyDescent="0.3">
      <c r="A184" s="77" t="s">
        <v>1003</v>
      </c>
      <c r="B184" s="77" t="s">
        <v>3693</v>
      </c>
      <c r="C184" s="29">
        <v>3</v>
      </c>
      <c r="D184" s="29">
        <v>90</v>
      </c>
      <c r="E184" s="329">
        <v>130</v>
      </c>
      <c r="F184" s="29">
        <v>270</v>
      </c>
      <c r="G184" s="29">
        <v>200</v>
      </c>
      <c r="H184" s="313">
        <v>108.24</v>
      </c>
      <c r="I184" s="313">
        <v>88.540319999999994</v>
      </c>
      <c r="J184" s="313">
        <v>69.92304</v>
      </c>
      <c r="K184" s="29">
        <v>3.7</v>
      </c>
      <c r="L184" s="314">
        <v>0.5</v>
      </c>
      <c r="M184" s="315">
        <v>4</v>
      </c>
      <c r="N184" s="772"/>
      <c r="O184" s="372">
        <f t="shared" si="2"/>
        <v>11306</v>
      </c>
      <c r="Q184" s="30"/>
      <c r="T184" s="369" t="s">
        <v>747</v>
      </c>
      <c r="U184">
        <v>1</v>
      </c>
      <c r="V184" t="s">
        <v>414</v>
      </c>
      <c r="X184" s="372">
        <v>9831.0777179372981</v>
      </c>
      <c r="AA184" s="30">
        <f>H184-H183</f>
        <v>35.67</v>
      </c>
      <c r="AB184">
        <f>K184-K183</f>
        <v>1.2000000000000002</v>
      </c>
    </row>
    <row r="185" spans="1:28" x14ac:dyDescent="0.3">
      <c r="A185" s="77" t="s">
        <v>1004</v>
      </c>
      <c r="B185" s="77" t="s">
        <v>3694</v>
      </c>
      <c r="C185" s="29">
        <v>4</v>
      </c>
      <c r="D185" s="29">
        <v>90</v>
      </c>
      <c r="E185" s="329">
        <v>180</v>
      </c>
      <c r="F185" s="29">
        <v>270</v>
      </c>
      <c r="G185" s="29">
        <v>200</v>
      </c>
      <c r="H185" s="313">
        <v>145.13999999999999</v>
      </c>
      <c r="I185" s="313">
        <v>118.72451999999998</v>
      </c>
      <c r="J185" s="313">
        <v>93.760439999999988</v>
      </c>
      <c r="K185" s="29">
        <v>4.9000000000000004</v>
      </c>
      <c r="L185" s="314">
        <v>0.5</v>
      </c>
      <c r="M185" s="315">
        <v>4</v>
      </c>
      <c r="N185" s="772"/>
      <c r="O185" s="372">
        <f t="shared" si="2"/>
        <v>12931</v>
      </c>
      <c r="Q185" s="30"/>
      <c r="T185" s="369" t="s">
        <v>748</v>
      </c>
      <c r="U185">
        <v>1</v>
      </c>
      <c r="V185" t="s">
        <v>415</v>
      </c>
      <c r="X185" s="372">
        <v>11244.620265515998</v>
      </c>
      <c r="AA185" s="30">
        <f t="shared" ref="AA185:AA195" si="3">H185-H184</f>
        <v>36.899999999999991</v>
      </c>
      <c r="AB185">
        <f t="shared" ref="AB185:AB195" si="4">K185-K184</f>
        <v>1.2000000000000002</v>
      </c>
    </row>
    <row r="186" spans="1:28" x14ac:dyDescent="0.3">
      <c r="A186" s="77" t="s">
        <v>1005</v>
      </c>
      <c r="B186" s="77" t="s">
        <v>4217</v>
      </c>
      <c r="C186" s="29">
        <v>5</v>
      </c>
      <c r="D186" s="29">
        <v>90</v>
      </c>
      <c r="E186" s="329">
        <v>230</v>
      </c>
      <c r="F186" s="29">
        <v>270</v>
      </c>
      <c r="G186" s="29">
        <v>200</v>
      </c>
      <c r="H186" s="313">
        <v>179.57999999999998</v>
      </c>
      <c r="I186" s="313">
        <v>146.89643999999998</v>
      </c>
      <c r="J186" s="313">
        <v>116.00868</v>
      </c>
      <c r="K186" s="29">
        <v>6.1</v>
      </c>
      <c r="L186" s="314">
        <v>0.5</v>
      </c>
      <c r="M186" s="315">
        <v>4</v>
      </c>
      <c r="N186" s="772"/>
      <c r="O186" s="372">
        <f t="shared" si="2"/>
        <v>14560</v>
      </c>
      <c r="Q186" s="30"/>
      <c r="T186" s="369" t="s">
        <v>749</v>
      </c>
      <c r="U186">
        <v>1</v>
      </c>
      <c r="V186" t="s">
        <v>416</v>
      </c>
      <c r="X186" s="372">
        <v>12660.468728668204</v>
      </c>
      <c r="AA186" s="30">
        <f t="shared" si="3"/>
        <v>34.44</v>
      </c>
      <c r="AB186">
        <f t="shared" si="4"/>
        <v>1.1999999999999993</v>
      </c>
    </row>
    <row r="187" spans="1:28" x14ac:dyDescent="0.3">
      <c r="A187" s="77" t="s">
        <v>1006</v>
      </c>
      <c r="B187" s="77" t="s">
        <v>4218</v>
      </c>
      <c r="C187" s="29">
        <v>6</v>
      </c>
      <c r="D187" s="29">
        <v>90</v>
      </c>
      <c r="E187" s="329">
        <v>280</v>
      </c>
      <c r="F187" s="29">
        <v>270</v>
      </c>
      <c r="G187" s="29">
        <v>200</v>
      </c>
      <c r="H187" s="313">
        <v>215.25</v>
      </c>
      <c r="I187" s="313">
        <v>176.0745</v>
      </c>
      <c r="J187" s="313">
        <v>139.0515</v>
      </c>
      <c r="K187" s="29">
        <v>7.4</v>
      </c>
      <c r="L187" s="314">
        <v>0.5</v>
      </c>
      <c r="M187" s="315">
        <v>4</v>
      </c>
      <c r="N187" s="772"/>
      <c r="O187" s="372">
        <f t="shared" si="2"/>
        <v>16192</v>
      </c>
      <c r="Q187" s="30"/>
      <c r="T187" s="369" t="s">
        <v>750</v>
      </c>
      <c r="U187">
        <v>1</v>
      </c>
      <c r="V187" t="s">
        <v>417</v>
      </c>
      <c r="X187" s="372">
        <v>14079.9170011104</v>
      </c>
      <c r="AA187" s="30">
        <f t="shared" si="3"/>
        <v>35.670000000000016</v>
      </c>
      <c r="AB187">
        <f t="shared" si="4"/>
        <v>1.3000000000000007</v>
      </c>
    </row>
    <row r="188" spans="1:28" x14ac:dyDescent="0.3">
      <c r="A188" s="77" t="s">
        <v>1007</v>
      </c>
      <c r="B188" s="77" t="s">
        <v>4219</v>
      </c>
      <c r="C188" s="29">
        <v>7</v>
      </c>
      <c r="D188" s="29">
        <v>90</v>
      </c>
      <c r="E188" s="329">
        <v>330</v>
      </c>
      <c r="F188" s="29">
        <v>270</v>
      </c>
      <c r="G188" s="29">
        <v>200</v>
      </c>
      <c r="H188" s="313">
        <v>252.14999999999998</v>
      </c>
      <c r="I188" s="313">
        <v>206.25869999999998</v>
      </c>
      <c r="J188" s="313">
        <v>162.88889999999998</v>
      </c>
      <c r="K188" s="29">
        <v>8.6</v>
      </c>
      <c r="L188" s="314">
        <v>0.5</v>
      </c>
      <c r="M188" s="315">
        <v>4</v>
      </c>
      <c r="N188" s="772"/>
      <c r="O188" s="372">
        <f t="shared" si="2"/>
        <v>17827</v>
      </c>
      <c r="Q188" s="30"/>
      <c r="T188" s="369" t="s">
        <v>751</v>
      </c>
      <c r="U188">
        <v>1</v>
      </c>
      <c r="V188" t="s">
        <v>418</v>
      </c>
      <c r="X188" s="372">
        <v>15501.669830707502</v>
      </c>
      <c r="AA188" s="30">
        <f t="shared" si="3"/>
        <v>36.899999999999977</v>
      </c>
      <c r="AB188">
        <f t="shared" si="4"/>
        <v>1.1999999999999993</v>
      </c>
    </row>
    <row r="189" spans="1:28" x14ac:dyDescent="0.3">
      <c r="A189" s="77" t="s">
        <v>1008</v>
      </c>
      <c r="B189" s="77" t="s">
        <v>4220</v>
      </c>
      <c r="C189" s="29">
        <v>8</v>
      </c>
      <c r="D189" s="29">
        <v>90</v>
      </c>
      <c r="E189" s="329">
        <v>380</v>
      </c>
      <c r="F189" s="29">
        <v>270</v>
      </c>
      <c r="G189" s="29">
        <v>200</v>
      </c>
      <c r="H189" s="313">
        <v>287.82</v>
      </c>
      <c r="I189" s="313">
        <v>235.43675999999999</v>
      </c>
      <c r="J189" s="313">
        <v>185.93172000000001</v>
      </c>
      <c r="K189" s="29">
        <v>9.8000000000000007</v>
      </c>
      <c r="L189" s="314">
        <v>0.5</v>
      </c>
      <c r="M189" s="315">
        <v>4</v>
      </c>
      <c r="N189" s="772"/>
      <c r="O189" s="372">
        <f t="shared" si="2"/>
        <v>19466</v>
      </c>
      <c r="Q189" s="30"/>
      <c r="T189" s="369" t="s">
        <v>752</v>
      </c>
      <c r="U189">
        <v>1</v>
      </c>
      <c r="V189" t="s">
        <v>419</v>
      </c>
      <c r="X189" s="372">
        <v>16927.023828013196</v>
      </c>
      <c r="AA189" s="30">
        <f t="shared" si="3"/>
        <v>35.670000000000016</v>
      </c>
      <c r="AB189">
        <f t="shared" si="4"/>
        <v>1.2000000000000011</v>
      </c>
    </row>
    <row r="190" spans="1:28" x14ac:dyDescent="0.3">
      <c r="A190" s="77" t="s">
        <v>1009</v>
      </c>
      <c r="B190" s="77" t="s">
        <v>4221</v>
      </c>
      <c r="C190" s="29">
        <v>9</v>
      </c>
      <c r="D190" s="29">
        <v>90</v>
      </c>
      <c r="E190" s="329">
        <v>430</v>
      </c>
      <c r="F190" s="29">
        <v>270</v>
      </c>
      <c r="G190" s="29">
        <v>200</v>
      </c>
      <c r="H190" s="313">
        <v>324.72000000000003</v>
      </c>
      <c r="I190" s="313">
        <v>265.62096000000003</v>
      </c>
      <c r="J190" s="313">
        <v>209.76912000000002</v>
      </c>
      <c r="K190" s="29">
        <v>11.1</v>
      </c>
      <c r="L190" s="314">
        <v>0.5</v>
      </c>
      <c r="M190" s="315">
        <v>4</v>
      </c>
      <c r="N190" s="772"/>
      <c r="O190" s="372">
        <f t="shared" si="2"/>
        <v>21108</v>
      </c>
      <c r="Q190" s="30"/>
      <c r="T190" s="369" t="s">
        <v>753</v>
      </c>
      <c r="U190">
        <v>1</v>
      </c>
      <c r="V190" t="s">
        <v>420</v>
      </c>
      <c r="X190" s="372">
        <v>18354.681024055197</v>
      </c>
      <c r="AA190" s="30">
        <f t="shared" si="3"/>
        <v>36.900000000000034</v>
      </c>
      <c r="AB190">
        <f t="shared" si="4"/>
        <v>1.2999999999999989</v>
      </c>
    </row>
    <row r="191" spans="1:28" x14ac:dyDescent="0.3">
      <c r="A191" s="77" t="s">
        <v>1010</v>
      </c>
      <c r="B191" s="77" t="s">
        <v>4222</v>
      </c>
      <c r="C191" s="29">
        <v>10</v>
      </c>
      <c r="D191" s="29">
        <v>90</v>
      </c>
      <c r="E191" s="329">
        <v>480</v>
      </c>
      <c r="F191" s="29">
        <v>270</v>
      </c>
      <c r="G191" s="29">
        <v>200</v>
      </c>
      <c r="H191" s="313">
        <v>360.39000000000004</v>
      </c>
      <c r="I191" s="313">
        <v>294.79902000000004</v>
      </c>
      <c r="J191" s="313">
        <v>232.81194000000002</v>
      </c>
      <c r="K191" s="29">
        <v>12.3</v>
      </c>
      <c r="L191" s="314">
        <v>0.5</v>
      </c>
      <c r="M191" s="315">
        <v>6</v>
      </c>
      <c r="N191" s="772"/>
      <c r="O191" s="372">
        <f t="shared" si="2"/>
        <v>22754</v>
      </c>
      <c r="Q191" s="30"/>
      <c r="T191" s="369" t="s">
        <v>754</v>
      </c>
      <c r="U191">
        <v>1</v>
      </c>
      <c r="V191" t="s">
        <v>421</v>
      </c>
      <c r="X191" s="372">
        <v>19785.940746224398</v>
      </c>
      <c r="AA191" s="30">
        <f t="shared" si="3"/>
        <v>35.670000000000016</v>
      </c>
      <c r="AB191">
        <f t="shared" si="4"/>
        <v>1.2000000000000011</v>
      </c>
    </row>
    <row r="192" spans="1:28" x14ac:dyDescent="0.3">
      <c r="A192" s="77" t="s">
        <v>1011</v>
      </c>
      <c r="B192" s="77" t="s">
        <v>4223</v>
      </c>
      <c r="C192" s="29">
        <v>11</v>
      </c>
      <c r="D192" s="29">
        <v>90</v>
      </c>
      <c r="E192" s="329">
        <v>530</v>
      </c>
      <c r="F192" s="29">
        <v>270</v>
      </c>
      <c r="G192" s="29">
        <v>200</v>
      </c>
      <c r="H192" s="313">
        <v>396.06</v>
      </c>
      <c r="I192" s="313">
        <v>323.97708</v>
      </c>
      <c r="J192" s="313">
        <v>255.85476</v>
      </c>
      <c r="K192" s="29">
        <v>13.5</v>
      </c>
      <c r="L192" s="314">
        <v>0.5</v>
      </c>
      <c r="M192" s="315">
        <v>6</v>
      </c>
      <c r="N192" s="772"/>
      <c r="O192" s="372">
        <f t="shared" si="2"/>
        <v>24401</v>
      </c>
      <c r="Q192" s="30"/>
      <c r="T192" s="369" t="s">
        <v>755</v>
      </c>
      <c r="U192">
        <v>1</v>
      </c>
      <c r="V192" t="s">
        <v>422</v>
      </c>
      <c r="X192" s="372">
        <v>21218.199585273902</v>
      </c>
      <c r="AA192" s="30">
        <f t="shared" si="3"/>
        <v>35.669999999999959</v>
      </c>
      <c r="AB192">
        <f t="shared" si="4"/>
        <v>1.1999999999999993</v>
      </c>
    </row>
    <row r="193" spans="1:28" x14ac:dyDescent="0.3">
      <c r="A193" s="77" t="s">
        <v>1012</v>
      </c>
      <c r="B193" s="77" t="s">
        <v>4224</v>
      </c>
      <c r="C193" s="29">
        <v>12</v>
      </c>
      <c r="D193" s="29">
        <v>90</v>
      </c>
      <c r="E193" s="329">
        <v>580</v>
      </c>
      <c r="F193" s="29">
        <v>270</v>
      </c>
      <c r="G193" s="29">
        <v>200</v>
      </c>
      <c r="H193" s="313">
        <v>432.96</v>
      </c>
      <c r="I193" s="313">
        <v>354.16127999999998</v>
      </c>
      <c r="J193" s="313">
        <v>279.69216</v>
      </c>
      <c r="K193" s="29">
        <v>14.8</v>
      </c>
      <c r="L193" s="314">
        <v>0.5</v>
      </c>
      <c r="M193" s="315">
        <v>6</v>
      </c>
      <c r="N193" s="772"/>
      <c r="O193" s="372">
        <f t="shared" si="2"/>
        <v>26029</v>
      </c>
      <c r="Q193" s="30"/>
      <c r="T193" s="369" t="s">
        <v>756</v>
      </c>
      <c r="U193">
        <v>1</v>
      </c>
      <c r="V193" t="s">
        <v>423</v>
      </c>
      <c r="X193" s="372">
        <v>22634.259961727701</v>
      </c>
      <c r="AA193" s="30">
        <f t="shared" si="3"/>
        <v>36.899999999999977</v>
      </c>
      <c r="AB193">
        <f t="shared" si="4"/>
        <v>1.3000000000000007</v>
      </c>
    </row>
    <row r="194" spans="1:28" x14ac:dyDescent="0.3">
      <c r="A194" s="77" t="s">
        <v>1013</v>
      </c>
      <c r="B194" s="77" t="s">
        <v>4225</v>
      </c>
      <c r="C194" s="29">
        <v>13</v>
      </c>
      <c r="D194" s="29">
        <v>90</v>
      </c>
      <c r="E194" s="329">
        <v>630</v>
      </c>
      <c r="F194" s="29">
        <v>270</v>
      </c>
      <c r="G194" s="29">
        <v>200</v>
      </c>
      <c r="H194" s="313">
        <v>468.63</v>
      </c>
      <c r="I194" s="313">
        <v>383.33933999999999</v>
      </c>
      <c r="J194" s="313">
        <v>302.73498000000001</v>
      </c>
      <c r="K194" s="29">
        <v>16.100000000000001</v>
      </c>
      <c r="L194" s="314">
        <v>0.5</v>
      </c>
      <c r="M194" s="315">
        <v>6</v>
      </c>
      <c r="N194" s="772"/>
      <c r="O194" s="372">
        <f t="shared" si="2"/>
        <v>27658</v>
      </c>
      <c r="Q194" s="30"/>
      <c r="T194" s="369" t="s">
        <v>757</v>
      </c>
      <c r="U194">
        <v>1</v>
      </c>
      <c r="V194" t="s">
        <v>424</v>
      </c>
      <c r="X194" s="372">
        <v>24050.320338181496</v>
      </c>
      <c r="AA194" s="30">
        <f t="shared" si="3"/>
        <v>35.670000000000016</v>
      </c>
      <c r="AB194">
        <f t="shared" si="4"/>
        <v>1.3000000000000007</v>
      </c>
    </row>
    <row r="195" spans="1:28" x14ac:dyDescent="0.3">
      <c r="A195" s="77" t="s">
        <v>1014</v>
      </c>
      <c r="B195" s="77" t="s">
        <v>4226</v>
      </c>
      <c r="C195" s="29">
        <v>14</v>
      </c>
      <c r="D195" s="29">
        <v>90</v>
      </c>
      <c r="E195" s="329">
        <v>680</v>
      </c>
      <c r="F195" s="29">
        <v>270</v>
      </c>
      <c r="G195" s="29">
        <v>200</v>
      </c>
      <c r="H195" s="313">
        <v>505.53000000000003</v>
      </c>
      <c r="I195" s="313">
        <v>413.52354000000003</v>
      </c>
      <c r="J195" s="313">
        <v>326.57238000000001</v>
      </c>
      <c r="K195" s="29">
        <v>17.3</v>
      </c>
      <c r="L195" s="314">
        <v>0.5</v>
      </c>
      <c r="M195" s="315">
        <v>6</v>
      </c>
      <c r="N195" s="773"/>
      <c r="O195" s="372">
        <f t="shared" si="2"/>
        <v>29452</v>
      </c>
      <c r="Q195" s="30"/>
      <c r="T195" s="369" t="s">
        <v>758</v>
      </c>
      <c r="U195">
        <v>1</v>
      </c>
      <c r="V195" t="s">
        <v>425</v>
      </c>
      <c r="X195" s="372">
        <v>25610.331654467987</v>
      </c>
      <c r="AA195" s="30">
        <f t="shared" si="3"/>
        <v>36.900000000000034</v>
      </c>
      <c r="AB195">
        <f t="shared" si="4"/>
        <v>1.1999999999999993</v>
      </c>
    </row>
    <row r="196" spans="1:28" x14ac:dyDescent="0.3">
      <c r="A196" s="77" t="s">
        <v>6159</v>
      </c>
      <c r="B196" s="77" t="s">
        <v>6183</v>
      </c>
      <c r="C196" s="29">
        <v>15</v>
      </c>
      <c r="D196" s="29">
        <v>90</v>
      </c>
      <c r="E196" s="329">
        <f>E195+50</f>
        <v>730</v>
      </c>
      <c r="F196" s="29">
        <v>270</v>
      </c>
      <c r="G196" s="29">
        <v>200</v>
      </c>
      <c r="H196" s="313">
        <f>H195+36</f>
        <v>541.53</v>
      </c>
      <c r="I196" s="313">
        <f>ROUND(H196*0.818,0)</f>
        <v>443</v>
      </c>
      <c r="J196" s="313">
        <f>ROUND(H196*0.646,0)</f>
        <v>350</v>
      </c>
      <c r="K196" s="29">
        <f>K195+1.2</f>
        <v>18.5</v>
      </c>
      <c r="L196" s="314">
        <v>0.5</v>
      </c>
      <c r="M196" s="315">
        <v>6</v>
      </c>
      <c r="N196" s="370"/>
      <c r="O196" s="372">
        <f t="shared" si="2"/>
        <v>31096</v>
      </c>
      <c r="Q196" s="30"/>
      <c r="T196" s="369" t="s">
        <v>759</v>
      </c>
      <c r="U196">
        <v>1</v>
      </c>
      <c r="V196" t="s">
        <v>426</v>
      </c>
      <c r="X196" s="313">
        <v>27040</v>
      </c>
    </row>
    <row r="197" spans="1:28" x14ac:dyDescent="0.3">
      <c r="A197" s="77" t="s">
        <v>6160</v>
      </c>
      <c r="B197" s="77" t="s">
        <v>6184</v>
      </c>
      <c r="C197" s="29">
        <f>C196+1</f>
        <v>16</v>
      </c>
      <c r="D197" s="29">
        <v>90</v>
      </c>
      <c r="E197" s="329">
        <f t="shared" ref="E197:E219" si="5">E196+50</f>
        <v>780</v>
      </c>
      <c r="F197" s="29">
        <v>270</v>
      </c>
      <c r="G197" s="29">
        <v>200</v>
      </c>
      <c r="H197" s="313">
        <f t="shared" ref="H197:H200" si="6">H196+36</f>
        <v>577.53</v>
      </c>
      <c r="I197" s="313">
        <f t="shared" ref="I197:I219" si="7">ROUND(H197*0.818,0)</f>
        <v>472</v>
      </c>
      <c r="J197" s="313">
        <f t="shared" ref="J197:J219" si="8">ROUND(H197*0.646,0)</f>
        <v>373</v>
      </c>
      <c r="K197" s="29">
        <f t="shared" ref="K197:K219" si="9">K196+1.2</f>
        <v>19.7</v>
      </c>
      <c r="L197" s="314">
        <v>0.5</v>
      </c>
      <c r="M197" s="315">
        <v>6</v>
      </c>
      <c r="N197" s="370"/>
      <c r="O197" s="372">
        <f t="shared" ref="O197:O260" si="10">ROUND(X197*1.15,0)</f>
        <v>32741</v>
      </c>
      <c r="Q197" s="30"/>
      <c r="T197" s="369" t="s">
        <v>760</v>
      </c>
      <c r="U197">
        <v>1</v>
      </c>
      <c r="V197" t="s">
        <v>427</v>
      </c>
      <c r="X197" s="313">
        <v>28470</v>
      </c>
    </row>
    <row r="198" spans="1:28" x14ac:dyDescent="0.3">
      <c r="A198" s="77" t="s">
        <v>6161</v>
      </c>
      <c r="B198" s="77" t="s">
        <v>6185</v>
      </c>
      <c r="C198" s="29">
        <f t="shared" ref="C198:C219" si="11">C197+1</f>
        <v>17</v>
      </c>
      <c r="D198" s="29">
        <v>90</v>
      </c>
      <c r="E198" s="329">
        <f t="shared" si="5"/>
        <v>830</v>
      </c>
      <c r="F198" s="29">
        <v>270</v>
      </c>
      <c r="G198" s="29">
        <v>200</v>
      </c>
      <c r="H198" s="313">
        <f t="shared" si="6"/>
        <v>613.53</v>
      </c>
      <c r="I198" s="313">
        <f t="shared" si="7"/>
        <v>502</v>
      </c>
      <c r="J198" s="313">
        <f t="shared" si="8"/>
        <v>396</v>
      </c>
      <c r="K198" s="29">
        <f t="shared" si="9"/>
        <v>20.9</v>
      </c>
      <c r="L198" s="314">
        <v>0.5</v>
      </c>
      <c r="M198" s="315">
        <v>6</v>
      </c>
      <c r="N198" s="370"/>
      <c r="O198" s="372">
        <f t="shared" si="10"/>
        <v>34385</v>
      </c>
      <c r="Q198" s="30"/>
      <c r="T198" s="369" t="s">
        <v>761</v>
      </c>
      <c r="U198">
        <v>1</v>
      </c>
      <c r="V198" t="s">
        <v>428</v>
      </c>
      <c r="X198" s="313">
        <v>29900</v>
      </c>
    </row>
    <row r="199" spans="1:28" x14ac:dyDescent="0.3">
      <c r="A199" s="77" t="s">
        <v>6162</v>
      </c>
      <c r="B199" s="77" t="s">
        <v>6186</v>
      </c>
      <c r="C199" s="29">
        <f t="shared" si="11"/>
        <v>18</v>
      </c>
      <c r="D199" s="29">
        <v>90</v>
      </c>
      <c r="E199" s="329">
        <f t="shared" si="5"/>
        <v>880</v>
      </c>
      <c r="F199" s="29">
        <v>270</v>
      </c>
      <c r="G199" s="29">
        <v>200</v>
      </c>
      <c r="H199" s="313">
        <f t="shared" si="6"/>
        <v>649.53</v>
      </c>
      <c r="I199" s="313">
        <f t="shared" si="7"/>
        <v>531</v>
      </c>
      <c r="J199" s="313">
        <f t="shared" si="8"/>
        <v>420</v>
      </c>
      <c r="K199" s="29">
        <f t="shared" si="9"/>
        <v>22.099999999999998</v>
      </c>
      <c r="L199" s="314">
        <v>0.5</v>
      </c>
      <c r="M199" s="315">
        <v>6</v>
      </c>
      <c r="N199" s="370"/>
      <c r="O199" s="372">
        <f t="shared" si="10"/>
        <v>36030</v>
      </c>
      <c r="Q199" s="30"/>
      <c r="T199" s="369" t="s">
        <v>762</v>
      </c>
      <c r="U199">
        <v>1</v>
      </c>
      <c r="V199" t="s">
        <v>429</v>
      </c>
      <c r="X199" s="313">
        <v>31330</v>
      </c>
    </row>
    <row r="200" spans="1:28" x14ac:dyDescent="0.3">
      <c r="A200" s="77" t="s">
        <v>6163</v>
      </c>
      <c r="B200" s="77" t="s">
        <v>6187</v>
      </c>
      <c r="C200" s="29">
        <f t="shared" si="11"/>
        <v>19</v>
      </c>
      <c r="D200" s="29">
        <v>90</v>
      </c>
      <c r="E200" s="329">
        <f t="shared" si="5"/>
        <v>930</v>
      </c>
      <c r="F200" s="29">
        <v>270</v>
      </c>
      <c r="G200" s="29">
        <v>200</v>
      </c>
      <c r="H200" s="313">
        <f t="shared" si="6"/>
        <v>685.53</v>
      </c>
      <c r="I200" s="313">
        <f t="shared" si="7"/>
        <v>561</v>
      </c>
      <c r="J200" s="313">
        <f t="shared" si="8"/>
        <v>443</v>
      </c>
      <c r="K200" s="29">
        <f t="shared" si="9"/>
        <v>23.299999999999997</v>
      </c>
      <c r="L200" s="314">
        <v>0.5</v>
      </c>
      <c r="M200" s="315">
        <v>6</v>
      </c>
      <c r="N200" s="370"/>
      <c r="O200" s="372">
        <f t="shared" si="10"/>
        <v>37674</v>
      </c>
      <c r="Q200" s="30"/>
      <c r="T200" s="369" t="s">
        <v>763</v>
      </c>
      <c r="U200">
        <v>1</v>
      </c>
      <c r="V200" t="s">
        <v>430</v>
      </c>
      <c r="X200" s="313">
        <v>32760</v>
      </c>
    </row>
    <row r="201" spans="1:28" x14ac:dyDescent="0.3">
      <c r="A201" s="77" t="s">
        <v>6164</v>
      </c>
      <c r="B201" s="77" t="s">
        <v>6188</v>
      </c>
      <c r="C201" s="29">
        <f t="shared" si="11"/>
        <v>20</v>
      </c>
      <c r="D201" s="29">
        <v>90</v>
      </c>
      <c r="E201" s="329">
        <f t="shared" si="5"/>
        <v>980</v>
      </c>
      <c r="F201" s="29">
        <v>270</v>
      </c>
      <c r="G201" s="29">
        <v>200</v>
      </c>
      <c r="H201" s="313">
        <f>H200+35</f>
        <v>720.53</v>
      </c>
      <c r="I201" s="313">
        <f t="shared" si="7"/>
        <v>589</v>
      </c>
      <c r="J201" s="313">
        <f t="shared" si="8"/>
        <v>465</v>
      </c>
      <c r="K201" s="29">
        <f t="shared" si="9"/>
        <v>24.499999999999996</v>
      </c>
      <c r="L201" s="314">
        <v>0.5</v>
      </c>
      <c r="M201" s="315">
        <v>6</v>
      </c>
      <c r="N201" s="370"/>
      <c r="O201" s="372">
        <f t="shared" si="10"/>
        <v>39319</v>
      </c>
      <c r="Q201" s="30"/>
      <c r="T201" s="369" t="s">
        <v>764</v>
      </c>
      <c r="U201">
        <v>1</v>
      </c>
      <c r="V201" t="s">
        <v>431</v>
      </c>
      <c r="X201" s="313">
        <v>34190</v>
      </c>
    </row>
    <row r="202" spans="1:28" x14ac:dyDescent="0.3">
      <c r="A202" s="77" t="s">
        <v>6165</v>
      </c>
      <c r="B202" s="77" t="s">
        <v>6189</v>
      </c>
      <c r="C202" s="29">
        <f t="shared" si="11"/>
        <v>21</v>
      </c>
      <c r="D202" s="29">
        <v>90</v>
      </c>
      <c r="E202" s="329">
        <f t="shared" si="5"/>
        <v>1030</v>
      </c>
      <c r="F202" s="29">
        <v>270</v>
      </c>
      <c r="G202" s="29">
        <v>200</v>
      </c>
      <c r="H202" s="313">
        <f t="shared" ref="H202:H210" si="12">H201+35</f>
        <v>755.53</v>
      </c>
      <c r="I202" s="313">
        <f t="shared" si="7"/>
        <v>618</v>
      </c>
      <c r="J202" s="313">
        <f t="shared" si="8"/>
        <v>488</v>
      </c>
      <c r="K202" s="29">
        <f t="shared" si="9"/>
        <v>25.699999999999996</v>
      </c>
      <c r="L202" s="314">
        <v>0.5</v>
      </c>
      <c r="M202" s="315">
        <v>8</v>
      </c>
      <c r="N202" s="370"/>
      <c r="O202" s="372">
        <f t="shared" si="10"/>
        <v>40963</v>
      </c>
      <c r="Q202" s="30"/>
      <c r="T202" s="369" t="s">
        <v>765</v>
      </c>
      <c r="U202">
        <v>1</v>
      </c>
      <c r="V202" t="s">
        <v>432</v>
      </c>
      <c r="X202" s="313">
        <v>35620</v>
      </c>
    </row>
    <row r="203" spans="1:28" x14ac:dyDescent="0.3">
      <c r="A203" s="77" t="s">
        <v>6166</v>
      </c>
      <c r="B203" s="77" t="s">
        <v>6190</v>
      </c>
      <c r="C203" s="29">
        <f t="shared" si="11"/>
        <v>22</v>
      </c>
      <c r="D203" s="29">
        <v>90</v>
      </c>
      <c r="E203" s="329">
        <f t="shared" si="5"/>
        <v>1080</v>
      </c>
      <c r="F203" s="29">
        <v>270</v>
      </c>
      <c r="G203" s="29">
        <v>200</v>
      </c>
      <c r="H203" s="313">
        <f t="shared" si="12"/>
        <v>790.53</v>
      </c>
      <c r="I203" s="313">
        <f t="shared" si="7"/>
        <v>647</v>
      </c>
      <c r="J203" s="313">
        <f t="shared" si="8"/>
        <v>511</v>
      </c>
      <c r="K203" s="29">
        <f t="shared" si="9"/>
        <v>26.899999999999995</v>
      </c>
      <c r="L203" s="314">
        <v>0.5</v>
      </c>
      <c r="M203" s="315">
        <v>8</v>
      </c>
      <c r="N203" s="370"/>
      <c r="O203" s="372">
        <f t="shared" si="10"/>
        <v>42608</v>
      </c>
      <c r="Q203" s="30"/>
      <c r="T203" s="369" t="s">
        <v>766</v>
      </c>
      <c r="U203">
        <v>1</v>
      </c>
      <c r="V203" t="s">
        <v>433</v>
      </c>
      <c r="X203" s="313">
        <v>37050</v>
      </c>
    </row>
    <row r="204" spans="1:28" x14ac:dyDescent="0.3">
      <c r="A204" s="77" t="s">
        <v>6167</v>
      </c>
      <c r="B204" s="77" t="s">
        <v>6191</v>
      </c>
      <c r="C204" s="29">
        <f t="shared" si="11"/>
        <v>23</v>
      </c>
      <c r="D204" s="29">
        <v>90</v>
      </c>
      <c r="E204" s="329">
        <f t="shared" si="5"/>
        <v>1130</v>
      </c>
      <c r="F204" s="29">
        <v>270</v>
      </c>
      <c r="G204" s="29">
        <v>200</v>
      </c>
      <c r="H204" s="313">
        <f t="shared" si="12"/>
        <v>825.53</v>
      </c>
      <c r="I204" s="313">
        <f t="shared" si="7"/>
        <v>675</v>
      </c>
      <c r="J204" s="313">
        <f t="shared" si="8"/>
        <v>533</v>
      </c>
      <c r="K204" s="29">
        <f t="shared" si="9"/>
        <v>28.099999999999994</v>
      </c>
      <c r="L204" s="314">
        <v>0.5</v>
      </c>
      <c r="M204" s="315">
        <v>8</v>
      </c>
      <c r="N204" s="370"/>
      <c r="O204" s="372">
        <f t="shared" si="10"/>
        <v>44252</v>
      </c>
      <c r="Q204" s="30"/>
      <c r="T204" s="369" t="s">
        <v>767</v>
      </c>
      <c r="U204">
        <v>1</v>
      </c>
      <c r="V204" t="s">
        <v>434</v>
      </c>
      <c r="X204" s="313">
        <v>38480</v>
      </c>
    </row>
    <row r="205" spans="1:28" x14ac:dyDescent="0.3">
      <c r="A205" s="77" t="s">
        <v>6168</v>
      </c>
      <c r="B205" s="77" t="s">
        <v>6192</v>
      </c>
      <c r="C205" s="29">
        <f t="shared" si="11"/>
        <v>24</v>
      </c>
      <c r="D205" s="29">
        <v>90</v>
      </c>
      <c r="E205" s="329">
        <f t="shared" si="5"/>
        <v>1180</v>
      </c>
      <c r="F205" s="29">
        <v>270</v>
      </c>
      <c r="G205" s="29">
        <v>200</v>
      </c>
      <c r="H205" s="313">
        <f t="shared" si="12"/>
        <v>860.53</v>
      </c>
      <c r="I205" s="313">
        <f t="shared" si="7"/>
        <v>704</v>
      </c>
      <c r="J205" s="313">
        <f t="shared" si="8"/>
        <v>556</v>
      </c>
      <c r="K205" s="29">
        <f t="shared" si="9"/>
        <v>29.299999999999994</v>
      </c>
      <c r="L205" s="314">
        <v>0.5</v>
      </c>
      <c r="M205" s="315">
        <v>8</v>
      </c>
      <c r="N205" s="370"/>
      <c r="O205" s="372">
        <f t="shared" si="10"/>
        <v>45897</v>
      </c>
      <c r="Q205" s="30"/>
      <c r="T205" s="369" t="s">
        <v>768</v>
      </c>
      <c r="U205">
        <v>1</v>
      </c>
      <c r="V205" t="s">
        <v>435</v>
      </c>
      <c r="X205" s="313">
        <v>39910</v>
      </c>
    </row>
    <row r="206" spans="1:28" x14ac:dyDescent="0.3">
      <c r="A206" s="77" t="s">
        <v>6169</v>
      </c>
      <c r="B206" s="77" t="s">
        <v>6193</v>
      </c>
      <c r="C206" s="29">
        <f t="shared" si="11"/>
        <v>25</v>
      </c>
      <c r="D206" s="29">
        <v>90</v>
      </c>
      <c r="E206" s="329">
        <f t="shared" si="5"/>
        <v>1230</v>
      </c>
      <c r="F206" s="29">
        <v>270</v>
      </c>
      <c r="G206" s="29">
        <v>200</v>
      </c>
      <c r="H206" s="313">
        <f t="shared" si="12"/>
        <v>895.53</v>
      </c>
      <c r="I206" s="313">
        <f t="shared" si="7"/>
        <v>733</v>
      </c>
      <c r="J206" s="313">
        <f t="shared" si="8"/>
        <v>579</v>
      </c>
      <c r="K206" s="29">
        <f t="shared" si="9"/>
        <v>30.499999999999993</v>
      </c>
      <c r="L206" s="314">
        <v>0.5</v>
      </c>
      <c r="M206" s="315">
        <v>8</v>
      </c>
      <c r="N206" s="370"/>
      <c r="O206" s="372">
        <f t="shared" si="10"/>
        <v>47541</v>
      </c>
      <c r="Q206" s="30"/>
      <c r="T206" s="369" t="s">
        <v>769</v>
      </c>
      <c r="U206">
        <v>1</v>
      </c>
      <c r="V206" t="s">
        <v>436</v>
      </c>
      <c r="X206" s="313">
        <v>41340</v>
      </c>
    </row>
    <row r="207" spans="1:28" x14ac:dyDescent="0.3">
      <c r="A207" s="77" t="s">
        <v>6170</v>
      </c>
      <c r="B207" s="77" t="s">
        <v>6194</v>
      </c>
      <c r="C207" s="29">
        <f t="shared" si="11"/>
        <v>26</v>
      </c>
      <c r="D207" s="29">
        <v>90</v>
      </c>
      <c r="E207" s="329">
        <f t="shared" si="5"/>
        <v>1280</v>
      </c>
      <c r="F207" s="29">
        <v>270</v>
      </c>
      <c r="G207" s="29">
        <v>200</v>
      </c>
      <c r="H207" s="313">
        <f>H206+35</f>
        <v>930.53</v>
      </c>
      <c r="I207" s="313">
        <f t="shared" si="7"/>
        <v>761</v>
      </c>
      <c r="J207" s="313">
        <f t="shared" si="8"/>
        <v>601</v>
      </c>
      <c r="K207" s="29">
        <f t="shared" si="9"/>
        <v>31.699999999999992</v>
      </c>
      <c r="L207" s="314">
        <v>0.5</v>
      </c>
      <c r="M207" s="315">
        <v>8</v>
      </c>
      <c r="N207" s="370"/>
      <c r="O207" s="372">
        <f t="shared" si="10"/>
        <v>49186</v>
      </c>
      <c r="Q207" s="30"/>
      <c r="T207" s="369" t="s">
        <v>770</v>
      </c>
      <c r="U207">
        <v>1</v>
      </c>
      <c r="V207" t="s">
        <v>437</v>
      </c>
      <c r="X207" s="313">
        <v>42770</v>
      </c>
    </row>
    <row r="208" spans="1:28" x14ac:dyDescent="0.3">
      <c r="A208" s="77" t="s">
        <v>6171</v>
      </c>
      <c r="B208" s="77" t="s">
        <v>6195</v>
      </c>
      <c r="C208" s="29">
        <f t="shared" si="11"/>
        <v>27</v>
      </c>
      <c r="D208" s="29">
        <v>90</v>
      </c>
      <c r="E208" s="329">
        <f t="shared" si="5"/>
        <v>1330</v>
      </c>
      <c r="F208" s="29">
        <v>270</v>
      </c>
      <c r="G208" s="29">
        <v>200</v>
      </c>
      <c r="H208" s="313">
        <f t="shared" si="12"/>
        <v>965.53</v>
      </c>
      <c r="I208" s="313">
        <f t="shared" si="7"/>
        <v>790</v>
      </c>
      <c r="J208" s="313">
        <f t="shared" si="8"/>
        <v>624</v>
      </c>
      <c r="K208" s="29">
        <f t="shared" si="9"/>
        <v>32.899999999999991</v>
      </c>
      <c r="L208" s="314">
        <v>0.5</v>
      </c>
      <c r="M208" s="315">
        <v>8</v>
      </c>
      <c r="N208" s="370"/>
      <c r="O208" s="372">
        <f t="shared" si="10"/>
        <v>50830</v>
      </c>
      <c r="Q208" s="30"/>
      <c r="T208" s="369" t="s">
        <v>771</v>
      </c>
      <c r="U208">
        <v>1</v>
      </c>
      <c r="V208" t="s">
        <v>438</v>
      </c>
      <c r="X208" s="313">
        <v>44200</v>
      </c>
    </row>
    <row r="209" spans="1:28" x14ac:dyDescent="0.3">
      <c r="A209" s="77" t="s">
        <v>6172</v>
      </c>
      <c r="B209" s="77" t="s">
        <v>6196</v>
      </c>
      <c r="C209" s="29">
        <f t="shared" si="11"/>
        <v>28</v>
      </c>
      <c r="D209" s="29">
        <v>90</v>
      </c>
      <c r="E209" s="329">
        <f t="shared" si="5"/>
        <v>1380</v>
      </c>
      <c r="F209" s="29">
        <v>270</v>
      </c>
      <c r="G209" s="29">
        <v>200</v>
      </c>
      <c r="H209" s="313">
        <f t="shared" si="12"/>
        <v>1000.53</v>
      </c>
      <c r="I209" s="313">
        <f t="shared" si="7"/>
        <v>818</v>
      </c>
      <c r="J209" s="313">
        <f t="shared" si="8"/>
        <v>646</v>
      </c>
      <c r="K209" s="29">
        <f t="shared" si="9"/>
        <v>34.099999999999994</v>
      </c>
      <c r="L209" s="314">
        <v>0.5</v>
      </c>
      <c r="M209" s="315">
        <v>8</v>
      </c>
      <c r="N209" s="370"/>
      <c r="O209" s="372">
        <f t="shared" si="10"/>
        <v>52475</v>
      </c>
      <c r="Q209" s="30"/>
      <c r="T209" s="369" t="s">
        <v>772</v>
      </c>
      <c r="U209">
        <v>1</v>
      </c>
      <c r="V209" t="s">
        <v>439</v>
      </c>
      <c r="X209" s="313">
        <v>45630</v>
      </c>
    </row>
    <row r="210" spans="1:28" x14ac:dyDescent="0.3">
      <c r="A210" s="77" t="s">
        <v>6173</v>
      </c>
      <c r="B210" s="77" t="s">
        <v>6197</v>
      </c>
      <c r="C210" s="29">
        <f t="shared" si="11"/>
        <v>29</v>
      </c>
      <c r="D210" s="29">
        <v>90</v>
      </c>
      <c r="E210" s="329">
        <f t="shared" si="5"/>
        <v>1430</v>
      </c>
      <c r="F210" s="29">
        <v>270</v>
      </c>
      <c r="G210" s="29">
        <v>200</v>
      </c>
      <c r="H210" s="313">
        <f t="shared" si="12"/>
        <v>1035.53</v>
      </c>
      <c r="I210" s="313">
        <f t="shared" si="7"/>
        <v>847</v>
      </c>
      <c r="J210" s="313">
        <f t="shared" si="8"/>
        <v>669</v>
      </c>
      <c r="K210" s="29">
        <f t="shared" si="9"/>
        <v>35.299999999999997</v>
      </c>
      <c r="L210" s="314">
        <v>0.5</v>
      </c>
      <c r="M210" s="315">
        <v>8</v>
      </c>
      <c r="N210" s="370"/>
      <c r="O210" s="372">
        <f t="shared" si="10"/>
        <v>54119</v>
      </c>
      <c r="Q210" s="30"/>
      <c r="T210" s="369" t="s">
        <v>773</v>
      </c>
      <c r="U210">
        <v>1</v>
      </c>
      <c r="V210" t="s">
        <v>440</v>
      </c>
      <c r="X210" s="313">
        <v>47060</v>
      </c>
    </row>
    <row r="211" spans="1:28" x14ac:dyDescent="0.3">
      <c r="A211" s="77" t="s">
        <v>6174</v>
      </c>
      <c r="B211" s="77" t="s">
        <v>6198</v>
      </c>
      <c r="C211" s="29">
        <f t="shared" si="11"/>
        <v>30</v>
      </c>
      <c r="D211" s="29">
        <v>90</v>
      </c>
      <c r="E211" s="329">
        <f t="shared" si="5"/>
        <v>1480</v>
      </c>
      <c r="F211" s="29">
        <v>270</v>
      </c>
      <c r="G211" s="29">
        <v>200</v>
      </c>
      <c r="H211" s="313">
        <f>H210+34</f>
        <v>1069.53</v>
      </c>
      <c r="I211" s="313">
        <f t="shared" si="7"/>
        <v>875</v>
      </c>
      <c r="J211" s="313">
        <f t="shared" si="8"/>
        <v>691</v>
      </c>
      <c r="K211" s="29">
        <f t="shared" si="9"/>
        <v>36.5</v>
      </c>
      <c r="L211" s="314">
        <v>0.5</v>
      </c>
      <c r="M211" s="315">
        <v>8</v>
      </c>
      <c r="N211" s="370"/>
      <c r="O211" s="372">
        <f t="shared" si="10"/>
        <v>55764</v>
      </c>
      <c r="Q211" s="30"/>
      <c r="T211" s="369" t="s">
        <v>774</v>
      </c>
      <c r="U211">
        <v>1</v>
      </c>
      <c r="V211" t="s">
        <v>441</v>
      </c>
      <c r="X211" s="313">
        <v>48490</v>
      </c>
    </row>
    <row r="212" spans="1:28" x14ac:dyDescent="0.3">
      <c r="A212" s="77" t="s">
        <v>6175</v>
      </c>
      <c r="B212" s="77" t="s">
        <v>6199</v>
      </c>
      <c r="C212" s="29">
        <f t="shared" si="11"/>
        <v>31</v>
      </c>
      <c r="D212" s="29">
        <v>90</v>
      </c>
      <c r="E212" s="329">
        <f t="shared" si="5"/>
        <v>1530</v>
      </c>
      <c r="F212" s="29">
        <v>270</v>
      </c>
      <c r="G212" s="29">
        <v>200</v>
      </c>
      <c r="H212" s="313">
        <f t="shared" ref="H212:H219" si="13">H211+34</f>
        <v>1103.53</v>
      </c>
      <c r="I212" s="313">
        <f t="shared" si="7"/>
        <v>903</v>
      </c>
      <c r="J212" s="313">
        <f t="shared" si="8"/>
        <v>713</v>
      </c>
      <c r="K212" s="29">
        <f t="shared" si="9"/>
        <v>37.700000000000003</v>
      </c>
      <c r="L212" s="314">
        <v>0.5</v>
      </c>
      <c r="M212" s="315">
        <v>8</v>
      </c>
      <c r="N212" s="370"/>
      <c r="O212" s="372">
        <f t="shared" si="10"/>
        <v>57408</v>
      </c>
      <c r="Q212" s="30"/>
      <c r="T212" s="369" t="s">
        <v>775</v>
      </c>
      <c r="U212">
        <v>1</v>
      </c>
      <c r="V212" t="s">
        <v>442</v>
      </c>
      <c r="X212" s="313">
        <v>49920</v>
      </c>
    </row>
    <row r="213" spans="1:28" x14ac:dyDescent="0.3">
      <c r="A213" s="77" t="s">
        <v>6176</v>
      </c>
      <c r="B213" s="77" t="s">
        <v>6200</v>
      </c>
      <c r="C213" s="29">
        <f t="shared" si="11"/>
        <v>32</v>
      </c>
      <c r="D213" s="29">
        <v>90</v>
      </c>
      <c r="E213" s="329">
        <f t="shared" si="5"/>
        <v>1580</v>
      </c>
      <c r="F213" s="29">
        <v>270</v>
      </c>
      <c r="G213" s="29">
        <v>200</v>
      </c>
      <c r="H213" s="313">
        <f t="shared" si="13"/>
        <v>1137.53</v>
      </c>
      <c r="I213" s="313">
        <f t="shared" si="7"/>
        <v>930</v>
      </c>
      <c r="J213" s="313">
        <f t="shared" si="8"/>
        <v>735</v>
      </c>
      <c r="K213" s="29">
        <f t="shared" si="9"/>
        <v>38.900000000000006</v>
      </c>
      <c r="L213" s="314">
        <v>0.5</v>
      </c>
      <c r="M213" s="315">
        <v>8</v>
      </c>
      <c r="N213" s="370"/>
      <c r="O213" s="372">
        <f t="shared" si="10"/>
        <v>59053</v>
      </c>
      <c r="Q213" s="30"/>
      <c r="T213" s="369" t="s">
        <v>776</v>
      </c>
      <c r="U213">
        <v>1</v>
      </c>
      <c r="V213" t="s">
        <v>443</v>
      </c>
      <c r="X213" s="313">
        <v>51350</v>
      </c>
    </row>
    <row r="214" spans="1:28" x14ac:dyDescent="0.3">
      <c r="A214" s="77" t="s">
        <v>6177</v>
      </c>
      <c r="B214" s="77" t="s">
        <v>6201</v>
      </c>
      <c r="C214" s="29">
        <f t="shared" si="11"/>
        <v>33</v>
      </c>
      <c r="D214" s="29">
        <v>90</v>
      </c>
      <c r="E214" s="329">
        <f t="shared" si="5"/>
        <v>1630</v>
      </c>
      <c r="F214" s="29">
        <v>270</v>
      </c>
      <c r="G214" s="29">
        <v>200</v>
      </c>
      <c r="H214" s="313">
        <f t="shared" si="13"/>
        <v>1171.53</v>
      </c>
      <c r="I214" s="313">
        <f t="shared" si="7"/>
        <v>958</v>
      </c>
      <c r="J214" s="313">
        <f t="shared" si="8"/>
        <v>757</v>
      </c>
      <c r="K214" s="29">
        <f t="shared" si="9"/>
        <v>40.100000000000009</v>
      </c>
      <c r="L214" s="314">
        <v>0.5</v>
      </c>
      <c r="M214" s="315">
        <v>8</v>
      </c>
      <c r="N214" s="370"/>
      <c r="O214" s="372">
        <f t="shared" si="10"/>
        <v>60697</v>
      </c>
      <c r="Q214" s="30"/>
      <c r="T214" s="369" t="s">
        <v>777</v>
      </c>
      <c r="U214">
        <v>1</v>
      </c>
      <c r="V214" t="s">
        <v>444</v>
      </c>
      <c r="X214" s="313">
        <v>52780</v>
      </c>
    </row>
    <row r="215" spans="1:28" x14ac:dyDescent="0.3">
      <c r="A215" s="77" t="s">
        <v>6178</v>
      </c>
      <c r="B215" s="77" t="s">
        <v>6202</v>
      </c>
      <c r="C215" s="29">
        <f t="shared" si="11"/>
        <v>34</v>
      </c>
      <c r="D215" s="29">
        <v>90</v>
      </c>
      <c r="E215" s="329">
        <f t="shared" si="5"/>
        <v>1680</v>
      </c>
      <c r="F215" s="29">
        <v>270</v>
      </c>
      <c r="G215" s="29">
        <v>200</v>
      </c>
      <c r="H215" s="313">
        <f t="shared" si="13"/>
        <v>1205.53</v>
      </c>
      <c r="I215" s="313">
        <f t="shared" si="7"/>
        <v>986</v>
      </c>
      <c r="J215" s="313">
        <f t="shared" si="8"/>
        <v>779</v>
      </c>
      <c r="K215" s="29">
        <f t="shared" si="9"/>
        <v>41.300000000000011</v>
      </c>
      <c r="L215" s="314">
        <v>0.5</v>
      </c>
      <c r="M215" s="315">
        <v>8</v>
      </c>
      <c r="N215" s="370"/>
      <c r="O215" s="372">
        <f t="shared" si="10"/>
        <v>62342</v>
      </c>
      <c r="Q215" s="30"/>
      <c r="T215" s="369" t="s">
        <v>778</v>
      </c>
      <c r="U215">
        <v>1</v>
      </c>
      <c r="V215" t="s">
        <v>445</v>
      </c>
      <c r="X215" s="313">
        <v>54210</v>
      </c>
    </row>
    <row r="216" spans="1:28" x14ac:dyDescent="0.3">
      <c r="A216" s="77" t="s">
        <v>6179</v>
      </c>
      <c r="B216" s="77" t="s">
        <v>6203</v>
      </c>
      <c r="C216" s="29">
        <f>C215+1</f>
        <v>35</v>
      </c>
      <c r="D216" s="29">
        <v>90</v>
      </c>
      <c r="E216" s="329">
        <f t="shared" si="5"/>
        <v>1730</v>
      </c>
      <c r="F216" s="29">
        <v>270</v>
      </c>
      <c r="G216" s="29">
        <v>200</v>
      </c>
      <c r="H216" s="313">
        <f t="shared" si="13"/>
        <v>1239.53</v>
      </c>
      <c r="I216" s="313">
        <f t="shared" si="7"/>
        <v>1014</v>
      </c>
      <c r="J216" s="313">
        <f t="shared" si="8"/>
        <v>801</v>
      </c>
      <c r="K216" s="29">
        <f t="shared" si="9"/>
        <v>42.500000000000014</v>
      </c>
      <c r="L216" s="314">
        <v>0.5</v>
      </c>
      <c r="M216" s="315">
        <v>8</v>
      </c>
      <c r="N216" s="370"/>
      <c r="O216" s="372">
        <f t="shared" si="10"/>
        <v>63986</v>
      </c>
      <c r="Q216" s="30"/>
      <c r="T216" s="369" t="s">
        <v>779</v>
      </c>
      <c r="U216">
        <v>1</v>
      </c>
      <c r="V216" t="s">
        <v>446</v>
      </c>
      <c r="X216" s="313">
        <v>55640</v>
      </c>
    </row>
    <row r="217" spans="1:28" x14ac:dyDescent="0.3">
      <c r="A217" s="77" t="s">
        <v>6180</v>
      </c>
      <c r="B217" s="77" t="s">
        <v>6204</v>
      </c>
      <c r="C217" s="29">
        <f t="shared" si="11"/>
        <v>36</v>
      </c>
      <c r="D217" s="29">
        <v>90</v>
      </c>
      <c r="E217" s="329">
        <f t="shared" si="5"/>
        <v>1780</v>
      </c>
      <c r="F217" s="29">
        <v>270</v>
      </c>
      <c r="G217" s="29">
        <v>200</v>
      </c>
      <c r="H217" s="313">
        <f t="shared" si="13"/>
        <v>1273.53</v>
      </c>
      <c r="I217" s="313">
        <f t="shared" si="7"/>
        <v>1042</v>
      </c>
      <c r="J217" s="313">
        <f t="shared" si="8"/>
        <v>823</v>
      </c>
      <c r="K217" s="29">
        <f t="shared" si="9"/>
        <v>43.700000000000017</v>
      </c>
      <c r="L217" s="314">
        <v>0.5</v>
      </c>
      <c r="M217" s="315">
        <v>8</v>
      </c>
      <c r="N217" s="370"/>
      <c r="O217" s="372">
        <f t="shared" si="10"/>
        <v>65631</v>
      </c>
      <c r="Q217" s="30"/>
      <c r="T217" s="369" t="s">
        <v>780</v>
      </c>
      <c r="U217">
        <v>1</v>
      </c>
      <c r="V217" t="s">
        <v>447</v>
      </c>
      <c r="X217" s="313">
        <v>57070</v>
      </c>
    </row>
    <row r="218" spans="1:28" x14ac:dyDescent="0.3">
      <c r="A218" s="77" t="s">
        <v>6181</v>
      </c>
      <c r="B218" s="77" t="s">
        <v>6205</v>
      </c>
      <c r="C218" s="29">
        <f t="shared" si="11"/>
        <v>37</v>
      </c>
      <c r="D218" s="29">
        <v>90</v>
      </c>
      <c r="E218" s="329">
        <f t="shared" si="5"/>
        <v>1830</v>
      </c>
      <c r="F218" s="29">
        <v>270</v>
      </c>
      <c r="G218" s="29">
        <v>200</v>
      </c>
      <c r="H218" s="313">
        <f t="shared" si="13"/>
        <v>1307.53</v>
      </c>
      <c r="I218" s="313">
        <f t="shared" si="7"/>
        <v>1070</v>
      </c>
      <c r="J218" s="313">
        <f t="shared" si="8"/>
        <v>845</v>
      </c>
      <c r="K218" s="29">
        <f t="shared" si="9"/>
        <v>44.90000000000002</v>
      </c>
      <c r="L218" s="314">
        <v>0.5</v>
      </c>
      <c r="M218" s="315">
        <v>8</v>
      </c>
      <c r="N218" s="370"/>
      <c r="O218" s="372">
        <f t="shared" si="10"/>
        <v>67275</v>
      </c>
      <c r="Q218" s="30"/>
      <c r="T218" s="369" t="s">
        <v>781</v>
      </c>
      <c r="U218">
        <v>1</v>
      </c>
      <c r="V218" t="s">
        <v>448</v>
      </c>
      <c r="X218" s="313">
        <v>58500</v>
      </c>
    </row>
    <row r="219" spans="1:28" x14ac:dyDescent="0.3">
      <c r="A219" s="77" t="s">
        <v>6182</v>
      </c>
      <c r="B219" s="77" t="s">
        <v>6206</v>
      </c>
      <c r="C219" s="29">
        <f t="shared" si="11"/>
        <v>38</v>
      </c>
      <c r="D219" s="29">
        <v>90</v>
      </c>
      <c r="E219" s="329">
        <f t="shared" si="5"/>
        <v>1880</v>
      </c>
      <c r="F219" s="29">
        <v>270</v>
      </c>
      <c r="G219" s="29">
        <v>200</v>
      </c>
      <c r="H219" s="313">
        <f t="shared" si="13"/>
        <v>1341.53</v>
      </c>
      <c r="I219" s="313">
        <f t="shared" si="7"/>
        <v>1097</v>
      </c>
      <c r="J219" s="313">
        <f t="shared" si="8"/>
        <v>867</v>
      </c>
      <c r="K219" s="29">
        <f t="shared" si="9"/>
        <v>46.100000000000023</v>
      </c>
      <c r="L219" s="314">
        <v>0.5</v>
      </c>
      <c r="M219" s="315">
        <v>8</v>
      </c>
      <c r="N219" s="370"/>
      <c r="O219" s="372">
        <f t="shared" si="10"/>
        <v>68920</v>
      </c>
      <c r="Q219" s="30"/>
      <c r="T219" s="369" t="s">
        <v>782</v>
      </c>
      <c r="U219">
        <v>1</v>
      </c>
      <c r="V219" t="s">
        <v>449</v>
      </c>
      <c r="X219" s="313">
        <v>59930</v>
      </c>
    </row>
    <row r="220" spans="1:28" x14ac:dyDescent="0.3">
      <c r="C220" s="311"/>
      <c r="D220" s="311"/>
      <c r="E220" s="334"/>
      <c r="F220" s="311"/>
      <c r="G220" s="311"/>
      <c r="H220" s="33"/>
      <c r="I220" s="33"/>
      <c r="J220" s="33"/>
      <c r="K220" s="311"/>
      <c r="L220" s="322"/>
      <c r="M220" s="324"/>
      <c r="N220" s="370"/>
      <c r="O220" s="372">
        <f t="shared" si="10"/>
        <v>0</v>
      </c>
      <c r="Q220" s="30"/>
      <c r="T220" s="369" t="s">
        <v>783</v>
      </c>
      <c r="U220">
        <v>1</v>
      </c>
      <c r="V220" t="s">
        <v>450</v>
      </c>
      <c r="X220" s="33"/>
    </row>
    <row r="221" spans="1:28" x14ac:dyDescent="0.3">
      <c r="A221" s="324"/>
      <c r="B221" s="325"/>
      <c r="C221" s="325"/>
      <c r="D221" s="330"/>
      <c r="E221" s="331"/>
      <c r="F221" s="330"/>
      <c r="G221" s="330"/>
      <c r="H221" s="332"/>
      <c r="I221" s="332"/>
      <c r="J221" s="332"/>
      <c r="K221" s="330"/>
      <c r="L221" s="330"/>
      <c r="M221" s="323"/>
      <c r="N221" s="325"/>
      <c r="O221" s="372">
        <f t="shared" si="10"/>
        <v>0</v>
      </c>
      <c r="Q221" s="30"/>
      <c r="T221" s="369" t="s">
        <v>784</v>
      </c>
      <c r="U221">
        <v>1</v>
      </c>
      <c r="V221" t="s">
        <v>451</v>
      </c>
      <c r="X221" s="30"/>
    </row>
    <row r="222" spans="1:28" x14ac:dyDescent="0.3">
      <c r="A222" s="324"/>
      <c r="B222" s="325" t="s">
        <v>187</v>
      </c>
      <c r="C222" s="324"/>
      <c r="D222" s="324"/>
      <c r="E222" s="333"/>
      <c r="F222" s="324"/>
      <c r="G222" s="324"/>
      <c r="H222" s="326"/>
      <c r="I222" s="326"/>
      <c r="J222" s="326"/>
      <c r="K222" s="324"/>
      <c r="L222" s="327"/>
      <c r="M222" s="327"/>
      <c r="N222" s="324"/>
      <c r="O222" s="372">
        <f t="shared" si="10"/>
        <v>0</v>
      </c>
      <c r="Q222" s="30"/>
      <c r="T222" s="369" t="s">
        <v>785</v>
      </c>
      <c r="U222">
        <v>1</v>
      </c>
      <c r="V222" t="s">
        <v>452</v>
      </c>
      <c r="X222" s="30"/>
    </row>
    <row r="223" spans="1:28" x14ac:dyDescent="0.3">
      <c r="A223" s="77" t="s">
        <v>1015</v>
      </c>
      <c r="B223" s="77" t="s">
        <v>3695</v>
      </c>
      <c r="C223" s="29">
        <v>2</v>
      </c>
      <c r="D223" s="29">
        <v>90</v>
      </c>
      <c r="E223" s="329">
        <v>80</v>
      </c>
      <c r="F223" s="29">
        <v>420</v>
      </c>
      <c r="G223" s="29">
        <v>350</v>
      </c>
      <c r="H223" s="313">
        <v>111.93</v>
      </c>
      <c r="I223" s="313">
        <v>91.55874</v>
      </c>
      <c r="J223" s="313">
        <v>72.306780000000003</v>
      </c>
      <c r="K223" s="29">
        <v>4.3</v>
      </c>
      <c r="L223" s="314">
        <v>0.5</v>
      </c>
      <c r="M223" s="315">
        <v>2</v>
      </c>
      <c r="N223" s="771" t="s">
        <v>186</v>
      </c>
      <c r="O223" s="372">
        <f t="shared" si="10"/>
        <v>10453</v>
      </c>
      <c r="Q223" s="30"/>
      <c r="T223" s="369" t="s">
        <v>786</v>
      </c>
      <c r="U223">
        <v>1</v>
      </c>
      <c r="V223" t="s">
        <v>453</v>
      </c>
      <c r="X223" s="313">
        <v>9089.898191549999</v>
      </c>
    </row>
    <row r="224" spans="1:28" x14ac:dyDescent="0.3">
      <c r="A224" s="77" t="s">
        <v>1016</v>
      </c>
      <c r="B224" s="77" t="s">
        <v>3696</v>
      </c>
      <c r="C224" s="29">
        <v>3</v>
      </c>
      <c r="D224" s="29">
        <v>90</v>
      </c>
      <c r="E224" s="329">
        <v>130</v>
      </c>
      <c r="F224" s="29">
        <v>420</v>
      </c>
      <c r="G224" s="29">
        <v>350</v>
      </c>
      <c r="H224" s="313">
        <v>168.51000000000002</v>
      </c>
      <c r="I224" s="313">
        <v>137.84118000000001</v>
      </c>
      <c r="J224" s="313">
        <v>108.85746000000002</v>
      </c>
      <c r="K224" s="29">
        <v>6.2</v>
      </c>
      <c r="L224" s="314">
        <v>0.5</v>
      </c>
      <c r="M224" s="315">
        <v>4</v>
      </c>
      <c r="N224" s="772"/>
      <c r="O224" s="372">
        <f t="shared" si="10"/>
        <v>12256</v>
      </c>
      <c r="Q224" s="30"/>
      <c r="T224" s="369" t="s">
        <v>787</v>
      </c>
      <c r="U224">
        <v>1</v>
      </c>
      <c r="V224" t="s">
        <v>454</v>
      </c>
      <c r="X224" s="313">
        <v>10657.219686596996</v>
      </c>
      <c r="AA224" s="30">
        <f>H224-H223</f>
        <v>56.580000000000013</v>
      </c>
      <c r="AB224">
        <f>K224-K223</f>
        <v>1.9000000000000004</v>
      </c>
    </row>
    <row r="225" spans="1:28" x14ac:dyDescent="0.3">
      <c r="A225" s="77" t="s">
        <v>1017</v>
      </c>
      <c r="B225" s="77" t="s">
        <v>3697</v>
      </c>
      <c r="C225" s="29">
        <v>4</v>
      </c>
      <c r="D225" s="29">
        <v>90</v>
      </c>
      <c r="E225" s="329">
        <v>180</v>
      </c>
      <c r="F225" s="29">
        <v>420</v>
      </c>
      <c r="G225" s="29">
        <v>350</v>
      </c>
      <c r="H225" s="313">
        <v>225.09</v>
      </c>
      <c r="I225" s="313">
        <v>184.12361999999999</v>
      </c>
      <c r="J225" s="313">
        <v>145.40814</v>
      </c>
      <c r="K225" s="29">
        <v>8.3000000000000007</v>
      </c>
      <c r="L225" s="314">
        <v>0.5</v>
      </c>
      <c r="M225" s="315">
        <v>4</v>
      </c>
      <c r="N225" s="772"/>
      <c r="O225" s="372">
        <f t="shared" si="10"/>
        <v>14062</v>
      </c>
      <c r="Q225" s="30"/>
      <c r="T225" s="369" t="s">
        <v>788</v>
      </c>
      <c r="U225">
        <v>1</v>
      </c>
      <c r="V225" t="s">
        <v>455</v>
      </c>
      <c r="X225" s="313">
        <v>12227.82251724</v>
      </c>
      <c r="AA225" s="30">
        <f t="shared" ref="AA225:AA235" si="14">H225-H224</f>
        <v>56.579999999999984</v>
      </c>
      <c r="AB225">
        <f t="shared" ref="AB225:AB235" si="15">K225-K224</f>
        <v>2.1000000000000005</v>
      </c>
    </row>
    <row r="226" spans="1:28" x14ac:dyDescent="0.3">
      <c r="A226" s="77" t="s">
        <v>1018</v>
      </c>
      <c r="B226" s="77" t="s">
        <v>4227</v>
      </c>
      <c r="C226" s="29">
        <v>5</v>
      </c>
      <c r="D226" s="29">
        <v>90</v>
      </c>
      <c r="E226" s="329">
        <v>230</v>
      </c>
      <c r="F226" s="29">
        <v>420</v>
      </c>
      <c r="G226" s="29">
        <v>350</v>
      </c>
      <c r="H226" s="313">
        <v>281.67</v>
      </c>
      <c r="I226" s="313">
        <v>230.40606</v>
      </c>
      <c r="J226" s="313">
        <v>181.95882</v>
      </c>
      <c r="K226" s="29">
        <v>10.3</v>
      </c>
      <c r="L226" s="314">
        <v>0.5</v>
      </c>
      <c r="M226" s="315">
        <v>4</v>
      </c>
      <c r="N226" s="772"/>
      <c r="O226" s="372">
        <f t="shared" si="10"/>
        <v>15871</v>
      </c>
      <c r="Q226" s="30"/>
      <c r="T226" s="369" t="s">
        <v>789</v>
      </c>
      <c r="U226">
        <v>1</v>
      </c>
      <c r="V226" t="s">
        <v>456</v>
      </c>
      <c r="X226" s="313">
        <v>13800.987476297998</v>
      </c>
      <c r="AA226" s="30">
        <f t="shared" si="14"/>
        <v>56.580000000000013</v>
      </c>
      <c r="AB226">
        <f t="shared" si="15"/>
        <v>2</v>
      </c>
    </row>
    <row r="227" spans="1:28" x14ac:dyDescent="0.3">
      <c r="A227" s="77" t="s">
        <v>1019</v>
      </c>
      <c r="B227" s="77" t="s">
        <v>4228</v>
      </c>
      <c r="C227" s="29">
        <v>6</v>
      </c>
      <c r="D227" s="29">
        <v>90</v>
      </c>
      <c r="E227" s="329">
        <v>280</v>
      </c>
      <c r="F227" s="29">
        <v>420</v>
      </c>
      <c r="G227" s="29">
        <v>350</v>
      </c>
      <c r="H227" s="313">
        <v>335.79</v>
      </c>
      <c r="I227" s="313">
        <v>274.67622</v>
      </c>
      <c r="J227" s="313">
        <v>216.92034000000001</v>
      </c>
      <c r="K227" s="29">
        <v>12.4</v>
      </c>
      <c r="L227" s="314">
        <v>0.5</v>
      </c>
      <c r="M227" s="315">
        <v>4</v>
      </c>
      <c r="N227" s="772"/>
      <c r="O227" s="372">
        <f t="shared" si="10"/>
        <v>17685</v>
      </c>
      <c r="Q227" s="30"/>
      <c r="T227" s="369" t="s">
        <v>790</v>
      </c>
      <c r="U227">
        <v>1</v>
      </c>
      <c r="V227" t="s">
        <v>457</v>
      </c>
      <c r="X227" s="313">
        <v>15378.152223456002</v>
      </c>
      <c r="AA227" s="30">
        <f t="shared" si="14"/>
        <v>54.120000000000005</v>
      </c>
      <c r="AB227">
        <f t="shared" si="15"/>
        <v>2.0999999999999996</v>
      </c>
    </row>
    <row r="228" spans="1:28" x14ac:dyDescent="0.3">
      <c r="A228" s="77" t="s">
        <v>1020</v>
      </c>
      <c r="B228" s="77" t="s">
        <v>4229</v>
      </c>
      <c r="C228" s="29">
        <v>7</v>
      </c>
      <c r="D228" s="29">
        <v>90</v>
      </c>
      <c r="E228" s="329">
        <v>330</v>
      </c>
      <c r="F228" s="29">
        <v>420</v>
      </c>
      <c r="G228" s="29">
        <v>350</v>
      </c>
      <c r="H228" s="313">
        <v>392.37</v>
      </c>
      <c r="I228" s="313">
        <v>320.95866000000001</v>
      </c>
      <c r="J228" s="313">
        <v>253.47102000000001</v>
      </c>
      <c r="K228" s="29">
        <v>14.5</v>
      </c>
      <c r="L228" s="314">
        <v>0.5</v>
      </c>
      <c r="M228" s="315">
        <v>4</v>
      </c>
      <c r="N228" s="772"/>
      <c r="O228" s="372">
        <f t="shared" si="10"/>
        <v>19502</v>
      </c>
      <c r="Q228" s="30"/>
      <c r="T228" s="369" t="s">
        <v>791</v>
      </c>
      <c r="U228">
        <v>1</v>
      </c>
      <c r="V228" t="s">
        <v>458</v>
      </c>
      <c r="X228" s="313">
        <v>16957.877589674998</v>
      </c>
      <c r="AA228" s="30">
        <f t="shared" si="14"/>
        <v>56.579999999999984</v>
      </c>
      <c r="AB228">
        <f t="shared" si="15"/>
        <v>2.0999999999999996</v>
      </c>
    </row>
    <row r="229" spans="1:28" x14ac:dyDescent="0.3">
      <c r="A229" s="77" t="s">
        <v>1021</v>
      </c>
      <c r="B229" s="77" t="s">
        <v>4230</v>
      </c>
      <c r="C229" s="29">
        <v>8</v>
      </c>
      <c r="D229" s="29">
        <v>90</v>
      </c>
      <c r="E229" s="329">
        <v>380</v>
      </c>
      <c r="F229" s="29">
        <v>420</v>
      </c>
      <c r="G229" s="29">
        <v>350</v>
      </c>
      <c r="H229" s="313">
        <v>447.72</v>
      </c>
      <c r="I229" s="313">
        <v>366.23496</v>
      </c>
      <c r="J229" s="313">
        <v>289.22712000000001</v>
      </c>
      <c r="K229" s="29">
        <v>16.600000000000001</v>
      </c>
      <c r="L229" s="314">
        <v>0.5</v>
      </c>
      <c r="M229" s="315">
        <v>4</v>
      </c>
      <c r="N229" s="772"/>
      <c r="O229" s="372">
        <f t="shared" si="10"/>
        <v>21323</v>
      </c>
      <c r="Q229" s="30"/>
      <c r="T229" s="369" t="s">
        <v>792</v>
      </c>
      <c r="U229">
        <v>1</v>
      </c>
      <c r="V229" t="s">
        <v>459</v>
      </c>
      <c r="X229" s="313">
        <v>18541.604253347996</v>
      </c>
      <c r="AA229" s="30">
        <f t="shared" si="14"/>
        <v>55.350000000000023</v>
      </c>
      <c r="AB229">
        <f t="shared" si="15"/>
        <v>2.1000000000000014</v>
      </c>
    </row>
    <row r="230" spans="1:28" x14ac:dyDescent="0.3">
      <c r="A230" s="77" t="s">
        <v>1022</v>
      </c>
      <c r="B230" s="77" t="s">
        <v>4231</v>
      </c>
      <c r="C230" s="29">
        <v>9</v>
      </c>
      <c r="D230" s="29">
        <v>90</v>
      </c>
      <c r="E230" s="329">
        <v>430</v>
      </c>
      <c r="F230" s="29">
        <v>420</v>
      </c>
      <c r="G230" s="29">
        <v>350</v>
      </c>
      <c r="H230" s="313">
        <v>505.53000000000003</v>
      </c>
      <c r="I230" s="313">
        <v>413.52354000000003</v>
      </c>
      <c r="J230" s="313">
        <v>326.57238000000001</v>
      </c>
      <c r="K230" s="29">
        <v>18.7</v>
      </c>
      <c r="L230" s="314">
        <v>0.5</v>
      </c>
      <c r="M230" s="315">
        <v>4</v>
      </c>
      <c r="N230" s="772"/>
      <c r="O230" s="372">
        <f t="shared" si="10"/>
        <v>23147</v>
      </c>
      <c r="Q230" s="30"/>
      <c r="T230" s="369" t="s">
        <v>793</v>
      </c>
      <c r="U230">
        <v>1</v>
      </c>
      <c r="V230" t="s">
        <v>460</v>
      </c>
      <c r="X230" s="313">
        <v>20127.890026728004</v>
      </c>
      <c r="AA230" s="30">
        <f t="shared" si="14"/>
        <v>57.81</v>
      </c>
      <c r="AB230">
        <f t="shared" si="15"/>
        <v>2.0999999999999979</v>
      </c>
    </row>
    <row r="231" spans="1:28" x14ac:dyDescent="0.3">
      <c r="A231" s="77" t="s">
        <v>1023</v>
      </c>
      <c r="B231" s="77" t="s">
        <v>4232</v>
      </c>
      <c r="C231" s="29">
        <v>10</v>
      </c>
      <c r="D231" s="29">
        <v>90</v>
      </c>
      <c r="E231" s="329">
        <v>480</v>
      </c>
      <c r="F231" s="29">
        <v>420</v>
      </c>
      <c r="G231" s="29">
        <v>350</v>
      </c>
      <c r="H231" s="313">
        <v>560.88</v>
      </c>
      <c r="I231" s="313">
        <v>458.79983999999996</v>
      </c>
      <c r="J231" s="313">
        <v>362.32848000000001</v>
      </c>
      <c r="K231" s="29">
        <v>20.7</v>
      </c>
      <c r="L231" s="314">
        <v>0.5</v>
      </c>
      <c r="M231" s="315">
        <v>6</v>
      </c>
      <c r="N231" s="772"/>
      <c r="O231" s="372">
        <f t="shared" si="10"/>
        <v>24976</v>
      </c>
      <c r="Q231" s="30"/>
      <c r="T231" s="369" t="s">
        <v>794</v>
      </c>
      <c r="U231">
        <v>1</v>
      </c>
      <c r="V231" t="s">
        <v>461</v>
      </c>
      <c r="X231" s="313">
        <v>21718.178606915993</v>
      </c>
      <c r="AA231" s="30">
        <f t="shared" si="14"/>
        <v>55.349999999999966</v>
      </c>
      <c r="AB231">
        <f t="shared" si="15"/>
        <v>2</v>
      </c>
    </row>
    <row r="232" spans="1:28" x14ac:dyDescent="0.3">
      <c r="A232" s="77" t="s">
        <v>1024</v>
      </c>
      <c r="B232" s="77" t="s">
        <v>4233</v>
      </c>
      <c r="C232" s="29">
        <v>11</v>
      </c>
      <c r="D232" s="29">
        <v>90</v>
      </c>
      <c r="E232" s="329">
        <v>530</v>
      </c>
      <c r="F232" s="29">
        <v>420</v>
      </c>
      <c r="G232" s="29">
        <v>350</v>
      </c>
      <c r="H232" s="313">
        <v>616.23</v>
      </c>
      <c r="I232" s="313">
        <v>504.07614000000001</v>
      </c>
      <c r="J232" s="313">
        <v>398.08458000000002</v>
      </c>
      <c r="K232" s="29">
        <v>22.8</v>
      </c>
      <c r="L232" s="314">
        <v>0.5</v>
      </c>
      <c r="M232" s="315">
        <v>6</v>
      </c>
      <c r="N232" s="772"/>
      <c r="O232" s="372">
        <f t="shared" si="10"/>
        <v>26806</v>
      </c>
      <c r="Q232" s="30"/>
      <c r="T232" s="369" t="s">
        <v>795</v>
      </c>
      <c r="U232">
        <v>1</v>
      </c>
      <c r="V232" t="s">
        <v>462</v>
      </c>
      <c r="X232" s="313">
        <v>23309.577316971001</v>
      </c>
      <c r="AA232" s="30">
        <f t="shared" si="14"/>
        <v>55.350000000000023</v>
      </c>
      <c r="AB232">
        <f t="shared" si="15"/>
        <v>2.1000000000000014</v>
      </c>
    </row>
    <row r="233" spans="1:28" x14ac:dyDescent="0.3">
      <c r="A233" s="77" t="s">
        <v>1025</v>
      </c>
      <c r="B233" s="77" t="s">
        <v>4234</v>
      </c>
      <c r="C233" s="29">
        <v>12</v>
      </c>
      <c r="D233" s="29">
        <v>90</v>
      </c>
      <c r="E233" s="329">
        <v>580</v>
      </c>
      <c r="F233" s="29">
        <v>420</v>
      </c>
      <c r="G233" s="29">
        <v>350</v>
      </c>
      <c r="H233" s="313">
        <v>672.81</v>
      </c>
      <c r="I233" s="313">
        <v>550.35857999999996</v>
      </c>
      <c r="J233" s="313">
        <v>434.63525999999996</v>
      </c>
      <c r="K233" s="29">
        <v>24.9</v>
      </c>
      <c r="L233" s="314">
        <v>0.5</v>
      </c>
      <c r="M233" s="315">
        <v>6</v>
      </c>
      <c r="N233" s="772"/>
      <c r="O233" s="372">
        <f t="shared" si="10"/>
        <v>28615</v>
      </c>
      <c r="Q233" s="30"/>
      <c r="T233" s="369" t="s">
        <v>796</v>
      </c>
      <c r="U233">
        <v>1</v>
      </c>
      <c r="V233" t="s">
        <v>463</v>
      </c>
      <c r="X233" s="313">
        <v>24882.977735252996</v>
      </c>
      <c r="AA233" s="30">
        <f t="shared" si="14"/>
        <v>56.579999999999927</v>
      </c>
      <c r="AB233">
        <f t="shared" si="15"/>
        <v>2.0999999999999979</v>
      </c>
    </row>
    <row r="234" spans="1:28" x14ac:dyDescent="0.3">
      <c r="A234" s="77" t="s">
        <v>1026</v>
      </c>
      <c r="B234" s="77" t="s">
        <v>4235</v>
      </c>
      <c r="C234" s="29">
        <v>13</v>
      </c>
      <c r="D234" s="29">
        <v>90</v>
      </c>
      <c r="E234" s="329">
        <v>630</v>
      </c>
      <c r="F234" s="29">
        <v>420</v>
      </c>
      <c r="G234" s="29">
        <v>350</v>
      </c>
      <c r="H234" s="313">
        <v>728.16</v>
      </c>
      <c r="I234" s="313">
        <v>595.63487999999995</v>
      </c>
      <c r="J234" s="313">
        <v>470.39136000000002</v>
      </c>
      <c r="K234" s="29">
        <v>26.9</v>
      </c>
      <c r="L234" s="314">
        <v>0.5</v>
      </c>
      <c r="M234" s="315">
        <v>6</v>
      </c>
      <c r="N234" s="772"/>
      <c r="O234" s="372">
        <f t="shared" si="10"/>
        <v>30425</v>
      </c>
      <c r="Q234" s="30"/>
      <c r="T234" s="369" t="s">
        <v>797</v>
      </c>
      <c r="U234">
        <v>1</v>
      </c>
      <c r="V234" t="s">
        <v>464</v>
      </c>
      <c r="X234" s="313">
        <v>26456.378153534992</v>
      </c>
      <c r="AA234" s="30">
        <f t="shared" si="14"/>
        <v>55.350000000000023</v>
      </c>
      <c r="AB234">
        <f t="shared" si="15"/>
        <v>2</v>
      </c>
    </row>
    <row r="235" spans="1:28" x14ac:dyDescent="0.3">
      <c r="A235" s="77" t="s">
        <v>1027</v>
      </c>
      <c r="B235" s="77" t="s">
        <v>4236</v>
      </c>
      <c r="C235" s="29">
        <v>14</v>
      </c>
      <c r="D235" s="29">
        <v>90</v>
      </c>
      <c r="E235" s="329">
        <v>680</v>
      </c>
      <c r="F235" s="29">
        <v>420</v>
      </c>
      <c r="G235" s="29">
        <v>350</v>
      </c>
      <c r="H235" s="313">
        <v>784.74</v>
      </c>
      <c r="I235" s="313">
        <v>641.91732000000002</v>
      </c>
      <c r="J235" s="313">
        <v>506.94204000000002</v>
      </c>
      <c r="K235" s="29">
        <v>29</v>
      </c>
      <c r="L235" s="314">
        <v>0.5</v>
      </c>
      <c r="M235" s="315">
        <v>6</v>
      </c>
      <c r="N235" s="773"/>
      <c r="O235" s="372">
        <f t="shared" si="10"/>
        <v>32418</v>
      </c>
      <c r="Q235" s="30"/>
      <c r="T235" s="369" t="s">
        <v>798</v>
      </c>
      <c r="U235">
        <v>1</v>
      </c>
      <c r="V235" t="s">
        <v>465</v>
      </c>
      <c r="X235" s="313">
        <v>28189.724060520002</v>
      </c>
      <c r="AA235" s="30">
        <f t="shared" si="14"/>
        <v>56.580000000000041</v>
      </c>
      <c r="AB235">
        <f t="shared" si="15"/>
        <v>2.1000000000000014</v>
      </c>
    </row>
    <row r="236" spans="1:28" x14ac:dyDescent="0.3">
      <c r="A236" s="77" t="s">
        <v>6207</v>
      </c>
      <c r="B236" s="77" t="s">
        <v>6208</v>
      </c>
      <c r="C236" s="29">
        <v>15</v>
      </c>
      <c r="D236" s="29">
        <v>90</v>
      </c>
      <c r="E236" s="329">
        <f>E235+50</f>
        <v>730</v>
      </c>
      <c r="F236" s="29">
        <v>420</v>
      </c>
      <c r="G236" s="29">
        <v>350</v>
      </c>
      <c r="H236" s="313">
        <f>H235+55</f>
        <v>839.74</v>
      </c>
      <c r="I236" s="313">
        <f>ROUND(H236*0.818,0)</f>
        <v>687</v>
      </c>
      <c r="J236" s="313">
        <f>ROUND(H236*0.646,0)</f>
        <v>542</v>
      </c>
      <c r="K236" s="29">
        <f>K235+2.1</f>
        <v>31.1</v>
      </c>
      <c r="L236" s="314">
        <v>0.5</v>
      </c>
      <c r="M236" s="315">
        <v>6</v>
      </c>
      <c r="N236" s="370"/>
      <c r="O236" s="372">
        <f t="shared" si="10"/>
        <v>34247</v>
      </c>
      <c r="Q236" s="30"/>
      <c r="T236" s="369" t="s">
        <v>799</v>
      </c>
      <c r="U236">
        <v>1</v>
      </c>
      <c r="V236" t="s">
        <v>466</v>
      </c>
      <c r="X236" s="313">
        <v>29780</v>
      </c>
    </row>
    <row r="237" spans="1:28" x14ac:dyDescent="0.3">
      <c r="A237" s="77" t="s">
        <v>6209</v>
      </c>
      <c r="B237" s="77" t="s">
        <v>6210</v>
      </c>
      <c r="C237" s="29">
        <f>C236+1</f>
        <v>16</v>
      </c>
      <c r="D237" s="29">
        <v>90</v>
      </c>
      <c r="E237" s="329">
        <f t="shared" ref="E237:E259" si="16">E236+50</f>
        <v>780</v>
      </c>
      <c r="F237" s="29">
        <v>420</v>
      </c>
      <c r="G237" s="29">
        <v>350</v>
      </c>
      <c r="H237" s="313">
        <f t="shared" ref="H237:H241" si="17">H236+55</f>
        <v>894.74</v>
      </c>
      <c r="I237" s="313">
        <f t="shared" ref="I237:I259" si="18">ROUND(H237*0.818,0)</f>
        <v>732</v>
      </c>
      <c r="J237" s="313">
        <f t="shared" ref="J237:J259" si="19">ROUND(H237*0.646,0)</f>
        <v>578</v>
      </c>
      <c r="K237" s="29">
        <f t="shared" ref="K237:K259" si="20">K236+2.1</f>
        <v>33.200000000000003</v>
      </c>
      <c r="L237" s="314">
        <v>0.5</v>
      </c>
      <c r="M237" s="315">
        <v>6</v>
      </c>
      <c r="N237" s="370"/>
      <c r="O237" s="372">
        <f t="shared" si="10"/>
        <v>36076</v>
      </c>
      <c r="Q237" s="30"/>
      <c r="T237" s="369" t="s">
        <v>800</v>
      </c>
      <c r="U237">
        <v>1</v>
      </c>
      <c r="V237" t="s">
        <v>467</v>
      </c>
      <c r="X237" s="313">
        <v>31370</v>
      </c>
    </row>
    <row r="238" spans="1:28" x14ac:dyDescent="0.3">
      <c r="A238" s="77" t="s">
        <v>6211</v>
      </c>
      <c r="B238" s="77" t="s">
        <v>6212</v>
      </c>
      <c r="C238" s="29">
        <f t="shared" ref="C238:C255" si="21">C237+1</f>
        <v>17</v>
      </c>
      <c r="D238" s="29">
        <v>90</v>
      </c>
      <c r="E238" s="329">
        <f t="shared" si="16"/>
        <v>830</v>
      </c>
      <c r="F238" s="29">
        <v>420</v>
      </c>
      <c r="G238" s="29">
        <v>350</v>
      </c>
      <c r="H238" s="313">
        <f t="shared" si="17"/>
        <v>949.74</v>
      </c>
      <c r="I238" s="313">
        <f t="shared" si="18"/>
        <v>777</v>
      </c>
      <c r="J238" s="313">
        <f t="shared" si="19"/>
        <v>614</v>
      </c>
      <c r="K238" s="29">
        <f t="shared" si="20"/>
        <v>35.300000000000004</v>
      </c>
      <c r="L238" s="314">
        <v>0.5</v>
      </c>
      <c r="M238" s="315">
        <v>6</v>
      </c>
      <c r="N238" s="370"/>
      <c r="O238" s="372">
        <f t="shared" si="10"/>
        <v>37904</v>
      </c>
      <c r="Q238" s="30"/>
      <c r="T238" s="369" t="s">
        <v>801</v>
      </c>
      <c r="U238">
        <v>1</v>
      </c>
      <c r="V238" t="s">
        <v>468</v>
      </c>
      <c r="X238" s="313">
        <v>32960</v>
      </c>
    </row>
    <row r="239" spans="1:28" x14ac:dyDescent="0.3">
      <c r="A239" s="77" t="s">
        <v>6213</v>
      </c>
      <c r="B239" s="77" t="s">
        <v>6214</v>
      </c>
      <c r="C239" s="29">
        <f t="shared" si="21"/>
        <v>18</v>
      </c>
      <c r="D239" s="29">
        <v>90</v>
      </c>
      <c r="E239" s="329">
        <f t="shared" si="16"/>
        <v>880</v>
      </c>
      <c r="F239" s="29">
        <v>420</v>
      </c>
      <c r="G239" s="29">
        <v>350</v>
      </c>
      <c r="H239" s="313">
        <f t="shared" si="17"/>
        <v>1004.74</v>
      </c>
      <c r="I239" s="313">
        <f t="shared" si="18"/>
        <v>822</v>
      </c>
      <c r="J239" s="313">
        <f t="shared" si="19"/>
        <v>649</v>
      </c>
      <c r="K239" s="29">
        <f t="shared" si="20"/>
        <v>37.400000000000006</v>
      </c>
      <c r="L239" s="314">
        <v>0.5</v>
      </c>
      <c r="M239" s="315">
        <v>6</v>
      </c>
      <c r="N239" s="370"/>
      <c r="O239" s="372">
        <f t="shared" si="10"/>
        <v>39733</v>
      </c>
      <c r="Q239" s="30"/>
      <c r="T239" s="369" t="s">
        <v>802</v>
      </c>
      <c r="U239">
        <v>1</v>
      </c>
      <c r="V239" t="s">
        <v>469</v>
      </c>
      <c r="X239" s="313">
        <v>34550</v>
      </c>
    </row>
    <row r="240" spans="1:28" x14ac:dyDescent="0.3">
      <c r="A240" s="77" t="s">
        <v>6215</v>
      </c>
      <c r="B240" s="77" t="s">
        <v>6216</v>
      </c>
      <c r="C240" s="29">
        <f t="shared" si="21"/>
        <v>19</v>
      </c>
      <c r="D240" s="29">
        <v>90</v>
      </c>
      <c r="E240" s="329">
        <f t="shared" si="16"/>
        <v>930</v>
      </c>
      <c r="F240" s="29">
        <v>420</v>
      </c>
      <c r="G240" s="29">
        <v>350</v>
      </c>
      <c r="H240" s="313">
        <f t="shared" si="17"/>
        <v>1059.74</v>
      </c>
      <c r="I240" s="313">
        <f t="shared" si="18"/>
        <v>867</v>
      </c>
      <c r="J240" s="313">
        <f t="shared" si="19"/>
        <v>685</v>
      </c>
      <c r="K240" s="29">
        <f t="shared" si="20"/>
        <v>39.500000000000007</v>
      </c>
      <c r="L240" s="314">
        <v>0.5</v>
      </c>
      <c r="M240" s="315">
        <v>6</v>
      </c>
      <c r="N240" s="370"/>
      <c r="O240" s="372">
        <f t="shared" si="10"/>
        <v>41561</v>
      </c>
      <c r="Q240" s="30"/>
      <c r="T240" s="369" t="s">
        <v>803</v>
      </c>
      <c r="U240">
        <v>1</v>
      </c>
      <c r="V240" t="s">
        <v>470</v>
      </c>
      <c r="X240" s="313">
        <v>36140</v>
      </c>
    </row>
    <row r="241" spans="1:24" x14ac:dyDescent="0.3">
      <c r="A241" s="77" t="s">
        <v>6217</v>
      </c>
      <c r="B241" s="77" t="s">
        <v>6218</v>
      </c>
      <c r="C241" s="29">
        <f t="shared" si="21"/>
        <v>20</v>
      </c>
      <c r="D241" s="29">
        <v>90</v>
      </c>
      <c r="E241" s="329">
        <f t="shared" si="16"/>
        <v>980</v>
      </c>
      <c r="F241" s="29">
        <v>420</v>
      </c>
      <c r="G241" s="29">
        <v>350</v>
      </c>
      <c r="H241" s="313">
        <f t="shared" si="17"/>
        <v>1114.74</v>
      </c>
      <c r="I241" s="313">
        <f t="shared" si="18"/>
        <v>912</v>
      </c>
      <c r="J241" s="313">
        <f t="shared" si="19"/>
        <v>720</v>
      </c>
      <c r="K241" s="29">
        <f t="shared" si="20"/>
        <v>41.600000000000009</v>
      </c>
      <c r="L241" s="314">
        <v>0.5</v>
      </c>
      <c r="M241" s="315">
        <v>6</v>
      </c>
      <c r="N241" s="370"/>
      <c r="O241" s="372">
        <f t="shared" si="10"/>
        <v>43390</v>
      </c>
      <c r="Q241" s="30"/>
      <c r="T241" s="369" t="s">
        <v>804</v>
      </c>
      <c r="U241">
        <v>1</v>
      </c>
      <c r="V241" t="s">
        <v>471</v>
      </c>
      <c r="X241" s="313">
        <v>37730</v>
      </c>
    </row>
    <row r="242" spans="1:24" x14ac:dyDescent="0.3">
      <c r="A242" s="77" t="s">
        <v>6219</v>
      </c>
      <c r="B242" s="77" t="s">
        <v>6220</v>
      </c>
      <c r="C242" s="29">
        <f t="shared" si="21"/>
        <v>21</v>
      </c>
      <c r="D242" s="29">
        <v>90</v>
      </c>
      <c r="E242" s="329">
        <f t="shared" si="16"/>
        <v>1030</v>
      </c>
      <c r="F242" s="29">
        <v>420</v>
      </c>
      <c r="G242" s="29">
        <v>350</v>
      </c>
      <c r="H242" s="313">
        <f>H241+54</f>
        <v>1168.74</v>
      </c>
      <c r="I242" s="313">
        <f t="shared" si="18"/>
        <v>956</v>
      </c>
      <c r="J242" s="313">
        <f t="shared" si="19"/>
        <v>755</v>
      </c>
      <c r="K242" s="29">
        <f t="shared" si="20"/>
        <v>43.70000000000001</v>
      </c>
      <c r="L242" s="314">
        <v>0.5</v>
      </c>
      <c r="M242" s="315">
        <v>8</v>
      </c>
      <c r="N242" s="370"/>
      <c r="O242" s="372">
        <f t="shared" si="10"/>
        <v>45218</v>
      </c>
      <c r="Q242" s="30"/>
      <c r="T242" s="369" t="s">
        <v>805</v>
      </c>
      <c r="U242">
        <v>1</v>
      </c>
      <c r="V242" t="s">
        <v>472</v>
      </c>
      <c r="X242" s="313">
        <v>39320</v>
      </c>
    </row>
    <row r="243" spans="1:24" x14ac:dyDescent="0.3">
      <c r="A243" s="77" t="s">
        <v>6221</v>
      </c>
      <c r="B243" s="77" t="s">
        <v>6222</v>
      </c>
      <c r="C243" s="29">
        <f t="shared" si="21"/>
        <v>22</v>
      </c>
      <c r="D243" s="29">
        <v>90</v>
      </c>
      <c r="E243" s="329">
        <f t="shared" si="16"/>
        <v>1080</v>
      </c>
      <c r="F243" s="29">
        <v>420</v>
      </c>
      <c r="G243" s="29">
        <v>350</v>
      </c>
      <c r="H243" s="313">
        <f t="shared" ref="H243:H250" si="22">H242+54</f>
        <v>1222.74</v>
      </c>
      <c r="I243" s="313">
        <f t="shared" si="18"/>
        <v>1000</v>
      </c>
      <c r="J243" s="313">
        <f t="shared" si="19"/>
        <v>790</v>
      </c>
      <c r="K243" s="29">
        <f t="shared" si="20"/>
        <v>45.800000000000011</v>
      </c>
      <c r="L243" s="314">
        <v>0.5</v>
      </c>
      <c r="M243" s="315">
        <v>8</v>
      </c>
      <c r="N243" s="370"/>
      <c r="O243" s="372">
        <f t="shared" si="10"/>
        <v>47047</v>
      </c>
      <c r="Q243" s="30"/>
      <c r="T243" s="369" t="s">
        <v>806</v>
      </c>
      <c r="U243">
        <v>1</v>
      </c>
      <c r="V243" t="s">
        <v>473</v>
      </c>
      <c r="X243" s="313">
        <v>40910</v>
      </c>
    </row>
    <row r="244" spans="1:24" x14ac:dyDescent="0.3">
      <c r="A244" s="77" t="s">
        <v>6223</v>
      </c>
      <c r="B244" s="77" t="s">
        <v>6224</v>
      </c>
      <c r="C244" s="29">
        <f t="shared" si="21"/>
        <v>23</v>
      </c>
      <c r="D244" s="29">
        <v>90</v>
      </c>
      <c r="E244" s="329">
        <f t="shared" si="16"/>
        <v>1130</v>
      </c>
      <c r="F244" s="29">
        <v>420</v>
      </c>
      <c r="G244" s="29">
        <v>350</v>
      </c>
      <c r="H244" s="313">
        <f t="shared" si="22"/>
        <v>1276.74</v>
      </c>
      <c r="I244" s="313">
        <f t="shared" si="18"/>
        <v>1044</v>
      </c>
      <c r="J244" s="313">
        <f t="shared" si="19"/>
        <v>825</v>
      </c>
      <c r="K244" s="29">
        <f t="shared" si="20"/>
        <v>47.900000000000013</v>
      </c>
      <c r="L244" s="314">
        <v>0.5</v>
      </c>
      <c r="M244" s="315">
        <v>8</v>
      </c>
      <c r="N244" s="370"/>
      <c r="O244" s="372">
        <f t="shared" si="10"/>
        <v>48875</v>
      </c>
      <c r="Q244" s="30"/>
      <c r="T244" s="369" t="s">
        <v>807</v>
      </c>
      <c r="U244">
        <v>1</v>
      </c>
      <c r="V244" t="s">
        <v>474</v>
      </c>
      <c r="X244" s="313">
        <v>42500</v>
      </c>
    </row>
    <row r="245" spans="1:24" x14ac:dyDescent="0.3">
      <c r="A245" s="77" t="s">
        <v>6225</v>
      </c>
      <c r="B245" s="77" t="s">
        <v>6226</v>
      </c>
      <c r="C245" s="29">
        <f t="shared" si="21"/>
        <v>24</v>
      </c>
      <c r="D245" s="29">
        <v>90</v>
      </c>
      <c r="E245" s="329">
        <f t="shared" si="16"/>
        <v>1180</v>
      </c>
      <c r="F245" s="29">
        <v>420</v>
      </c>
      <c r="G245" s="29">
        <v>350</v>
      </c>
      <c r="H245" s="313">
        <f t="shared" si="22"/>
        <v>1330.74</v>
      </c>
      <c r="I245" s="313">
        <f t="shared" si="18"/>
        <v>1089</v>
      </c>
      <c r="J245" s="313">
        <f t="shared" si="19"/>
        <v>860</v>
      </c>
      <c r="K245" s="29">
        <f t="shared" si="20"/>
        <v>50.000000000000014</v>
      </c>
      <c r="L245" s="314">
        <v>0.5</v>
      </c>
      <c r="M245" s="315">
        <v>8</v>
      </c>
      <c r="N245" s="370"/>
      <c r="O245" s="372">
        <f t="shared" si="10"/>
        <v>50704</v>
      </c>
      <c r="Q245" s="30"/>
      <c r="T245" s="369" t="s">
        <v>808</v>
      </c>
      <c r="U245">
        <v>1</v>
      </c>
      <c r="V245" t="s">
        <v>475</v>
      </c>
      <c r="X245" s="313">
        <v>44090</v>
      </c>
    </row>
    <row r="246" spans="1:24" x14ac:dyDescent="0.3">
      <c r="A246" s="77" t="s">
        <v>6227</v>
      </c>
      <c r="B246" s="77" t="s">
        <v>6228</v>
      </c>
      <c r="C246" s="29">
        <f t="shared" si="21"/>
        <v>25</v>
      </c>
      <c r="D246" s="29">
        <v>90</v>
      </c>
      <c r="E246" s="329">
        <f t="shared" si="16"/>
        <v>1230</v>
      </c>
      <c r="F246" s="29">
        <v>420</v>
      </c>
      <c r="G246" s="29">
        <v>350</v>
      </c>
      <c r="H246" s="313">
        <f t="shared" si="22"/>
        <v>1384.74</v>
      </c>
      <c r="I246" s="313">
        <f t="shared" si="18"/>
        <v>1133</v>
      </c>
      <c r="J246" s="313">
        <f t="shared" si="19"/>
        <v>895</v>
      </c>
      <c r="K246" s="29">
        <f t="shared" si="20"/>
        <v>52.100000000000016</v>
      </c>
      <c r="L246" s="314">
        <v>0.5</v>
      </c>
      <c r="M246" s="315">
        <v>8</v>
      </c>
      <c r="N246" s="370"/>
      <c r="O246" s="372">
        <f t="shared" si="10"/>
        <v>52532</v>
      </c>
      <c r="Q246" s="30"/>
      <c r="T246" s="369" t="s">
        <v>809</v>
      </c>
      <c r="U246">
        <v>1</v>
      </c>
      <c r="V246" t="s">
        <v>476</v>
      </c>
      <c r="X246" s="313">
        <v>45680</v>
      </c>
    </row>
    <row r="247" spans="1:24" x14ac:dyDescent="0.3">
      <c r="A247" s="77" t="s">
        <v>6229</v>
      </c>
      <c r="B247" s="77" t="s">
        <v>6230</v>
      </c>
      <c r="C247" s="29">
        <f t="shared" si="21"/>
        <v>26</v>
      </c>
      <c r="D247" s="29">
        <v>90</v>
      </c>
      <c r="E247" s="329">
        <f t="shared" si="16"/>
        <v>1280</v>
      </c>
      <c r="F247" s="29">
        <v>420</v>
      </c>
      <c r="G247" s="29">
        <v>350</v>
      </c>
      <c r="H247" s="313">
        <f t="shared" si="22"/>
        <v>1438.74</v>
      </c>
      <c r="I247" s="313">
        <f t="shared" si="18"/>
        <v>1177</v>
      </c>
      <c r="J247" s="313">
        <f t="shared" si="19"/>
        <v>929</v>
      </c>
      <c r="K247" s="29">
        <f t="shared" si="20"/>
        <v>54.200000000000017</v>
      </c>
      <c r="L247" s="314">
        <v>0.5</v>
      </c>
      <c r="M247" s="315">
        <v>8</v>
      </c>
      <c r="N247" s="370"/>
      <c r="O247" s="372">
        <f t="shared" si="10"/>
        <v>54361</v>
      </c>
      <c r="Q247" s="30"/>
      <c r="T247" s="369" t="s">
        <v>810</v>
      </c>
      <c r="U247">
        <v>1</v>
      </c>
      <c r="V247" t="s">
        <v>477</v>
      </c>
      <c r="X247" s="313">
        <v>47270</v>
      </c>
    </row>
    <row r="248" spans="1:24" x14ac:dyDescent="0.3">
      <c r="A248" s="77" t="s">
        <v>6231</v>
      </c>
      <c r="B248" s="77" t="s">
        <v>6232</v>
      </c>
      <c r="C248" s="29">
        <f t="shared" si="21"/>
        <v>27</v>
      </c>
      <c r="D248" s="29">
        <v>90</v>
      </c>
      <c r="E248" s="329">
        <f t="shared" si="16"/>
        <v>1330</v>
      </c>
      <c r="F248" s="29">
        <v>420</v>
      </c>
      <c r="G248" s="29">
        <v>350</v>
      </c>
      <c r="H248" s="313">
        <f t="shared" si="22"/>
        <v>1492.74</v>
      </c>
      <c r="I248" s="313">
        <f t="shared" si="18"/>
        <v>1221</v>
      </c>
      <c r="J248" s="313">
        <f t="shared" si="19"/>
        <v>964</v>
      </c>
      <c r="K248" s="29">
        <f t="shared" si="20"/>
        <v>56.300000000000018</v>
      </c>
      <c r="L248" s="314">
        <v>0.5</v>
      </c>
      <c r="M248" s="315">
        <v>8</v>
      </c>
      <c r="N248" s="370"/>
      <c r="O248" s="372">
        <f t="shared" si="10"/>
        <v>56189</v>
      </c>
      <c r="Q248" s="30"/>
      <c r="T248" s="369" t="s">
        <v>811</v>
      </c>
      <c r="U248">
        <v>1</v>
      </c>
      <c r="V248" t="s">
        <v>478</v>
      </c>
      <c r="X248" s="313">
        <v>48860</v>
      </c>
    </row>
    <row r="249" spans="1:24" x14ac:dyDescent="0.3">
      <c r="A249" s="77" t="s">
        <v>6233</v>
      </c>
      <c r="B249" s="77" t="s">
        <v>6234</v>
      </c>
      <c r="C249" s="29">
        <f t="shared" si="21"/>
        <v>28</v>
      </c>
      <c r="D249" s="29">
        <v>90</v>
      </c>
      <c r="E249" s="329">
        <f t="shared" si="16"/>
        <v>1380</v>
      </c>
      <c r="F249" s="29">
        <v>420</v>
      </c>
      <c r="G249" s="29">
        <v>350</v>
      </c>
      <c r="H249" s="313">
        <f t="shared" si="22"/>
        <v>1546.74</v>
      </c>
      <c r="I249" s="313">
        <f t="shared" si="18"/>
        <v>1265</v>
      </c>
      <c r="J249" s="313">
        <f t="shared" si="19"/>
        <v>999</v>
      </c>
      <c r="K249" s="29">
        <f t="shared" si="20"/>
        <v>58.40000000000002</v>
      </c>
      <c r="L249" s="314">
        <v>0.5</v>
      </c>
      <c r="M249" s="315">
        <v>8</v>
      </c>
      <c r="N249" s="370"/>
      <c r="O249" s="372">
        <f t="shared" si="10"/>
        <v>58018</v>
      </c>
      <c r="Q249" s="30"/>
      <c r="T249" s="369" t="s">
        <v>812</v>
      </c>
      <c r="U249">
        <v>1</v>
      </c>
      <c r="V249" t="s">
        <v>479</v>
      </c>
      <c r="X249" s="313">
        <v>50450</v>
      </c>
    </row>
    <row r="250" spans="1:24" x14ac:dyDescent="0.3">
      <c r="A250" s="77" t="s">
        <v>6235</v>
      </c>
      <c r="B250" s="77" t="s">
        <v>6236</v>
      </c>
      <c r="C250" s="29">
        <f t="shared" si="21"/>
        <v>29</v>
      </c>
      <c r="D250" s="29">
        <v>90</v>
      </c>
      <c r="E250" s="329">
        <f t="shared" si="16"/>
        <v>1430</v>
      </c>
      <c r="F250" s="29">
        <v>420</v>
      </c>
      <c r="G250" s="29">
        <v>350</v>
      </c>
      <c r="H250" s="313">
        <f t="shared" si="22"/>
        <v>1600.74</v>
      </c>
      <c r="I250" s="313">
        <f t="shared" si="18"/>
        <v>1309</v>
      </c>
      <c r="J250" s="313">
        <f t="shared" si="19"/>
        <v>1034</v>
      </c>
      <c r="K250" s="29">
        <f t="shared" si="20"/>
        <v>60.500000000000021</v>
      </c>
      <c r="L250" s="314">
        <v>0.5</v>
      </c>
      <c r="M250" s="315">
        <v>8</v>
      </c>
      <c r="N250" s="370"/>
      <c r="O250" s="372">
        <f t="shared" si="10"/>
        <v>59846</v>
      </c>
      <c r="Q250" s="30"/>
      <c r="T250" s="369" t="s">
        <v>813</v>
      </c>
      <c r="U250">
        <v>1</v>
      </c>
      <c r="V250" t="s">
        <v>480</v>
      </c>
      <c r="X250" s="313">
        <v>52040</v>
      </c>
    </row>
    <row r="251" spans="1:24" x14ac:dyDescent="0.3">
      <c r="A251" s="77" t="s">
        <v>6237</v>
      </c>
      <c r="B251" s="77" t="s">
        <v>6238</v>
      </c>
      <c r="C251" s="29">
        <f t="shared" si="21"/>
        <v>30</v>
      </c>
      <c r="D251" s="29">
        <v>90</v>
      </c>
      <c r="E251" s="329">
        <f t="shared" si="16"/>
        <v>1480</v>
      </c>
      <c r="F251" s="29">
        <v>420</v>
      </c>
      <c r="G251" s="29">
        <v>350</v>
      </c>
      <c r="H251" s="313">
        <f>H250+53</f>
        <v>1653.74</v>
      </c>
      <c r="I251" s="313">
        <f t="shared" si="18"/>
        <v>1353</v>
      </c>
      <c r="J251" s="313">
        <f t="shared" si="19"/>
        <v>1068</v>
      </c>
      <c r="K251" s="29">
        <f t="shared" si="20"/>
        <v>62.600000000000023</v>
      </c>
      <c r="L251" s="314">
        <v>0.5</v>
      </c>
      <c r="M251" s="315">
        <v>8</v>
      </c>
      <c r="N251" s="370"/>
      <c r="O251" s="372">
        <f t="shared" si="10"/>
        <v>61675</v>
      </c>
      <c r="Q251" s="30"/>
      <c r="T251" s="369" t="s">
        <v>814</v>
      </c>
      <c r="U251">
        <v>1</v>
      </c>
      <c r="V251" t="s">
        <v>481</v>
      </c>
      <c r="X251" s="313">
        <v>53630</v>
      </c>
    </row>
    <row r="252" spans="1:24" x14ac:dyDescent="0.3">
      <c r="A252" s="77" t="s">
        <v>6239</v>
      </c>
      <c r="B252" s="77" t="s">
        <v>6240</v>
      </c>
      <c r="C252" s="29">
        <f t="shared" si="21"/>
        <v>31</v>
      </c>
      <c r="D252" s="29">
        <v>90</v>
      </c>
      <c r="E252" s="329">
        <f t="shared" si="16"/>
        <v>1530</v>
      </c>
      <c r="F252" s="29">
        <v>420</v>
      </c>
      <c r="G252" s="29">
        <v>350</v>
      </c>
      <c r="H252" s="313">
        <f t="shared" ref="H252:H259" si="23">H251+53</f>
        <v>1706.74</v>
      </c>
      <c r="I252" s="313">
        <f t="shared" si="18"/>
        <v>1396</v>
      </c>
      <c r="J252" s="313">
        <f t="shared" si="19"/>
        <v>1103</v>
      </c>
      <c r="K252" s="29">
        <f t="shared" si="20"/>
        <v>64.700000000000017</v>
      </c>
      <c r="L252" s="314">
        <v>0.5</v>
      </c>
      <c r="M252" s="315">
        <v>8</v>
      </c>
      <c r="N252" s="370"/>
      <c r="O252" s="372">
        <f t="shared" si="10"/>
        <v>63503</v>
      </c>
      <c r="Q252" s="30"/>
      <c r="T252" s="369" t="s">
        <v>815</v>
      </c>
      <c r="U252">
        <v>1</v>
      </c>
      <c r="V252" t="s">
        <v>482</v>
      </c>
      <c r="X252" s="313">
        <v>55220</v>
      </c>
    </row>
    <row r="253" spans="1:24" x14ac:dyDescent="0.3">
      <c r="A253" s="77" t="s">
        <v>6241</v>
      </c>
      <c r="B253" s="77" t="s">
        <v>6242</v>
      </c>
      <c r="C253" s="29">
        <f t="shared" si="21"/>
        <v>32</v>
      </c>
      <c r="D253" s="29">
        <v>90</v>
      </c>
      <c r="E253" s="329">
        <f t="shared" si="16"/>
        <v>1580</v>
      </c>
      <c r="F253" s="29">
        <v>420</v>
      </c>
      <c r="G253" s="29">
        <v>350</v>
      </c>
      <c r="H253" s="313">
        <f t="shared" si="23"/>
        <v>1759.74</v>
      </c>
      <c r="I253" s="313">
        <f t="shared" si="18"/>
        <v>1439</v>
      </c>
      <c r="J253" s="313">
        <f t="shared" si="19"/>
        <v>1137</v>
      </c>
      <c r="K253" s="29">
        <f t="shared" si="20"/>
        <v>66.800000000000011</v>
      </c>
      <c r="L253" s="314">
        <v>0.5</v>
      </c>
      <c r="M253" s="315">
        <v>8</v>
      </c>
      <c r="N253" s="370"/>
      <c r="O253" s="372">
        <f t="shared" si="10"/>
        <v>65332</v>
      </c>
      <c r="Q253" s="30"/>
      <c r="T253" s="369" t="s">
        <v>816</v>
      </c>
      <c r="U253">
        <v>1</v>
      </c>
      <c r="V253" t="s">
        <v>483</v>
      </c>
      <c r="X253" s="313">
        <v>56810</v>
      </c>
    </row>
    <row r="254" spans="1:24" x14ac:dyDescent="0.3">
      <c r="A254" s="77" t="s">
        <v>6243</v>
      </c>
      <c r="B254" s="77" t="s">
        <v>6244</v>
      </c>
      <c r="C254" s="29">
        <f t="shared" si="21"/>
        <v>33</v>
      </c>
      <c r="D254" s="29">
        <v>90</v>
      </c>
      <c r="E254" s="329">
        <f t="shared" si="16"/>
        <v>1630</v>
      </c>
      <c r="F254" s="29">
        <v>420</v>
      </c>
      <c r="G254" s="29">
        <v>350</v>
      </c>
      <c r="H254" s="313">
        <f t="shared" si="23"/>
        <v>1812.74</v>
      </c>
      <c r="I254" s="313">
        <f t="shared" si="18"/>
        <v>1483</v>
      </c>
      <c r="J254" s="313">
        <f t="shared" si="19"/>
        <v>1171</v>
      </c>
      <c r="K254" s="29">
        <f t="shared" si="20"/>
        <v>68.900000000000006</v>
      </c>
      <c r="L254" s="314">
        <v>0.5</v>
      </c>
      <c r="M254" s="315">
        <v>8</v>
      </c>
      <c r="N254" s="370"/>
      <c r="O254" s="372">
        <f t="shared" si="10"/>
        <v>67160</v>
      </c>
      <c r="Q254" s="30"/>
      <c r="T254" s="369" t="s">
        <v>817</v>
      </c>
      <c r="U254">
        <v>1</v>
      </c>
      <c r="V254" t="s">
        <v>484</v>
      </c>
      <c r="X254" s="313">
        <v>58400</v>
      </c>
    </row>
    <row r="255" spans="1:24" x14ac:dyDescent="0.3">
      <c r="A255" s="77" t="s">
        <v>6245</v>
      </c>
      <c r="B255" s="77" t="s">
        <v>6246</v>
      </c>
      <c r="C255" s="29">
        <f t="shared" si="21"/>
        <v>34</v>
      </c>
      <c r="D255" s="29">
        <v>90</v>
      </c>
      <c r="E255" s="329">
        <f t="shared" si="16"/>
        <v>1680</v>
      </c>
      <c r="F255" s="29">
        <v>420</v>
      </c>
      <c r="G255" s="29">
        <v>350</v>
      </c>
      <c r="H255" s="313">
        <f t="shared" si="23"/>
        <v>1865.74</v>
      </c>
      <c r="I255" s="313">
        <f t="shared" si="18"/>
        <v>1526</v>
      </c>
      <c r="J255" s="313">
        <f t="shared" si="19"/>
        <v>1205</v>
      </c>
      <c r="K255" s="29">
        <f t="shared" si="20"/>
        <v>71</v>
      </c>
      <c r="L255" s="314">
        <v>0.5</v>
      </c>
      <c r="M255" s="315">
        <v>8</v>
      </c>
      <c r="N255" s="370"/>
      <c r="O255" s="372">
        <f t="shared" si="10"/>
        <v>68989</v>
      </c>
      <c r="Q255" s="30"/>
      <c r="T255" s="369" t="s">
        <v>818</v>
      </c>
      <c r="U255">
        <v>1</v>
      </c>
      <c r="V255" t="s">
        <v>485</v>
      </c>
      <c r="X255" s="313">
        <v>59990</v>
      </c>
    </row>
    <row r="256" spans="1:24" x14ac:dyDescent="0.3">
      <c r="A256" s="77" t="s">
        <v>6247</v>
      </c>
      <c r="B256" s="77" t="s">
        <v>6248</v>
      </c>
      <c r="C256" s="29">
        <f>C255+1</f>
        <v>35</v>
      </c>
      <c r="D256" s="29">
        <v>90</v>
      </c>
      <c r="E256" s="329">
        <f t="shared" si="16"/>
        <v>1730</v>
      </c>
      <c r="F256" s="29">
        <v>420</v>
      </c>
      <c r="G256" s="29">
        <v>350</v>
      </c>
      <c r="H256" s="313">
        <f t="shared" si="23"/>
        <v>1918.74</v>
      </c>
      <c r="I256" s="313">
        <f t="shared" si="18"/>
        <v>1570</v>
      </c>
      <c r="J256" s="313">
        <f t="shared" si="19"/>
        <v>1240</v>
      </c>
      <c r="K256" s="29">
        <f t="shared" si="20"/>
        <v>73.099999999999994</v>
      </c>
      <c r="L256" s="314">
        <v>0.5</v>
      </c>
      <c r="M256" s="315">
        <v>8</v>
      </c>
      <c r="N256" s="370"/>
      <c r="O256" s="372">
        <f t="shared" si="10"/>
        <v>70817</v>
      </c>
      <c r="Q256" s="30"/>
      <c r="T256" s="369" t="s">
        <v>819</v>
      </c>
      <c r="U256">
        <v>1</v>
      </c>
      <c r="V256" t="s">
        <v>486</v>
      </c>
      <c r="X256" s="313">
        <v>61580</v>
      </c>
    </row>
    <row r="257" spans="1:28" x14ac:dyDescent="0.3">
      <c r="A257" s="77" t="s">
        <v>6249</v>
      </c>
      <c r="B257" s="77" t="s">
        <v>6250</v>
      </c>
      <c r="C257" s="29">
        <f t="shared" ref="C257:C259" si="24">C256+1</f>
        <v>36</v>
      </c>
      <c r="D257" s="29">
        <v>90</v>
      </c>
      <c r="E257" s="329">
        <f t="shared" si="16"/>
        <v>1780</v>
      </c>
      <c r="F257" s="29">
        <v>420</v>
      </c>
      <c r="G257" s="29">
        <v>350</v>
      </c>
      <c r="H257" s="313">
        <f t="shared" si="23"/>
        <v>1971.74</v>
      </c>
      <c r="I257" s="313">
        <f t="shared" si="18"/>
        <v>1613</v>
      </c>
      <c r="J257" s="313">
        <f t="shared" si="19"/>
        <v>1274</v>
      </c>
      <c r="K257" s="29">
        <f t="shared" si="20"/>
        <v>75.199999999999989</v>
      </c>
      <c r="L257" s="314">
        <v>0.5</v>
      </c>
      <c r="M257" s="315">
        <v>8</v>
      </c>
      <c r="N257" s="370"/>
      <c r="O257" s="372">
        <f t="shared" si="10"/>
        <v>72646</v>
      </c>
      <c r="Q257" s="30"/>
      <c r="T257" s="369" t="s">
        <v>820</v>
      </c>
      <c r="U257">
        <v>1</v>
      </c>
      <c r="V257" t="s">
        <v>487</v>
      </c>
      <c r="X257" s="313">
        <v>63170</v>
      </c>
    </row>
    <row r="258" spans="1:28" x14ac:dyDescent="0.3">
      <c r="A258" s="77" t="s">
        <v>6251</v>
      </c>
      <c r="B258" s="77" t="s">
        <v>6252</v>
      </c>
      <c r="C258" s="29">
        <f t="shared" si="24"/>
        <v>37</v>
      </c>
      <c r="D258" s="29">
        <v>90</v>
      </c>
      <c r="E258" s="329">
        <f t="shared" si="16"/>
        <v>1830</v>
      </c>
      <c r="F258" s="29">
        <v>420</v>
      </c>
      <c r="G258" s="29">
        <v>350</v>
      </c>
      <c r="H258" s="313">
        <f t="shared" si="23"/>
        <v>2024.74</v>
      </c>
      <c r="I258" s="313">
        <f t="shared" si="18"/>
        <v>1656</v>
      </c>
      <c r="J258" s="313">
        <f t="shared" si="19"/>
        <v>1308</v>
      </c>
      <c r="K258" s="29">
        <f t="shared" si="20"/>
        <v>77.299999999999983</v>
      </c>
      <c r="L258" s="314">
        <v>0.5</v>
      </c>
      <c r="M258" s="315">
        <v>8</v>
      </c>
      <c r="N258" s="370"/>
      <c r="O258" s="372">
        <f t="shared" si="10"/>
        <v>74474</v>
      </c>
      <c r="Q258" s="30"/>
      <c r="T258" s="369" t="s">
        <v>821</v>
      </c>
      <c r="U258">
        <v>1</v>
      </c>
      <c r="V258" t="s">
        <v>488</v>
      </c>
      <c r="X258" s="313">
        <v>64760</v>
      </c>
    </row>
    <row r="259" spans="1:28" x14ac:dyDescent="0.3">
      <c r="A259" s="77" t="s">
        <v>6253</v>
      </c>
      <c r="B259" s="77" t="s">
        <v>6254</v>
      </c>
      <c r="C259" s="29">
        <f t="shared" si="24"/>
        <v>38</v>
      </c>
      <c r="D259" s="29">
        <v>90</v>
      </c>
      <c r="E259" s="329">
        <f t="shared" si="16"/>
        <v>1880</v>
      </c>
      <c r="F259" s="29">
        <v>420</v>
      </c>
      <c r="G259" s="29">
        <v>350</v>
      </c>
      <c r="H259" s="313">
        <f t="shared" si="23"/>
        <v>2077.7399999999998</v>
      </c>
      <c r="I259" s="313">
        <f t="shared" si="18"/>
        <v>1700</v>
      </c>
      <c r="J259" s="313">
        <f t="shared" si="19"/>
        <v>1342</v>
      </c>
      <c r="K259" s="29">
        <f t="shared" si="20"/>
        <v>79.399999999999977</v>
      </c>
      <c r="L259" s="314">
        <v>0.5</v>
      </c>
      <c r="M259" s="315">
        <v>8</v>
      </c>
      <c r="N259" s="370"/>
      <c r="O259" s="372">
        <f t="shared" si="10"/>
        <v>76303</v>
      </c>
      <c r="Q259" s="30"/>
      <c r="T259" s="369" t="s">
        <v>822</v>
      </c>
      <c r="U259">
        <v>1</v>
      </c>
      <c r="V259" t="s">
        <v>489</v>
      </c>
      <c r="X259" s="313">
        <v>66350</v>
      </c>
    </row>
    <row r="260" spans="1:28" x14ac:dyDescent="0.3">
      <c r="C260" s="311"/>
      <c r="D260" s="311"/>
      <c r="E260" s="334"/>
      <c r="F260" s="311"/>
      <c r="G260" s="311"/>
      <c r="H260" s="33"/>
      <c r="I260" s="33"/>
      <c r="J260" s="33"/>
      <c r="K260" s="311"/>
      <c r="L260" s="322"/>
      <c r="M260" s="324"/>
      <c r="N260" s="370"/>
      <c r="O260" s="372">
        <f t="shared" si="10"/>
        <v>0</v>
      </c>
      <c r="Q260" s="30"/>
      <c r="T260" s="369" t="s">
        <v>823</v>
      </c>
      <c r="U260">
        <v>1</v>
      </c>
      <c r="V260" t="s">
        <v>490</v>
      </c>
      <c r="X260" s="33"/>
    </row>
    <row r="261" spans="1:28" x14ac:dyDescent="0.3">
      <c r="A261" s="324"/>
      <c r="B261" s="325"/>
      <c r="C261" s="325"/>
      <c r="D261" s="330"/>
      <c r="E261" s="331"/>
      <c r="F261" s="330"/>
      <c r="G261" s="330"/>
      <c r="H261" s="332"/>
      <c r="I261" s="332"/>
      <c r="J261" s="332"/>
      <c r="K261" s="330"/>
      <c r="L261" s="330"/>
      <c r="M261" s="324"/>
      <c r="N261" s="325"/>
      <c r="O261" s="372">
        <f t="shared" ref="O261:O324" si="25">ROUND(X261*1.15,0)</f>
        <v>0</v>
      </c>
      <c r="Q261" s="30"/>
      <c r="T261" s="369" t="s">
        <v>824</v>
      </c>
      <c r="U261">
        <v>1</v>
      </c>
      <c r="V261" t="s">
        <v>491</v>
      </c>
      <c r="X261" s="30"/>
    </row>
    <row r="262" spans="1:28" x14ac:dyDescent="0.3">
      <c r="A262" s="324"/>
      <c r="B262" s="325" t="s">
        <v>188</v>
      </c>
      <c r="C262" s="324"/>
      <c r="D262" s="324"/>
      <c r="E262" s="333"/>
      <c r="F262" s="324"/>
      <c r="G262" s="324"/>
      <c r="H262" s="326"/>
      <c r="I262" s="326"/>
      <c r="J262" s="326"/>
      <c r="K262" s="324"/>
      <c r="L262" s="327"/>
      <c r="M262" s="324"/>
      <c r="N262" s="324"/>
      <c r="O262" s="372">
        <f t="shared" si="25"/>
        <v>0</v>
      </c>
      <c r="Q262" s="30"/>
      <c r="T262" s="369" t="s">
        <v>825</v>
      </c>
      <c r="U262">
        <v>1</v>
      </c>
      <c r="V262" t="s">
        <v>492</v>
      </c>
      <c r="X262" s="30"/>
    </row>
    <row r="263" spans="1:28" ht="15" customHeight="1" x14ac:dyDescent="0.3">
      <c r="A263" s="77" t="s">
        <v>1028</v>
      </c>
      <c r="B263" s="77" t="s">
        <v>3698</v>
      </c>
      <c r="C263" s="29">
        <v>2</v>
      </c>
      <c r="D263" s="29">
        <v>90</v>
      </c>
      <c r="E263" s="329">
        <v>80</v>
      </c>
      <c r="F263" s="29">
        <v>500</v>
      </c>
      <c r="G263" s="29">
        <v>430</v>
      </c>
      <c r="H263" s="313">
        <v>134.07000000000002</v>
      </c>
      <c r="I263" s="313">
        <v>109.66926000000001</v>
      </c>
      <c r="J263" s="313">
        <v>86.609220000000022</v>
      </c>
      <c r="K263" s="29">
        <v>5.3</v>
      </c>
      <c r="L263" s="314">
        <v>0.5</v>
      </c>
      <c r="M263" s="315">
        <v>2</v>
      </c>
      <c r="N263" s="771" t="s">
        <v>186</v>
      </c>
      <c r="O263" s="372">
        <f t="shared" si="25"/>
        <v>11309</v>
      </c>
      <c r="Q263" s="30"/>
      <c r="T263" s="369" t="s">
        <v>826</v>
      </c>
      <c r="U263">
        <v>1</v>
      </c>
      <c r="V263" t="s">
        <v>493</v>
      </c>
      <c r="X263" s="313">
        <v>9833.6868794999973</v>
      </c>
    </row>
    <row r="264" spans="1:28" x14ac:dyDescent="0.3">
      <c r="A264" s="77" t="s">
        <v>1029</v>
      </c>
      <c r="B264" s="77" t="s">
        <v>3699</v>
      </c>
      <c r="C264" s="29">
        <v>3</v>
      </c>
      <c r="D264" s="29">
        <v>90</v>
      </c>
      <c r="E264" s="329">
        <v>130</v>
      </c>
      <c r="F264" s="29">
        <v>500</v>
      </c>
      <c r="G264" s="29">
        <v>430</v>
      </c>
      <c r="H264" s="313">
        <v>200.48999999999998</v>
      </c>
      <c r="I264" s="313">
        <v>164.00081999999998</v>
      </c>
      <c r="J264" s="313">
        <v>129.51653999999999</v>
      </c>
      <c r="K264" s="29">
        <v>7.6</v>
      </c>
      <c r="L264" s="314">
        <v>0.5</v>
      </c>
      <c r="M264" s="315">
        <v>4</v>
      </c>
      <c r="N264" s="772"/>
      <c r="O264" s="372">
        <f t="shared" si="25"/>
        <v>13311</v>
      </c>
      <c r="Q264" s="30"/>
      <c r="T264" s="369" t="s">
        <v>827</v>
      </c>
      <c r="U264">
        <v>1</v>
      </c>
      <c r="V264" t="s">
        <v>494</v>
      </c>
      <c r="X264" s="313">
        <v>11575.155207330001</v>
      </c>
      <c r="AA264" s="30">
        <f>H264-H263</f>
        <v>66.419999999999959</v>
      </c>
      <c r="AB264">
        <f>K264-K263</f>
        <v>2.2999999999999998</v>
      </c>
    </row>
    <row r="265" spans="1:28" x14ac:dyDescent="0.3">
      <c r="A265" s="77" t="s">
        <v>1030</v>
      </c>
      <c r="B265" s="77" t="s">
        <v>3700</v>
      </c>
      <c r="C265" s="29">
        <v>4</v>
      </c>
      <c r="D265" s="29">
        <v>90</v>
      </c>
      <c r="E265" s="329">
        <v>180</v>
      </c>
      <c r="F265" s="29">
        <v>500</v>
      </c>
      <c r="G265" s="29">
        <v>430</v>
      </c>
      <c r="H265" s="313">
        <v>266.90999999999997</v>
      </c>
      <c r="I265" s="313">
        <v>218.33237999999997</v>
      </c>
      <c r="J265" s="313">
        <v>172.42385999999999</v>
      </c>
      <c r="K265" s="29">
        <v>10.1</v>
      </c>
      <c r="L265" s="314">
        <v>0.5</v>
      </c>
      <c r="M265" s="315">
        <v>4</v>
      </c>
      <c r="N265" s="772"/>
      <c r="O265" s="372">
        <f t="shared" si="25"/>
        <v>15318</v>
      </c>
      <c r="Q265" s="30"/>
      <c r="T265" s="369" t="s">
        <v>828</v>
      </c>
      <c r="U265">
        <v>1</v>
      </c>
      <c r="V265" t="s">
        <v>495</v>
      </c>
      <c r="X265" s="313">
        <v>13320.269463599998</v>
      </c>
      <c r="AA265" s="30">
        <f t="shared" ref="AA265:AA275" si="26">H265-H264</f>
        <v>66.419999999999987</v>
      </c>
      <c r="AB265">
        <f t="shared" ref="AB265:AB275" si="27">K265-K264</f>
        <v>2.5</v>
      </c>
    </row>
    <row r="266" spans="1:28" x14ac:dyDescent="0.3">
      <c r="A266" s="77" t="s">
        <v>1031</v>
      </c>
      <c r="B266" s="77" t="s">
        <v>4237</v>
      </c>
      <c r="C266" s="29">
        <v>5</v>
      </c>
      <c r="D266" s="29">
        <v>90</v>
      </c>
      <c r="E266" s="329">
        <v>230</v>
      </c>
      <c r="F266" s="29">
        <v>500</v>
      </c>
      <c r="G266" s="29">
        <v>430</v>
      </c>
      <c r="H266" s="313">
        <v>333.33</v>
      </c>
      <c r="I266" s="313">
        <v>272.66393999999997</v>
      </c>
      <c r="J266" s="313">
        <v>215.33117999999999</v>
      </c>
      <c r="K266" s="29">
        <v>12.5</v>
      </c>
      <c r="L266" s="314">
        <v>0.5</v>
      </c>
      <c r="M266" s="315">
        <v>4</v>
      </c>
      <c r="N266" s="772"/>
      <c r="O266" s="372">
        <f t="shared" si="25"/>
        <v>17328</v>
      </c>
      <c r="Q266" s="30"/>
      <c r="T266" s="369" t="s">
        <v>829</v>
      </c>
      <c r="U266">
        <v>1</v>
      </c>
      <c r="V266" t="s">
        <v>496</v>
      </c>
      <c r="X266" s="313">
        <v>15068.230529220004</v>
      </c>
      <c r="AA266" s="30">
        <f t="shared" si="26"/>
        <v>66.420000000000016</v>
      </c>
      <c r="AB266">
        <f t="shared" si="27"/>
        <v>2.4000000000000004</v>
      </c>
    </row>
    <row r="267" spans="1:28" x14ac:dyDescent="0.3">
      <c r="A267" s="77" t="s">
        <v>1032</v>
      </c>
      <c r="B267" s="77" t="s">
        <v>4238</v>
      </c>
      <c r="C267" s="29">
        <v>6</v>
      </c>
      <c r="D267" s="29">
        <v>90</v>
      </c>
      <c r="E267" s="329">
        <v>280</v>
      </c>
      <c r="F267" s="29">
        <v>500</v>
      </c>
      <c r="G267" s="29">
        <v>430</v>
      </c>
      <c r="H267" s="313">
        <v>400.97999999999996</v>
      </c>
      <c r="I267" s="313">
        <v>328.00163999999995</v>
      </c>
      <c r="J267" s="313">
        <v>259.03307999999998</v>
      </c>
      <c r="K267" s="29">
        <v>15</v>
      </c>
      <c r="L267" s="314">
        <v>0.5</v>
      </c>
      <c r="M267" s="315">
        <v>4</v>
      </c>
      <c r="N267" s="772"/>
      <c r="O267" s="372">
        <f t="shared" si="25"/>
        <v>19344</v>
      </c>
      <c r="Q267" s="30"/>
      <c r="T267" s="369" t="s">
        <v>830</v>
      </c>
      <c r="U267">
        <v>1</v>
      </c>
      <c r="V267" t="s">
        <v>497</v>
      </c>
      <c r="X267" s="313">
        <v>16820.635803839996</v>
      </c>
      <c r="AA267" s="30">
        <f t="shared" si="26"/>
        <v>67.649999999999977</v>
      </c>
      <c r="AB267">
        <f t="shared" si="27"/>
        <v>2.5</v>
      </c>
    </row>
    <row r="268" spans="1:28" x14ac:dyDescent="0.3">
      <c r="A268" s="77" t="s">
        <v>1033</v>
      </c>
      <c r="B268" s="77" t="s">
        <v>4239</v>
      </c>
      <c r="C268" s="29">
        <v>7</v>
      </c>
      <c r="D268" s="29">
        <v>90</v>
      </c>
      <c r="E268" s="329">
        <v>330</v>
      </c>
      <c r="F268" s="29">
        <v>500</v>
      </c>
      <c r="G268" s="29">
        <v>430</v>
      </c>
      <c r="H268" s="313">
        <v>467.4</v>
      </c>
      <c r="I268" s="313">
        <v>382.33319999999998</v>
      </c>
      <c r="J268" s="313">
        <v>301.94040000000001</v>
      </c>
      <c r="K268" s="29">
        <v>17.5</v>
      </c>
      <c r="L268" s="314">
        <v>0.5</v>
      </c>
      <c r="M268" s="315">
        <v>4</v>
      </c>
      <c r="N268" s="772"/>
      <c r="O268" s="372">
        <f t="shared" si="25"/>
        <v>21362</v>
      </c>
      <c r="Q268" s="30"/>
      <c r="T268" s="369" t="s">
        <v>831</v>
      </c>
      <c r="U268">
        <v>1</v>
      </c>
      <c r="V268" t="s">
        <v>498</v>
      </c>
      <c r="X268" s="313">
        <v>18575.886210750003</v>
      </c>
      <c r="AA268" s="30">
        <f t="shared" si="26"/>
        <v>66.420000000000016</v>
      </c>
      <c r="AB268">
        <f t="shared" si="27"/>
        <v>2.5</v>
      </c>
    </row>
    <row r="269" spans="1:28" x14ac:dyDescent="0.3">
      <c r="A269" s="77" t="s">
        <v>1034</v>
      </c>
      <c r="B269" s="77" t="s">
        <v>4240</v>
      </c>
      <c r="C269" s="29">
        <v>8</v>
      </c>
      <c r="D269" s="29">
        <v>90</v>
      </c>
      <c r="E269" s="329">
        <v>380</v>
      </c>
      <c r="F269" s="29">
        <v>500</v>
      </c>
      <c r="G269" s="29">
        <v>430</v>
      </c>
      <c r="H269" s="313">
        <v>533.81999999999994</v>
      </c>
      <c r="I269" s="313">
        <v>436.66475999999994</v>
      </c>
      <c r="J269" s="313">
        <v>344.84771999999998</v>
      </c>
      <c r="K269" s="29">
        <v>19.899999999999999</v>
      </c>
      <c r="L269" s="314">
        <v>0.5</v>
      </c>
      <c r="M269" s="315">
        <v>4</v>
      </c>
      <c r="N269" s="772"/>
      <c r="O269" s="372">
        <f t="shared" si="25"/>
        <v>23386</v>
      </c>
      <c r="Q269" s="30"/>
      <c r="T269" s="369" t="s">
        <v>832</v>
      </c>
      <c r="U269">
        <v>1</v>
      </c>
      <c r="V269" t="s">
        <v>499</v>
      </c>
      <c r="X269" s="313">
        <v>20335.582503720001</v>
      </c>
      <c r="AA269" s="30">
        <f t="shared" si="26"/>
        <v>66.419999999999959</v>
      </c>
      <c r="AB269">
        <f t="shared" si="27"/>
        <v>2.3999999999999986</v>
      </c>
    </row>
    <row r="270" spans="1:28" x14ac:dyDescent="0.3">
      <c r="A270" s="77" t="s">
        <v>1035</v>
      </c>
      <c r="B270" s="77" t="s">
        <v>4241</v>
      </c>
      <c r="C270" s="29">
        <v>9</v>
      </c>
      <c r="D270" s="29">
        <v>90</v>
      </c>
      <c r="E270" s="329">
        <v>430</v>
      </c>
      <c r="F270" s="29">
        <v>500</v>
      </c>
      <c r="G270" s="29">
        <v>430</v>
      </c>
      <c r="H270" s="313">
        <v>600.24</v>
      </c>
      <c r="I270" s="313">
        <v>490.99631999999997</v>
      </c>
      <c r="J270" s="313">
        <v>387.75504000000001</v>
      </c>
      <c r="K270" s="29">
        <v>22.4</v>
      </c>
      <c r="L270" s="314">
        <v>0.5</v>
      </c>
      <c r="M270" s="315">
        <v>4</v>
      </c>
      <c r="N270" s="772"/>
      <c r="O270" s="372">
        <f t="shared" si="25"/>
        <v>25413</v>
      </c>
      <c r="Q270" s="30"/>
      <c r="T270" s="369" t="s">
        <v>833</v>
      </c>
      <c r="U270">
        <v>1</v>
      </c>
      <c r="V270" t="s">
        <v>500</v>
      </c>
      <c r="X270" s="313">
        <v>22098.122251920002</v>
      </c>
      <c r="AA270" s="30">
        <f t="shared" si="26"/>
        <v>66.420000000000073</v>
      </c>
      <c r="AB270">
        <f t="shared" si="27"/>
        <v>2.5</v>
      </c>
    </row>
    <row r="271" spans="1:28" x14ac:dyDescent="0.3">
      <c r="A271" s="77" t="s">
        <v>1036</v>
      </c>
      <c r="B271" s="77" t="s">
        <v>4242</v>
      </c>
      <c r="C271" s="29">
        <v>10</v>
      </c>
      <c r="D271" s="29">
        <v>90</v>
      </c>
      <c r="E271" s="329">
        <v>480</v>
      </c>
      <c r="F271" s="29">
        <v>500</v>
      </c>
      <c r="G271" s="29">
        <v>430</v>
      </c>
      <c r="H271" s="313">
        <v>667.89</v>
      </c>
      <c r="I271" s="313">
        <v>546.33402000000001</v>
      </c>
      <c r="J271" s="313">
        <v>431.45694000000003</v>
      </c>
      <c r="K271" s="29">
        <v>24.9</v>
      </c>
      <c r="L271" s="314">
        <v>0.5</v>
      </c>
      <c r="M271" s="315">
        <v>6</v>
      </c>
      <c r="N271" s="772"/>
      <c r="O271" s="372">
        <f t="shared" si="25"/>
        <v>27445</v>
      </c>
      <c r="Q271" s="30"/>
      <c r="T271" s="369" t="s">
        <v>834</v>
      </c>
      <c r="U271">
        <v>1</v>
      </c>
      <c r="V271" t="s">
        <v>501</v>
      </c>
      <c r="X271" s="313">
        <v>23865.109563239999</v>
      </c>
      <c r="AA271" s="30">
        <f t="shared" si="26"/>
        <v>67.649999999999977</v>
      </c>
      <c r="AB271">
        <f t="shared" si="27"/>
        <v>2.5</v>
      </c>
    </row>
    <row r="272" spans="1:28" x14ac:dyDescent="0.3">
      <c r="A272" s="77" t="s">
        <v>1037</v>
      </c>
      <c r="B272" s="77" t="s">
        <v>4243</v>
      </c>
      <c r="C272" s="29">
        <v>11</v>
      </c>
      <c r="D272" s="29">
        <v>90</v>
      </c>
      <c r="E272" s="329">
        <v>530</v>
      </c>
      <c r="F272" s="29">
        <v>500</v>
      </c>
      <c r="G272" s="29">
        <v>430</v>
      </c>
      <c r="H272" s="313">
        <v>734.31</v>
      </c>
      <c r="I272" s="313">
        <v>600.66557999999986</v>
      </c>
      <c r="J272" s="313">
        <v>474.36426</v>
      </c>
      <c r="K272" s="29">
        <v>27.4</v>
      </c>
      <c r="L272" s="314">
        <v>0.5</v>
      </c>
      <c r="M272" s="315">
        <v>6</v>
      </c>
      <c r="N272" s="772"/>
      <c r="O272" s="372">
        <f t="shared" si="25"/>
        <v>29478</v>
      </c>
      <c r="Q272" s="30"/>
      <c r="T272" s="369" t="s">
        <v>835</v>
      </c>
      <c r="U272">
        <v>1</v>
      </c>
      <c r="V272" t="s">
        <v>502</v>
      </c>
      <c r="X272" s="313">
        <v>25633.330352190009</v>
      </c>
      <c r="AA272" s="30">
        <f t="shared" si="26"/>
        <v>66.419999999999959</v>
      </c>
      <c r="AB272">
        <f t="shared" si="27"/>
        <v>2.5</v>
      </c>
    </row>
    <row r="273" spans="1:28" x14ac:dyDescent="0.3">
      <c r="A273" s="77" t="s">
        <v>1038</v>
      </c>
      <c r="B273" s="77" t="s">
        <v>4244</v>
      </c>
      <c r="C273" s="29">
        <v>12</v>
      </c>
      <c r="D273" s="29">
        <v>90</v>
      </c>
      <c r="E273" s="329">
        <v>580</v>
      </c>
      <c r="F273" s="29">
        <v>500</v>
      </c>
      <c r="G273" s="29">
        <v>430</v>
      </c>
      <c r="H273" s="313">
        <v>800.73</v>
      </c>
      <c r="I273" s="313">
        <v>654.99713999999994</v>
      </c>
      <c r="J273" s="313">
        <v>517.27157999999997</v>
      </c>
      <c r="K273" s="29">
        <v>29.8</v>
      </c>
      <c r="L273" s="314">
        <v>0.5</v>
      </c>
      <c r="M273" s="315">
        <v>6</v>
      </c>
      <c r="N273" s="772"/>
      <c r="O273" s="372">
        <f t="shared" si="25"/>
        <v>31489</v>
      </c>
      <c r="Q273" s="30"/>
      <c r="T273" s="369" t="s">
        <v>836</v>
      </c>
      <c r="U273">
        <v>1</v>
      </c>
      <c r="V273" t="s">
        <v>503</v>
      </c>
      <c r="X273" s="313">
        <v>27381.553039170001</v>
      </c>
      <c r="AA273" s="30">
        <f t="shared" si="26"/>
        <v>66.420000000000073</v>
      </c>
      <c r="AB273">
        <f t="shared" si="27"/>
        <v>2.4000000000000021</v>
      </c>
    </row>
    <row r="274" spans="1:28" x14ac:dyDescent="0.3">
      <c r="A274" s="77" t="s">
        <v>1039</v>
      </c>
      <c r="B274" s="77" t="s">
        <v>4245</v>
      </c>
      <c r="C274" s="29">
        <v>13</v>
      </c>
      <c r="D274" s="29">
        <v>90</v>
      </c>
      <c r="E274" s="329">
        <v>630</v>
      </c>
      <c r="F274" s="29">
        <v>500</v>
      </c>
      <c r="G274" s="29">
        <v>430</v>
      </c>
      <c r="H274" s="313">
        <v>867.15</v>
      </c>
      <c r="I274" s="313">
        <v>709.32869999999991</v>
      </c>
      <c r="J274" s="313">
        <v>560.1789</v>
      </c>
      <c r="K274" s="29">
        <v>32.299999999999997</v>
      </c>
      <c r="L274" s="314">
        <v>0.5</v>
      </c>
      <c r="M274" s="315">
        <v>6</v>
      </c>
      <c r="N274" s="772"/>
      <c r="O274" s="372">
        <f t="shared" si="25"/>
        <v>33499</v>
      </c>
      <c r="Q274" s="30"/>
      <c r="T274" s="369" t="s">
        <v>837</v>
      </c>
      <c r="U274">
        <v>1</v>
      </c>
      <c r="V274" t="s">
        <v>504</v>
      </c>
      <c r="X274" s="313">
        <v>29129.775726150005</v>
      </c>
      <c r="AA274" s="30">
        <f t="shared" si="26"/>
        <v>66.419999999999959</v>
      </c>
      <c r="AB274">
        <f t="shared" si="27"/>
        <v>2.4999999999999964</v>
      </c>
    </row>
    <row r="275" spans="1:28" x14ac:dyDescent="0.3">
      <c r="A275" s="77" t="s">
        <v>1040</v>
      </c>
      <c r="B275" s="77" t="s">
        <v>4246</v>
      </c>
      <c r="C275" s="29">
        <v>14</v>
      </c>
      <c r="D275" s="29">
        <v>90</v>
      </c>
      <c r="E275" s="329">
        <v>680</v>
      </c>
      <c r="F275" s="29">
        <v>500</v>
      </c>
      <c r="G275" s="29">
        <v>430</v>
      </c>
      <c r="H275" s="313">
        <v>934.8</v>
      </c>
      <c r="I275" s="313">
        <v>764.66639999999995</v>
      </c>
      <c r="J275" s="313">
        <v>603.88080000000002</v>
      </c>
      <c r="K275" s="29">
        <v>34.799999999999997</v>
      </c>
      <c r="L275" s="314">
        <v>0.5</v>
      </c>
      <c r="M275" s="315">
        <v>6</v>
      </c>
      <c r="N275" s="773"/>
      <c r="O275" s="372">
        <f t="shared" si="25"/>
        <v>35714</v>
      </c>
      <c r="Q275" s="30"/>
      <c r="T275" s="369" t="s">
        <v>838</v>
      </c>
      <c r="U275">
        <v>1</v>
      </c>
      <c r="V275" t="s">
        <v>839</v>
      </c>
      <c r="X275" s="313">
        <v>31055.715622799988</v>
      </c>
      <c r="AA275" s="30">
        <f t="shared" si="26"/>
        <v>67.649999999999977</v>
      </c>
      <c r="AB275">
        <f t="shared" si="27"/>
        <v>2.5</v>
      </c>
    </row>
    <row r="276" spans="1:28" x14ac:dyDescent="0.3">
      <c r="A276" s="77" t="s">
        <v>6255</v>
      </c>
      <c r="B276" s="77" t="s">
        <v>6256</v>
      </c>
      <c r="C276" s="29">
        <v>15</v>
      </c>
      <c r="D276" s="29">
        <v>90</v>
      </c>
      <c r="E276" s="329">
        <f>E275+50</f>
        <v>730</v>
      </c>
      <c r="F276" s="29">
        <v>500</v>
      </c>
      <c r="G276" s="29">
        <v>430</v>
      </c>
      <c r="H276" s="313">
        <f>H275+66</f>
        <v>1000.8</v>
      </c>
      <c r="I276" s="313">
        <f>ROUND(H276*0.818,0)</f>
        <v>819</v>
      </c>
      <c r="J276" s="313">
        <f>ROUND(H276*0.646,0)</f>
        <v>647</v>
      </c>
      <c r="K276" s="29">
        <f>K275+2.5</f>
        <v>37.299999999999997</v>
      </c>
      <c r="L276" s="314">
        <v>0.5</v>
      </c>
      <c r="M276" s="315">
        <v>6</v>
      </c>
      <c r="N276" s="370"/>
      <c r="O276" s="372">
        <f t="shared" si="25"/>
        <v>37738</v>
      </c>
      <c r="Q276" s="30"/>
      <c r="T276" s="369" t="s">
        <v>840</v>
      </c>
      <c r="U276">
        <v>1</v>
      </c>
      <c r="V276" t="s">
        <v>841</v>
      </c>
      <c r="X276" s="313">
        <v>32816</v>
      </c>
    </row>
    <row r="277" spans="1:28" x14ac:dyDescent="0.3">
      <c r="A277" s="77" t="s">
        <v>6257</v>
      </c>
      <c r="B277" s="77" t="s">
        <v>6258</v>
      </c>
      <c r="C277" s="29">
        <f>C276+1</f>
        <v>16</v>
      </c>
      <c r="D277" s="29">
        <v>90</v>
      </c>
      <c r="E277" s="329">
        <f t="shared" ref="E277:E299" si="28">E276+50</f>
        <v>780</v>
      </c>
      <c r="F277" s="29">
        <v>500</v>
      </c>
      <c r="G277" s="29">
        <v>430</v>
      </c>
      <c r="H277" s="313">
        <f t="shared" ref="H277:H280" si="29">H276+66</f>
        <v>1066.8</v>
      </c>
      <c r="I277" s="313">
        <f t="shared" ref="I277:I299" si="30">ROUND(H277*0.818,0)</f>
        <v>873</v>
      </c>
      <c r="J277" s="313">
        <f t="shared" ref="J277:J299" si="31">ROUND(H277*0.646,0)</f>
        <v>689</v>
      </c>
      <c r="K277" s="29">
        <f t="shared" ref="K277:K299" si="32">K276+2.5</f>
        <v>39.799999999999997</v>
      </c>
      <c r="L277" s="314">
        <v>0.5</v>
      </c>
      <c r="M277" s="315">
        <v>6</v>
      </c>
      <c r="N277" s="370"/>
      <c r="O277" s="372">
        <f t="shared" si="25"/>
        <v>39762</v>
      </c>
      <c r="Q277" s="30"/>
      <c r="T277" s="369" t="s">
        <v>842</v>
      </c>
      <c r="U277">
        <v>1</v>
      </c>
      <c r="V277" t="s">
        <v>843</v>
      </c>
      <c r="X277" s="313">
        <v>34576</v>
      </c>
    </row>
    <row r="278" spans="1:28" x14ac:dyDescent="0.3">
      <c r="A278" s="77" t="s">
        <v>6259</v>
      </c>
      <c r="B278" s="77" t="s">
        <v>6260</v>
      </c>
      <c r="C278" s="29">
        <f t="shared" ref="C278:C295" si="33">C277+1</f>
        <v>17</v>
      </c>
      <c r="D278" s="29">
        <v>90</v>
      </c>
      <c r="E278" s="329">
        <f t="shared" si="28"/>
        <v>830</v>
      </c>
      <c r="F278" s="29">
        <v>500</v>
      </c>
      <c r="G278" s="29">
        <v>430</v>
      </c>
      <c r="H278" s="313">
        <f t="shared" si="29"/>
        <v>1132.8</v>
      </c>
      <c r="I278" s="313">
        <f t="shared" si="30"/>
        <v>927</v>
      </c>
      <c r="J278" s="313">
        <f t="shared" si="31"/>
        <v>732</v>
      </c>
      <c r="K278" s="29">
        <f t="shared" si="32"/>
        <v>42.3</v>
      </c>
      <c r="L278" s="314">
        <v>0.5</v>
      </c>
      <c r="M278" s="315">
        <v>6</v>
      </c>
      <c r="N278" s="370"/>
      <c r="O278" s="372">
        <f t="shared" si="25"/>
        <v>41786</v>
      </c>
      <c r="Q278" s="30"/>
      <c r="T278" s="369" t="s">
        <v>844</v>
      </c>
      <c r="U278">
        <v>1</v>
      </c>
      <c r="V278" t="s">
        <v>845</v>
      </c>
      <c r="X278" s="313">
        <v>36336</v>
      </c>
    </row>
    <row r="279" spans="1:28" x14ac:dyDescent="0.3">
      <c r="A279" s="77" t="s">
        <v>6261</v>
      </c>
      <c r="B279" s="77" t="s">
        <v>6262</v>
      </c>
      <c r="C279" s="29">
        <f t="shared" si="33"/>
        <v>18</v>
      </c>
      <c r="D279" s="29">
        <v>90</v>
      </c>
      <c r="E279" s="329">
        <f t="shared" si="28"/>
        <v>880</v>
      </c>
      <c r="F279" s="29">
        <v>500</v>
      </c>
      <c r="G279" s="29">
        <v>430</v>
      </c>
      <c r="H279" s="313">
        <f t="shared" si="29"/>
        <v>1198.8</v>
      </c>
      <c r="I279" s="313">
        <f t="shared" si="30"/>
        <v>981</v>
      </c>
      <c r="J279" s="313">
        <f t="shared" si="31"/>
        <v>774</v>
      </c>
      <c r="K279" s="29">
        <f t="shared" si="32"/>
        <v>44.8</v>
      </c>
      <c r="L279" s="314">
        <v>0.5</v>
      </c>
      <c r="M279" s="315">
        <v>6</v>
      </c>
      <c r="N279" s="370"/>
      <c r="O279" s="372">
        <f t="shared" si="25"/>
        <v>43810</v>
      </c>
      <c r="Q279" s="30"/>
      <c r="X279" s="313">
        <v>38096</v>
      </c>
    </row>
    <row r="280" spans="1:28" x14ac:dyDescent="0.3">
      <c r="A280" s="77" t="s">
        <v>6263</v>
      </c>
      <c r="B280" s="77" t="s">
        <v>6264</v>
      </c>
      <c r="C280" s="29">
        <f t="shared" si="33"/>
        <v>19</v>
      </c>
      <c r="D280" s="29">
        <v>90</v>
      </c>
      <c r="E280" s="329">
        <f t="shared" si="28"/>
        <v>930</v>
      </c>
      <c r="F280" s="29">
        <v>500</v>
      </c>
      <c r="G280" s="29">
        <v>430</v>
      </c>
      <c r="H280" s="313">
        <f t="shared" si="29"/>
        <v>1264.8</v>
      </c>
      <c r="I280" s="313">
        <f t="shared" si="30"/>
        <v>1035</v>
      </c>
      <c r="J280" s="313">
        <f t="shared" si="31"/>
        <v>817</v>
      </c>
      <c r="K280" s="29">
        <f t="shared" si="32"/>
        <v>47.3</v>
      </c>
      <c r="L280" s="314">
        <v>0.5</v>
      </c>
      <c r="M280" s="315">
        <v>6</v>
      </c>
      <c r="N280" s="370"/>
      <c r="O280" s="372">
        <f t="shared" si="25"/>
        <v>45834</v>
      </c>
      <c r="Q280" s="30"/>
      <c r="X280" s="313">
        <v>39856</v>
      </c>
    </row>
    <row r="281" spans="1:28" x14ac:dyDescent="0.3">
      <c r="A281" s="77" t="s">
        <v>6265</v>
      </c>
      <c r="B281" s="77" t="s">
        <v>6266</v>
      </c>
      <c r="C281" s="29">
        <f t="shared" si="33"/>
        <v>20</v>
      </c>
      <c r="D281" s="29">
        <v>90</v>
      </c>
      <c r="E281" s="329">
        <f t="shared" si="28"/>
        <v>980</v>
      </c>
      <c r="F281" s="29">
        <v>500</v>
      </c>
      <c r="G281" s="29">
        <v>430</v>
      </c>
      <c r="H281" s="313">
        <f>H280+65</f>
        <v>1329.8</v>
      </c>
      <c r="I281" s="313">
        <f t="shared" si="30"/>
        <v>1088</v>
      </c>
      <c r="J281" s="313">
        <f t="shared" si="31"/>
        <v>859</v>
      </c>
      <c r="K281" s="29">
        <f t="shared" si="32"/>
        <v>49.8</v>
      </c>
      <c r="L281" s="314">
        <v>0.5</v>
      </c>
      <c r="M281" s="315">
        <v>6</v>
      </c>
      <c r="N281" s="370"/>
      <c r="O281" s="372">
        <f t="shared" si="25"/>
        <v>47858</v>
      </c>
      <c r="Q281" s="30"/>
      <c r="X281" s="313">
        <v>41616</v>
      </c>
    </row>
    <row r="282" spans="1:28" x14ac:dyDescent="0.3">
      <c r="A282" s="77" t="s">
        <v>6267</v>
      </c>
      <c r="B282" s="77" t="s">
        <v>6268</v>
      </c>
      <c r="C282" s="29">
        <f t="shared" si="33"/>
        <v>21</v>
      </c>
      <c r="D282" s="29">
        <v>90</v>
      </c>
      <c r="E282" s="329">
        <f t="shared" si="28"/>
        <v>1030</v>
      </c>
      <c r="F282" s="29">
        <v>500</v>
      </c>
      <c r="G282" s="29">
        <v>430</v>
      </c>
      <c r="H282" s="313">
        <f>H281+64</f>
        <v>1393.8</v>
      </c>
      <c r="I282" s="313">
        <f t="shared" si="30"/>
        <v>1140</v>
      </c>
      <c r="J282" s="313">
        <f t="shared" si="31"/>
        <v>900</v>
      </c>
      <c r="K282" s="29">
        <f t="shared" si="32"/>
        <v>52.3</v>
      </c>
      <c r="L282" s="314">
        <v>0.5</v>
      </c>
      <c r="M282" s="315">
        <v>8</v>
      </c>
      <c r="N282" s="370"/>
      <c r="O282" s="372">
        <f t="shared" si="25"/>
        <v>49882</v>
      </c>
      <c r="Q282" s="30"/>
      <c r="X282" s="313">
        <v>43376</v>
      </c>
    </row>
    <row r="283" spans="1:28" x14ac:dyDescent="0.3">
      <c r="A283" s="77" t="s">
        <v>6269</v>
      </c>
      <c r="B283" s="77" t="s">
        <v>6270</v>
      </c>
      <c r="C283" s="29">
        <f t="shared" si="33"/>
        <v>22</v>
      </c>
      <c r="D283" s="29">
        <v>90</v>
      </c>
      <c r="E283" s="329">
        <f t="shared" si="28"/>
        <v>1080</v>
      </c>
      <c r="F283" s="29">
        <v>500</v>
      </c>
      <c r="G283" s="29">
        <v>430</v>
      </c>
      <c r="H283" s="313">
        <f t="shared" ref="H283:H290" si="34">H282+64</f>
        <v>1457.8</v>
      </c>
      <c r="I283" s="313">
        <f t="shared" si="30"/>
        <v>1192</v>
      </c>
      <c r="J283" s="313">
        <f t="shared" si="31"/>
        <v>942</v>
      </c>
      <c r="K283" s="29">
        <f t="shared" si="32"/>
        <v>54.8</v>
      </c>
      <c r="L283" s="314">
        <v>0.5</v>
      </c>
      <c r="M283" s="315">
        <v>8</v>
      </c>
      <c r="N283" s="370"/>
      <c r="O283" s="372">
        <f t="shared" si="25"/>
        <v>51906</v>
      </c>
      <c r="Q283" s="30"/>
      <c r="X283" s="313">
        <v>45136</v>
      </c>
    </row>
    <row r="284" spans="1:28" x14ac:dyDescent="0.3">
      <c r="A284" s="77" t="s">
        <v>6271</v>
      </c>
      <c r="B284" s="77" t="s">
        <v>6272</v>
      </c>
      <c r="C284" s="29">
        <f t="shared" si="33"/>
        <v>23</v>
      </c>
      <c r="D284" s="29">
        <v>90</v>
      </c>
      <c r="E284" s="329">
        <f t="shared" si="28"/>
        <v>1130</v>
      </c>
      <c r="F284" s="29">
        <v>500</v>
      </c>
      <c r="G284" s="29">
        <v>430</v>
      </c>
      <c r="H284" s="313">
        <f t="shared" si="34"/>
        <v>1521.8</v>
      </c>
      <c r="I284" s="313">
        <f t="shared" si="30"/>
        <v>1245</v>
      </c>
      <c r="J284" s="313">
        <f t="shared" si="31"/>
        <v>983</v>
      </c>
      <c r="K284" s="29">
        <f t="shared" si="32"/>
        <v>57.3</v>
      </c>
      <c r="L284" s="314">
        <v>0.5</v>
      </c>
      <c r="M284" s="315">
        <v>8</v>
      </c>
      <c r="N284" s="370"/>
      <c r="O284" s="372">
        <f t="shared" si="25"/>
        <v>53930</v>
      </c>
      <c r="Q284" s="30"/>
      <c r="X284" s="313">
        <v>46896</v>
      </c>
    </row>
    <row r="285" spans="1:28" x14ac:dyDescent="0.3">
      <c r="A285" s="77" t="s">
        <v>6273</v>
      </c>
      <c r="B285" s="77" t="s">
        <v>6274</v>
      </c>
      <c r="C285" s="29">
        <f t="shared" si="33"/>
        <v>24</v>
      </c>
      <c r="D285" s="29">
        <v>90</v>
      </c>
      <c r="E285" s="329">
        <f t="shared" si="28"/>
        <v>1180</v>
      </c>
      <c r="F285" s="29">
        <v>500</v>
      </c>
      <c r="G285" s="29">
        <v>430</v>
      </c>
      <c r="H285" s="313">
        <f t="shared" si="34"/>
        <v>1585.8</v>
      </c>
      <c r="I285" s="313">
        <f t="shared" si="30"/>
        <v>1297</v>
      </c>
      <c r="J285" s="313">
        <f t="shared" si="31"/>
        <v>1024</v>
      </c>
      <c r="K285" s="29">
        <f t="shared" si="32"/>
        <v>59.8</v>
      </c>
      <c r="L285" s="314">
        <v>0.5</v>
      </c>
      <c r="M285" s="315">
        <v>8</v>
      </c>
      <c r="N285" s="370"/>
      <c r="O285" s="372">
        <f t="shared" si="25"/>
        <v>55954</v>
      </c>
      <c r="Q285" s="30"/>
      <c r="X285" s="313">
        <v>48656</v>
      </c>
    </row>
    <row r="286" spans="1:28" x14ac:dyDescent="0.3">
      <c r="A286" s="77" t="s">
        <v>6275</v>
      </c>
      <c r="B286" s="77" t="s">
        <v>6276</v>
      </c>
      <c r="C286" s="29">
        <f t="shared" si="33"/>
        <v>25</v>
      </c>
      <c r="D286" s="29">
        <v>90</v>
      </c>
      <c r="E286" s="329">
        <f t="shared" si="28"/>
        <v>1230</v>
      </c>
      <c r="F286" s="29">
        <v>500</v>
      </c>
      <c r="G286" s="29">
        <v>430</v>
      </c>
      <c r="H286" s="313">
        <f t="shared" si="34"/>
        <v>1649.8</v>
      </c>
      <c r="I286" s="313">
        <f t="shared" si="30"/>
        <v>1350</v>
      </c>
      <c r="J286" s="313">
        <f t="shared" si="31"/>
        <v>1066</v>
      </c>
      <c r="K286" s="29">
        <f t="shared" si="32"/>
        <v>62.3</v>
      </c>
      <c r="L286" s="314">
        <v>0.5</v>
      </c>
      <c r="M286" s="315">
        <v>8</v>
      </c>
      <c r="N286" s="370"/>
      <c r="O286" s="372">
        <f t="shared" si="25"/>
        <v>57978</v>
      </c>
      <c r="Q286" s="30"/>
      <c r="T286">
        <v>0.81799999999999995</v>
      </c>
      <c r="U286">
        <v>0.64600000000000002</v>
      </c>
      <c r="X286" s="313">
        <v>50416</v>
      </c>
    </row>
    <row r="287" spans="1:28" x14ac:dyDescent="0.3">
      <c r="A287" s="77" t="s">
        <v>6277</v>
      </c>
      <c r="B287" s="77" t="s">
        <v>6278</v>
      </c>
      <c r="C287" s="29">
        <f t="shared" si="33"/>
        <v>26</v>
      </c>
      <c r="D287" s="29">
        <v>90</v>
      </c>
      <c r="E287" s="329">
        <f t="shared" si="28"/>
        <v>1280</v>
      </c>
      <c r="F287" s="29">
        <v>500</v>
      </c>
      <c r="G287" s="29">
        <v>430</v>
      </c>
      <c r="H287" s="313">
        <f t="shared" si="34"/>
        <v>1713.8</v>
      </c>
      <c r="I287" s="313">
        <f t="shared" si="30"/>
        <v>1402</v>
      </c>
      <c r="J287" s="313">
        <f t="shared" si="31"/>
        <v>1107</v>
      </c>
      <c r="K287" s="29">
        <f t="shared" si="32"/>
        <v>64.8</v>
      </c>
      <c r="L287" s="314">
        <v>0.5</v>
      </c>
      <c r="M287" s="315">
        <v>8</v>
      </c>
      <c r="N287" s="370"/>
      <c r="O287" s="372">
        <f t="shared" si="25"/>
        <v>60002</v>
      </c>
      <c r="Q287" s="30"/>
      <c r="T287">
        <v>1636</v>
      </c>
      <c r="U287">
        <v>1292</v>
      </c>
      <c r="X287" s="313">
        <v>52176</v>
      </c>
    </row>
    <row r="288" spans="1:28" x14ac:dyDescent="0.3">
      <c r="A288" s="77" t="s">
        <v>6279</v>
      </c>
      <c r="B288" s="77" t="s">
        <v>6280</v>
      </c>
      <c r="C288" s="29">
        <f t="shared" si="33"/>
        <v>27</v>
      </c>
      <c r="D288" s="29">
        <v>90</v>
      </c>
      <c r="E288" s="329">
        <f t="shared" si="28"/>
        <v>1330</v>
      </c>
      <c r="F288" s="29">
        <v>500</v>
      </c>
      <c r="G288" s="29">
        <v>430</v>
      </c>
      <c r="H288" s="313">
        <f t="shared" si="34"/>
        <v>1777.8</v>
      </c>
      <c r="I288" s="313">
        <f t="shared" si="30"/>
        <v>1454</v>
      </c>
      <c r="J288" s="313">
        <f t="shared" si="31"/>
        <v>1148</v>
      </c>
      <c r="K288" s="29">
        <f t="shared" si="32"/>
        <v>67.3</v>
      </c>
      <c r="L288" s="314">
        <v>0.5</v>
      </c>
      <c r="M288" s="315">
        <v>8</v>
      </c>
      <c r="N288" s="370"/>
      <c r="O288" s="372">
        <f t="shared" si="25"/>
        <v>62026</v>
      </c>
      <c r="Q288" s="30"/>
      <c r="T288">
        <v>2290</v>
      </c>
      <c r="U288">
        <v>1809</v>
      </c>
      <c r="X288" s="313">
        <v>53936</v>
      </c>
    </row>
    <row r="289" spans="1:28" x14ac:dyDescent="0.3">
      <c r="A289" s="77" t="s">
        <v>6281</v>
      </c>
      <c r="B289" s="77" t="s">
        <v>6282</v>
      </c>
      <c r="C289" s="29">
        <f t="shared" si="33"/>
        <v>28</v>
      </c>
      <c r="D289" s="29">
        <v>90</v>
      </c>
      <c r="E289" s="329">
        <f t="shared" si="28"/>
        <v>1380</v>
      </c>
      <c r="F289" s="29">
        <v>500</v>
      </c>
      <c r="G289" s="29">
        <v>430</v>
      </c>
      <c r="H289" s="313">
        <f t="shared" si="34"/>
        <v>1841.8</v>
      </c>
      <c r="I289" s="313">
        <f t="shared" si="30"/>
        <v>1507</v>
      </c>
      <c r="J289" s="313">
        <f t="shared" si="31"/>
        <v>1190</v>
      </c>
      <c r="K289" s="29">
        <f t="shared" si="32"/>
        <v>69.8</v>
      </c>
      <c r="L289" s="314">
        <v>0.5</v>
      </c>
      <c r="M289" s="315">
        <v>8</v>
      </c>
      <c r="N289" s="370"/>
      <c r="O289" s="372">
        <f t="shared" si="25"/>
        <v>64050</v>
      </c>
      <c r="Q289" s="30"/>
      <c r="T289">
        <v>2781</v>
      </c>
      <c r="U289">
        <v>2196</v>
      </c>
      <c r="X289" s="313">
        <v>55696</v>
      </c>
    </row>
    <row r="290" spans="1:28" x14ac:dyDescent="0.3">
      <c r="A290" s="77" t="s">
        <v>6283</v>
      </c>
      <c r="B290" s="77" t="s">
        <v>6284</v>
      </c>
      <c r="C290" s="29">
        <f t="shared" si="33"/>
        <v>29</v>
      </c>
      <c r="D290" s="29">
        <v>90</v>
      </c>
      <c r="E290" s="329">
        <f t="shared" si="28"/>
        <v>1430</v>
      </c>
      <c r="F290" s="29">
        <v>500</v>
      </c>
      <c r="G290" s="29">
        <v>430</v>
      </c>
      <c r="H290" s="313">
        <f t="shared" si="34"/>
        <v>1905.8</v>
      </c>
      <c r="I290" s="313">
        <f t="shared" si="30"/>
        <v>1559</v>
      </c>
      <c r="J290" s="313">
        <f t="shared" si="31"/>
        <v>1231</v>
      </c>
      <c r="K290" s="29">
        <f t="shared" si="32"/>
        <v>72.3</v>
      </c>
      <c r="L290" s="314">
        <v>0.5</v>
      </c>
      <c r="M290" s="315">
        <v>8</v>
      </c>
      <c r="N290" s="370"/>
      <c r="O290" s="372">
        <f t="shared" si="25"/>
        <v>66074</v>
      </c>
      <c r="Q290" s="30"/>
      <c r="T290">
        <v>3272</v>
      </c>
      <c r="U290">
        <v>2584</v>
      </c>
      <c r="X290" s="313">
        <v>57456</v>
      </c>
    </row>
    <row r="291" spans="1:28" x14ac:dyDescent="0.3">
      <c r="A291" s="77" t="s">
        <v>6285</v>
      </c>
      <c r="B291" s="77" t="s">
        <v>6286</v>
      </c>
      <c r="C291" s="29">
        <f t="shared" si="33"/>
        <v>30</v>
      </c>
      <c r="D291" s="29">
        <v>90</v>
      </c>
      <c r="E291" s="329">
        <f t="shared" si="28"/>
        <v>1480</v>
      </c>
      <c r="F291" s="29">
        <v>500</v>
      </c>
      <c r="G291" s="29">
        <v>430</v>
      </c>
      <c r="H291" s="313">
        <f>H290+62</f>
        <v>1967.8</v>
      </c>
      <c r="I291" s="313">
        <f t="shared" si="30"/>
        <v>1610</v>
      </c>
      <c r="J291" s="313">
        <f t="shared" si="31"/>
        <v>1271</v>
      </c>
      <c r="K291" s="29">
        <f t="shared" si="32"/>
        <v>74.8</v>
      </c>
      <c r="L291" s="314">
        <v>0.5</v>
      </c>
      <c r="M291" s="315">
        <v>8</v>
      </c>
      <c r="N291" s="370"/>
      <c r="O291" s="372">
        <f t="shared" si="25"/>
        <v>68098</v>
      </c>
      <c r="Q291" s="30"/>
      <c r="X291" s="313">
        <v>59216</v>
      </c>
    </row>
    <row r="292" spans="1:28" x14ac:dyDescent="0.3">
      <c r="A292" s="77" t="s">
        <v>6287</v>
      </c>
      <c r="B292" s="77" t="s">
        <v>6288</v>
      </c>
      <c r="C292" s="29">
        <f t="shared" si="33"/>
        <v>31</v>
      </c>
      <c r="D292" s="29">
        <v>90</v>
      </c>
      <c r="E292" s="329">
        <f t="shared" si="28"/>
        <v>1530</v>
      </c>
      <c r="F292" s="29">
        <v>500</v>
      </c>
      <c r="G292" s="29">
        <v>430</v>
      </c>
      <c r="H292" s="313">
        <f t="shared" ref="H292:H299" si="35">H291+62</f>
        <v>2029.8</v>
      </c>
      <c r="I292" s="313">
        <f t="shared" si="30"/>
        <v>1660</v>
      </c>
      <c r="J292" s="313">
        <f t="shared" si="31"/>
        <v>1311</v>
      </c>
      <c r="K292" s="29">
        <f t="shared" si="32"/>
        <v>77.3</v>
      </c>
      <c r="L292" s="314">
        <v>0.5</v>
      </c>
      <c r="M292" s="315">
        <v>8</v>
      </c>
      <c r="N292" s="370"/>
      <c r="O292" s="372">
        <f t="shared" si="25"/>
        <v>70122</v>
      </c>
      <c r="Q292" s="30"/>
      <c r="X292" s="313">
        <v>60976</v>
      </c>
    </row>
    <row r="293" spans="1:28" x14ac:dyDescent="0.3">
      <c r="A293" s="77" t="s">
        <v>6289</v>
      </c>
      <c r="B293" s="77" t="s">
        <v>6290</v>
      </c>
      <c r="C293" s="29">
        <f t="shared" si="33"/>
        <v>32</v>
      </c>
      <c r="D293" s="29">
        <v>90</v>
      </c>
      <c r="E293" s="329">
        <f t="shared" si="28"/>
        <v>1580</v>
      </c>
      <c r="F293" s="29">
        <v>500</v>
      </c>
      <c r="G293" s="29">
        <v>430</v>
      </c>
      <c r="H293" s="313">
        <f t="shared" si="35"/>
        <v>2091.8000000000002</v>
      </c>
      <c r="I293" s="313">
        <f t="shared" si="30"/>
        <v>1711</v>
      </c>
      <c r="J293" s="313">
        <f t="shared" si="31"/>
        <v>1351</v>
      </c>
      <c r="K293" s="29">
        <f t="shared" si="32"/>
        <v>79.8</v>
      </c>
      <c r="L293" s="314">
        <v>0.5</v>
      </c>
      <c r="M293" s="315">
        <v>8</v>
      </c>
      <c r="N293" s="370"/>
      <c r="O293" s="372">
        <f t="shared" si="25"/>
        <v>72146</v>
      </c>
      <c r="Q293" s="30"/>
      <c r="X293" s="313">
        <v>62736</v>
      </c>
    </row>
    <row r="294" spans="1:28" x14ac:dyDescent="0.3">
      <c r="A294" s="77" t="s">
        <v>6291</v>
      </c>
      <c r="B294" s="77" t="s">
        <v>6292</v>
      </c>
      <c r="C294" s="29">
        <f t="shared" si="33"/>
        <v>33</v>
      </c>
      <c r="D294" s="29">
        <v>90</v>
      </c>
      <c r="E294" s="329">
        <f t="shared" si="28"/>
        <v>1630</v>
      </c>
      <c r="F294" s="29">
        <v>500</v>
      </c>
      <c r="G294" s="29">
        <v>430</v>
      </c>
      <c r="H294" s="313">
        <f t="shared" si="35"/>
        <v>2153.8000000000002</v>
      </c>
      <c r="I294" s="313">
        <f t="shared" si="30"/>
        <v>1762</v>
      </c>
      <c r="J294" s="313">
        <f t="shared" si="31"/>
        <v>1391</v>
      </c>
      <c r="K294" s="29">
        <f t="shared" si="32"/>
        <v>82.3</v>
      </c>
      <c r="L294" s="314">
        <v>0.5</v>
      </c>
      <c r="M294" s="315">
        <v>8</v>
      </c>
      <c r="N294" s="370"/>
      <c r="O294" s="372">
        <f t="shared" si="25"/>
        <v>74170</v>
      </c>
      <c r="Q294" s="30"/>
      <c r="X294" s="313">
        <v>64496</v>
      </c>
    </row>
    <row r="295" spans="1:28" x14ac:dyDescent="0.3">
      <c r="A295" s="77" t="s">
        <v>6293</v>
      </c>
      <c r="B295" s="77" t="s">
        <v>6294</v>
      </c>
      <c r="C295" s="29">
        <f t="shared" si="33"/>
        <v>34</v>
      </c>
      <c r="D295" s="29">
        <v>90</v>
      </c>
      <c r="E295" s="329">
        <f t="shared" si="28"/>
        <v>1680</v>
      </c>
      <c r="F295" s="29">
        <v>500</v>
      </c>
      <c r="G295" s="29">
        <v>430</v>
      </c>
      <c r="H295" s="313">
        <f t="shared" si="35"/>
        <v>2215.8000000000002</v>
      </c>
      <c r="I295" s="313">
        <f t="shared" si="30"/>
        <v>1813</v>
      </c>
      <c r="J295" s="313">
        <f t="shared" si="31"/>
        <v>1431</v>
      </c>
      <c r="K295" s="29">
        <f t="shared" si="32"/>
        <v>84.8</v>
      </c>
      <c r="L295" s="314">
        <v>0.5</v>
      </c>
      <c r="M295" s="315">
        <v>8</v>
      </c>
      <c r="N295" s="370"/>
      <c r="O295" s="372">
        <f t="shared" si="25"/>
        <v>76194</v>
      </c>
      <c r="Q295" s="30"/>
      <c r="X295" s="313">
        <v>66256</v>
      </c>
    </row>
    <row r="296" spans="1:28" x14ac:dyDescent="0.3">
      <c r="A296" s="77" t="s">
        <v>6295</v>
      </c>
      <c r="B296" s="77" t="s">
        <v>6296</v>
      </c>
      <c r="C296" s="29">
        <f>C295+1</f>
        <v>35</v>
      </c>
      <c r="D296" s="29">
        <v>90</v>
      </c>
      <c r="E296" s="329">
        <f t="shared" si="28"/>
        <v>1730</v>
      </c>
      <c r="F296" s="29">
        <v>500</v>
      </c>
      <c r="G296" s="29">
        <v>430</v>
      </c>
      <c r="H296" s="313">
        <f t="shared" si="35"/>
        <v>2277.8000000000002</v>
      </c>
      <c r="I296" s="313">
        <f t="shared" si="30"/>
        <v>1863</v>
      </c>
      <c r="J296" s="313">
        <f t="shared" si="31"/>
        <v>1471</v>
      </c>
      <c r="K296" s="29">
        <f t="shared" si="32"/>
        <v>87.3</v>
      </c>
      <c r="L296" s="314">
        <v>0.5</v>
      </c>
      <c r="M296" s="315">
        <v>8</v>
      </c>
      <c r="N296" s="370"/>
      <c r="O296" s="372">
        <f t="shared" si="25"/>
        <v>78218</v>
      </c>
      <c r="Q296" s="30"/>
      <c r="X296" s="313">
        <v>68016</v>
      </c>
    </row>
    <row r="297" spans="1:28" x14ac:dyDescent="0.3">
      <c r="A297" s="77" t="s">
        <v>6297</v>
      </c>
      <c r="B297" s="77" t="s">
        <v>6298</v>
      </c>
      <c r="C297" s="29">
        <f t="shared" ref="C297:C299" si="36">C296+1</f>
        <v>36</v>
      </c>
      <c r="D297" s="29">
        <v>90</v>
      </c>
      <c r="E297" s="329">
        <f t="shared" si="28"/>
        <v>1780</v>
      </c>
      <c r="F297" s="29">
        <v>500</v>
      </c>
      <c r="G297" s="29">
        <v>430</v>
      </c>
      <c r="H297" s="313">
        <f t="shared" si="35"/>
        <v>2339.8000000000002</v>
      </c>
      <c r="I297" s="313">
        <f t="shared" si="30"/>
        <v>1914</v>
      </c>
      <c r="J297" s="313">
        <f t="shared" si="31"/>
        <v>1512</v>
      </c>
      <c r="K297" s="29">
        <f t="shared" si="32"/>
        <v>89.8</v>
      </c>
      <c r="L297" s="314">
        <v>0.5</v>
      </c>
      <c r="M297" s="315">
        <v>8</v>
      </c>
      <c r="N297" s="370"/>
      <c r="O297" s="372">
        <f t="shared" si="25"/>
        <v>80242</v>
      </c>
      <c r="Q297" s="30"/>
      <c r="X297" s="313">
        <v>69776</v>
      </c>
    </row>
    <row r="298" spans="1:28" x14ac:dyDescent="0.3">
      <c r="A298" s="77" t="s">
        <v>6299</v>
      </c>
      <c r="B298" s="77" t="s">
        <v>6300</v>
      </c>
      <c r="C298" s="29">
        <f t="shared" si="36"/>
        <v>37</v>
      </c>
      <c r="D298" s="29">
        <v>90</v>
      </c>
      <c r="E298" s="329">
        <f t="shared" si="28"/>
        <v>1830</v>
      </c>
      <c r="F298" s="29">
        <v>500</v>
      </c>
      <c r="G298" s="29">
        <v>430</v>
      </c>
      <c r="H298" s="313">
        <f t="shared" si="35"/>
        <v>2401.8000000000002</v>
      </c>
      <c r="I298" s="313">
        <f t="shared" si="30"/>
        <v>1965</v>
      </c>
      <c r="J298" s="313">
        <f t="shared" si="31"/>
        <v>1552</v>
      </c>
      <c r="K298" s="29">
        <f t="shared" si="32"/>
        <v>92.3</v>
      </c>
      <c r="L298" s="314">
        <v>0.5</v>
      </c>
      <c r="M298" s="315">
        <v>8</v>
      </c>
      <c r="N298" s="370"/>
      <c r="O298" s="372">
        <f t="shared" si="25"/>
        <v>82266</v>
      </c>
      <c r="Q298" s="30"/>
      <c r="X298" s="313">
        <v>71536</v>
      </c>
    </row>
    <row r="299" spans="1:28" x14ac:dyDescent="0.3">
      <c r="A299" s="77" t="s">
        <v>6301</v>
      </c>
      <c r="B299" s="77" t="s">
        <v>6302</v>
      </c>
      <c r="C299" s="29">
        <f t="shared" si="36"/>
        <v>38</v>
      </c>
      <c r="D299" s="29">
        <v>90</v>
      </c>
      <c r="E299" s="329">
        <f t="shared" si="28"/>
        <v>1880</v>
      </c>
      <c r="F299" s="29">
        <v>500</v>
      </c>
      <c r="G299" s="29">
        <v>430</v>
      </c>
      <c r="H299" s="313">
        <f t="shared" si="35"/>
        <v>2463.8000000000002</v>
      </c>
      <c r="I299" s="313">
        <f t="shared" si="30"/>
        <v>2015</v>
      </c>
      <c r="J299" s="313">
        <f t="shared" si="31"/>
        <v>1592</v>
      </c>
      <c r="K299" s="29">
        <f t="shared" si="32"/>
        <v>94.8</v>
      </c>
      <c r="L299" s="314">
        <v>0.5</v>
      </c>
      <c r="M299" s="315">
        <v>8</v>
      </c>
      <c r="N299" s="370"/>
      <c r="O299" s="372">
        <f t="shared" si="25"/>
        <v>84290</v>
      </c>
      <c r="Q299" s="30"/>
      <c r="X299" s="313">
        <v>73296</v>
      </c>
    </row>
    <row r="300" spans="1:28" x14ac:dyDescent="0.3">
      <c r="C300" s="311"/>
      <c r="D300" s="311"/>
      <c r="E300" s="334"/>
      <c r="F300" s="311"/>
      <c r="G300" s="311"/>
      <c r="H300" s="33"/>
      <c r="I300" s="33"/>
      <c r="J300" s="33"/>
      <c r="K300" s="311"/>
      <c r="L300" s="322"/>
      <c r="M300" s="324"/>
      <c r="N300" s="370"/>
      <c r="O300" s="372">
        <f t="shared" si="25"/>
        <v>0</v>
      </c>
      <c r="Q300" s="30"/>
      <c r="X300" s="33"/>
    </row>
    <row r="301" spans="1:28" x14ac:dyDescent="0.3">
      <c r="A301" s="324"/>
      <c r="B301" s="325" t="s">
        <v>189</v>
      </c>
      <c r="C301" s="324"/>
      <c r="D301" s="324"/>
      <c r="E301" s="333"/>
      <c r="F301" s="324"/>
      <c r="G301" s="324"/>
      <c r="H301" s="326"/>
      <c r="I301" s="326"/>
      <c r="J301" s="326"/>
      <c r="K301" s="324"/>
      <c r="L301" s="327"/>
      <c r="M301" s="324"/>
      <c r="N301" s="324"/>
      <c r="O301" s="372">
        <f t="shared" si="25"/>
        <v>0</v>
      </c>
      <c r="Q301" s="30"/>
      <c r="X301" s="30"/>
    </row>
    <row r="302" spans="1:28" x14ac:dyDescent="0.3">
      <c r="A302" s="77" t="s">
        <v>1041</v>
      </c>
      <c r="B302" s="77" t="s">
        <v>3701</v>
      </c>
      <c r="C302" s="29">
        <v>2</v>
      </c>
      <c r="D302" s="29">
        <v>90</v>
      </c>
      <c r="E302" s="329">
        <v>80</v>
      </c>
      <c r="F302" s="29">
        <v>550</v>
      </c>
      <c r="G302" s="29">
        <v>480</v>
      </c>
      <c r="H302" s="313">
        <v>146.37</v>
      </c>
      <c r="I302" s="313">
        <v>119.73066</v>
      </c>
      <c r="J302" s="313">
        <v>94.555019999999999</v>
      </c>
      <c r="K302" s="29">
        <v>5.5</v>
      </c>
      <c r="L302" s="314">
        <v>0.5</v>
      </c>
      <c r="M302" s="315">
        <v>2</v>
      </c>
      <c r="N302" s="771" t="s">
        <v>186</v>
      </c>
      <c r="O302" s="372">
        <f t="shared" si="25"/>
        <v>12165</v>
      </c>
      <c r="Q302" s="30"/>
      <c r="X302" s="313">
        <v>10578.175740000001</v>
      </c>
    </row>
    <row r="303" spans="1:28" x14ac:dyDescent="0.3">
      <c r="A303" s="77" t="s">
        <v>1042</v>
      </c>
      <c r="B303" s="77" t="s">
        <v>3702</v>
      </c>
      <c r="C303" s="29">
        <v>3</v>
      </c>
      <c r="D303" s="29">
        <v>90</v>
      </c>
      <c r="E303" s="329">
        <v>130</v>
      </c>
      <c r="F303" s="29">
        <v>550</v>
      </c>
      <c r="G303" s="29">
        <v>480</v>
      </c>
      <c r="H303" s="313">
        <v>220.17000000000002</v>
      </c>
      <c r="I303" s="313">
        <v>180.09906000000001</v>
      </c>
      <c r="J303" s="313">
        <v>142.22982000000002</v>
      </c>
      <c r="K303" s="29">
        <v>8.1</v>
      </c>
      <c r="L303" s="314">
        <v>0.5</v>
      </c>
      <c r="M303" s="315">
        <v>4</v>
      </c>
      <c r="N303" s="772"/>
      <c r="O303" s="372">
        <f t="shared" si="25"/>
        <v>14365</v>
      </c>
      <c r="Q303" s="30"/>
      <c r="X303" s="313">
        <v>12491.7012</v>
      </c>
      <c r="AA303" s="30">
        <f>H303-H302</f>
        <v>73.800000000000011</v>
      </c>
      <c r="AB303">
        <f>K303-K302</f>
        <v>2.5999999999999996</v>
      </c>
    </row>
    <row r="304" spans="1:28" x14ac:dyDescent="0.3">
      <c r="A304" s="77" t="s">
        <v>1043</v>
      </c>
      <c r="B304" s="77" t="s">
        <v>3703</v>
      </c>
      <c r="C304" s="29">
        <v>4</v>
      </c>
      <c r="D304" s="29">
        <v>90</v>
      </c>
      <c r="E304" s="329">
        <v>180</v>
      </c>
      <c r="F304" s="29">
        <v>550</v>
      </c>
      <c r="G304" s="29">
        <v>480</v>
      </c>
      <c r="H304" s="313">
        <v>293.97000000000003</v>
      </c>
      <c r="I304" s="313">
        <v>240.46746000000002</v>
      </c>
      <c r="J304" s="313">
        <v>189.90462000000002</v>
      </c>
      <c r="K304" s="29">
        <v>10.8</v>
      </c>
      <c r="L304" s="314">
        <v>0.5</v>
      </c>
      <c r="M304" s="315">
        <v>4</v>
      </c>
      <c r="N304" s="772"/>
      <c r="O304" s="372">
        <f t="shared" si="25"/>
        <v>16574</v>
      </c>
      <c r="Q304" s="30"/>
      <c r="X304" s="313">
        <v>14411.934900000004</v>
      </c>
      <c r="AA304" s="30">
        <f t="shared" ref="AA304:AA314" si="37">H304-H303</f>
        <v>73.800000000000011</v>
      </c>
      <c r="AB304">
        <f t="shared" ref="AB304:AB314" si="38">K304-K303</f>
        <v>2.7000000000000011</v>
      </c>
    </row>
    <row r="305" spans="1:28" x14ac:dyDescent="0.3">
      <c r="A305" s="77" t="s">
        <v>1044</v>
      </c>
      <c r="B305" s="77" t="s">
        <v>4247</v>
      </c>
      <c r="C305" s="29">
        <v>5</v>
      </c>
      <c r="D305" s="29">
        <v>90</v>
      </c>
      <c r="E305" s="329">
        <v>230</v>
      </c>
      <c r="F305" s="29">
        <v>550</v>
      </c>
      <c r="G305" s="29">
        <v>480</v>
      </c>
      <c r="H305" s="313">
        <v>366.54</v>
      </c>
      <c r="I305" s="313">
        <v>299.82972000000001</v>
      </c>
      <c r="J305" s="313">
        <v>236.78484000000003</v>
      </c>
      <c r="K305" s="29">
        <v>13.4</v>
      </c>
      <c r="L305" s="314">
        <v>0.5</v>
      </c>
      <c r="M305" s="315">
        <v>4</v>
      </c>
      <c r="N305" s="772"/>
      <c r="O305" s="372">
        <f t="shared" si="25"/>
        <v>18786</v>
      </c>
      <c r="Q305" s="30"/>
      <c r="X305" s="313">
        <v>16335.522720000001</v>
      </c>
      <c r="AA305" s="30">
        <f t="shared" si="37"/>
        <v>72.569999999999993</v>
      </c>
      <c r="AB305">
        <f t="shared" si="38"/>
        <v>2.5999999999999996</v>
      </c>
    </row>
    <row r="306" spans="1:28" x14ac:dyDescent="0.3">
      <c r="A306" s="77" t="s">
        <v>1045</v>
      </c>
      <c r="B306" s="77" t="s">
        <v>4248</v>
      </c>
      <c r="C306" s="29">
        <v>6</v>
      </c>
      <c r="D306" s="29">
        <v>90</v>
      </c>
      <c r="E306" s="329">
        <v>280</v>
      </c>
      <c r="F306" s="29">
        <v>550</v>
      </c>
      <c r="G306" s="29">
        <v>480</v>
      </c>
      <c r="H306" s="313">
        <v>440.34000000000003</v>
      </c>
      <c r="I306" s="313">
        <v>360.19812000000002</v>
      </c>
      <c r="J306" s="313">
        <v>284.45964000000004</v>
      </c>
      <c r="K306" s="29">
        <v>16.100000000000001</v>
      </c>
      <c r="L306" s="314">
        <v>0.5</v>
      </c>
      <c r="M306" s="315">
        <v>4</v>
      </c>
      <c r="N306" s="772"/>
      <c r="O306" s="372">
        <f t="shared" si="25"/>
        <v>21002</v>
      </c>
      <c r="Q306" s="30"/>
      <c r="X306" s="313">
        <v>18262.464660000001</v>
      </c>
      <c r="AA306" s="30">
        <f t="shared" si="37"/>
        <v>73.800000000000011</v>
      </c>
      <c r="AB306">
        <f t="shared" si="38"/>
        <v>2.7000000000000011</v>
      </c>
    </row>
    <row r="307" spans="1:28" x14ac:dyDescent="0.3">
      <c r="A307" s="77" t="s">
        <v>1046</v>
      </c>
      <c r="B307" s="77" t="s">
        <v>4249</v>
      </c>
      <c r="C307" s="29">
        <v>7</v>
      </c>
      <c r="D307" s="29">
        <v>90</v>
      </c>
      <c r="E307" s="329">
        <v>330</v>
      </c>
      <c r="F307" s="29">
        <v>550</v>
      </c>
      <c r="G307" s="29">
        <v>480</v>
      </c>
      <c r="H307" s="313">
        <v>514.14</v>
      </c>
      <c r="I307" s="313">
        <v>420.56651999999997</v>
      </c>
      <c r="J307" s="313">
        <v>332.13443999999998</v>
      </c>
      <c r="K307" s="29">
        <v>18.7</v>
      </c>
      <c r="L307" s="314">
        <v>0.5</v>
      </c>
      <c r="M307" s="315">
        <v>4</v>
      </c>
      <c r="N307" s="772"/>
      <c r="O307" s="372">
        <f t="shared" si="25"/>
        <v>23224</v>
      </c>
      <c r="Q307" s="30"/>
      <c r="X307" s="313">
        <v>20194.43778</v>
      </c>
      <c r="AA307" s="30">
        <f t="shared" si="37"/>
        <v>73.799999999999955</v>
      </c>
      <c r="AB307">
        <f t="shared" si="38"/>
        <v>2.5999999999999979</v>
      </c>
    </row>
    <row r="308" spans="1:28" x14ac:dyDescent="0.3">
      <c r="A308" s="77" t="s">
        <v>1047</v>
      </c>
      <c r="B308" s="77" t="s">
        <v>4250</v>
      </c>
      <c r="C308" s="29">
        <v>8</v>
      </c>
      <c r="D308" s="29">
        <v>90</v>
      </c>
      <c r="E308" s="329">
        <v>380</v>
      </c>
      <c r="F308" s="29">
        <v>550</v>
      </c>
      <c r="G308" s="29">
        <v>480</v>
      </c>
      <c r="H308" s="313">
        <v>586.70999999999992</v>
      </c>
      <c r="I308" s="313">
        <v>479.9287799999999</v>
      </c>
      <c r="J308" s="313">
        <v>379.01465999999994</v>
      </c>
      <c r="K308" s="29">
        <v>21.4</v>
      </c>
      <c r="L308" s="314">
        <v>0.5</v>
      </c>
      <c r="M308" s="315">
        <v>4</v>
      </c>
      <c r="N308" s="772"/>
      <c r="O308" s="372">
        <f t="shared" si="25"/>
        <v>25449</v>
      </c>
      <c r="Q308" s="30"/>
      <c r="X308" s="313">
        <v>22129.765020000006</v>
      </c>
      <c r="AA308" s="30">
        <f t="shared" si="37"/>
        <v>72.569999999999936</v>
      </c>
      <c r="AB308">
        <f t="shared" si="38"/>
        <v>2.6999999999999993</v>
      </c>
    </row>
    <row r="309" spans="1:28" x14ac:dyDescent="0.3">
      <c r="A309" s="77" t="s">
        <v>1048</v>
      </c>
      <c r="B309" s="77" t="s">
        <v>4251</v>
      </c>
      <c r="C309" s="29">
        <v>9</v>
      </c>
      <c r="D309" s="29">
        <v>90</v>
      </c>
      <c r="E309" s="329">
        <v>430</v>
      </c>
      <c r="F309" s="29">
        <v>550</v>
      </c>
      <c r="G309" s="29">
        <v>480</v>
      </c>
      <c r="H309" s="313">
        <v>660.51</v>
      </c>
      <c r="I309" s="313">
        <v>540.29717999999991</v>
      </c>
      <c r="J309" s="313">
        <v>426.68946</v>
      </c>
      <c r="K309" s="29">
        <v>24</v>
      </c>
      <c r="L309" s="314">
        <v>0.5</v>
      </c>
      <c r="M309" s="315">
        <v>4</v>
      </c>
      <c r="N309" s="772"/>
      <c r="O309" s="372">
        <f t="shared" si="25"/>
        <v>27679</v>
      </c>
      <c r="Q309" s="30"/>
      <c r="X309" s="313">
        <v>24068.446379999998</v>
      </c>
      <c r="AA309" s="30">
        <f t="shared" si="37"/>
        <v>73.800000000000068</v>
      </c>
      <c r="AB309">
        <f t="shared" si="38"/>
        <v>2.6000000000000014</v>
      </c>
    </row>
    <row r="310" spans="1:28" x14ac:dyDescent="0.3">
      <c r="A310" s="77" t="s">
        <v>1049</v>
      </c>
      <c r="B310" s="77" t="s">
        <v>4252</v>
      </c>
      <c r="C310" s="29">
        <v>10</v>
      </c>
      <c r="D310" s="29">
        <v>90</v>
      </c>
      <c r="E310" s="329">
        <v>480</v>
      </c>
      <c r="F310" s="29">
        <v>550</v>
      </c>
      <c r="G310" s="29">
        <v>480</v>
      </c>
      <c r="H310" s="313">
        <v>734.31</v>
      </c>
      <c r="I310" s="313">
        <v>600.66557999999986</v>
      </c>
      <c r="J310" s="313">
        <v>474.36426</v>
      </c>
      <c r="K310" s="29">
        <v>26.7</v>
      </c>
      <c r="L310" s="314">
        <v>0.5</v>
      </c>
      <c r="M310" s="315">
        <v>6</v>
      </c>
      <c r="N310" s="772"/>
      <c r="O310" s="372">
        <f t="shared" si="25"/>
        <v>29914</v>
      </c>
      <c r="Q310" s="30"/>
      <c r="X310" s="313">
        <v>26012.158919999998</v>
      </c>
      <c r="AA310" s="30">
        <f t="shared" si="37"/>
        <v>73.799999999999955</v>
      </c>
      <c r="AB310">
        <f t="shared" si="38"/>
        <v>2.6999999999999993</v>
      </c>
    </row>
    <row r="311" spans="1:28" x14ac:dyDescent="0.3">
      <c r="A311" s="77" t="s">
        <v>1050</v>
      </c>
      <c r="B311" s="77" t="s">
        <v>4253</v>
      </c>
      <c r="C311" s="29">
        <v>11</v>
      </c>
      <c r="D311" s="29">
        <v>90</v>
      </c>
      <c r="E311" s="329">
        <v>530</v>
      </c>
      <c r="F311" s="29">
        <v>550</v>
      </c>
      <c r="G311" s="29">
        <v>480</v>
      </c>
      <c r="H311" s="313">
        <v>806.88</v>
      </c>
      <c r="I311" s="313">
        <v>660.02783999999997</v>
      </c>
      <c r="J311" s="313">
        <v>521.24448000000007</v>
      </c>
      <c r="K311" s="29">
        <v>29.3</v>
      </c>
      <c r="L311" s="314">
        <v>0.5</v>
      </c>
      <c r="M311" s="315">
        <v>6</v>
      </c>
      <c r="N311" s="772"/>
      <c r="O311" s="372">
        <f t="shared" si="25"/>
        <v>32151</v>
      </c>
      <c r="Q311" s="30"/>
      <c r="X311" s="313">
        <v>27957.54852</v>
      </c>
      <c r="AA311" s="30">
        <f t="shared" si="37"/>
        <v>72.57000000000005</v>
      </c>
      <c r="AB311">
        <f t="shared" si="38"/>
        <v>2.6000000000000014</v>
      </c>
    </row>
    <row r="312" spans="1:28" x14ac:dyDescent="0.3">
      <c r="A312" s="77" t="s">
        <v>1051</v>
      </c>
      <c r="B312" s="77" t="s">
        <v>4254</v>
      </c>
      <c r="C312" s="29">
        <v>12</v>
      </c>
      <c r="D312" s="29">
        <v>90</v>
      </c>
      <c r="E312" s="329">
        <v>580</v>
      </c>
      <c r="F312" s="29">
        <v>550</v>
      </c>
      <c r="G312" s="29">
        <v>480</v>
      </c>
      <c r="H312" s="313">
        <v>880.68000000000006</v>
      </c>
      <c r="I312" s="313">
        <v>720.39624000000003</v>
      </c>
      <c r="J312" s="313">
        <v>568.91928000000007</v>
      </c>
      <c r="K312" s="29">
        <v>32</v>
      </c>
      <c r="L312" s="314">
        <v>0.5</v>
      </c>
      <c r="M312" s="315">
        <v>6</v>
      </c>
      <c r="N312" s="772"/>
      <c r="O312" s="372">
        <f t="shared" si="25"/>
        <v>34363</v>
      </c>
      <c r="Q312" s="30"/>
      <c r="X312" s="313">
        <v>29881.136339999994</v>
      </c>
      <c r="AA312" s="30">
        <f t="shared" si="37"/>
        <v>73.800000000000068</v>
      </c>
      <c r="AB312">
        <f t="shared" si="38"/>
        <v>2.6999999999999993</v>
      </c>
    </row>
    <row r="313" spans="1:28" x14ac:dyDescent="0.3">
      <c r="A313" s="77" t="s">
        <v>1052</v>
      </c>
      <c r="B313" s="77" t="s">
        <v>4255</v>
      </c>
      <c r="C313" s="29">
        <v>13</v>
      </c>
      <c r="D313" s="29">
        <v>90</v>
      </c>
      <c r="E313" s="329">
        <v>630</v>
      </c>
      <c r="F313" s="29">
        <v>550</v>
      </c>
      <c r="G313" s="29">
        <v>480</v>
      </c>
      <c r="H313" s="313">
        <v>954.48</v>
      </c>
      <c r="I313" s="313">
        <v>780.76463999999999</v>
      </c>
      <c r="J313" s="313">
        <v>616.59408000000008</v>
      </c>
      <c r="K313" s="29">
        <v>34.6</v>
      </c>
      <c r="L313" s="314">
        <v>0.5</v>
      </c>
      <c r="M313" s="315">
        <v>6</v>
      </c>
      <c r="N313" s="772"/>
      <c r="O313" s="372">
        <f t="shared" si="25"/>
        <v>36574</v>
      </c>
      <c r="Q313" s="30"/>
      <c r="X313" s="313">
        <v>31803.0471</v>
      </c>
      <c r="AA313" s="30">
        <f t="shared" si="37"/>
        <v>73.799999999999955</v>
      </c>
      <c r="AB313">
        <f t="shared" si="38"/>
        <v>2.6000000000000014</v>
      </c>
    </row>
    <row r="314" spans="1:28" x14ac:dyDescent="0.3">
      <c r="A314" s="77" t="s">
        <v>1053</v>
      </c>
      <c r="B314" s="77" t="s">
        <v>4256</v>
      </c>
      <c r="C314" s="29">
        <v>14</v>
      </c>
      <c r="D314" s="29">
        <v>90</v>
      </c>
      <c r="E314" s="329">
        <v>680</v>
      </c>
      <c r="F314" s="29">
        <v>550</v>
      </c>
      <c r="G314" s="29">
        <v>480</v>
      </c>
      <c r="H314" s="313">
        <v>1027.05</v>
      </c>
      <c r="I314" s="313">
        <v>840.12689999999986</v>
      </c>
      <c r="J314" s="313">
        <v>663.47429999999997</v>
      </c>
      <c r="K314" s="29">
        <v>37.299999999999997</v>
      </c>
      <c r="L314" s="314">
        <v>0.5</v>
      </c>
      <c r="M314" s="315">
        <v>6</v>
      </c>
      <c r="N314" s="773"/>
      <c r="O314" s="372">
        <f t="shared" si="25"/>
        <v>39009</v>
      </c>
      <c r="Q314" s="30"/>
      <c r="X314" s="313">
        <v>33921.173879999995</v>
      </c>
      <c r="AA314" s="30">
        <f t="shared" si="37"/>
        <v>72.569999999999936</v>
      </c>
      <c r="AB314">
        <f t="shared" si="38"/>
        <v>2.6999999999999957</v>
      </c>
    </row>
    <row r="315" spans="1:28" x14ac:dyDescent="0.3">
      <c r="A315" s="77" t="s">
        <v>6303</v>
      </c>
      <c r="B315" s="77" t="s">
        <v>6304</v>
      </c>
      <c r="C315" s="29">
        <v>15</v>
      </c>
      <c r="D315" s="29">
        <v>90</v>
      </c>
      <c r="E315" s="329">
        <f>E314+50</f>
        <v>730</v>
      </c>
      <c r="F315" s="29">
        <v>550</v>
      </c>
      <c r="G315" s="29">
        <v>480</v>
      </c>
      <c r="H315" s="313">
        <f>H314+73</f>
        <v>1100.05</v>
      </c>
      <c r="I315" s="313">
        <f>ROUND(H315*0.818,0)</f>
        <v>900</v>
      </c>
      <c r="J315" s="313">
        <f>ROUND(H315*0.646,0)</f>
        <v>711</v>
      </c>
      <c r="K315" s="29">
        <f>K314+2.7</f>
        <v>40</v>
      </c>
      <c r="L315" s="314">
        <v>0.5</v>
      </c>
      <c r="M315" s="315">
        <v>6</v>
      </c>
      <c r="N315" s="370"/>
      <c r="O315" s="372">
        <f t="shared" si="25"/>
        <v>41240</v>
      </c>
      <c r="Q315" s="30"/>
      <c r="X315" s="313">
        <v>35861</v>
      </c>
    </row>
    <row r="316" spans="1:28" x14ac:dyDescent="0.3">
      <c r="A316" s="77" t="s">
        <v>6305</v>
      </c>
      <c r="B316" s="77" t="s">
        <v>6306</v>
      </c>
      <c r="C316" s="29">
        <f>C315+1</f>
        <v>16</v>
      </c>
      <c r="D316" s="29">
        <v>90</v>
      </c>
      <c r="E316" s="329">
        <f t="shared" ref="E316:E338" si="39">E315+50</f>
        <v>780</v>
      </c>
      <c r="F316" s="29">
        <v>550</v>
      </c>
      <c r="G316" s="29">
        <v>480</v>
      </c>
      <c r="H316" s="313">
        <f t="shared" ref="H316:H319" si="40">H315+73</f>
        <v>1173.05</v>
      </c>
      <c r="I316" s="313">
        <f t="shared" ref="I316:I338" si="41">ROUND(H316*0.818,0)</f>
        <v>960</v>
      </c>
      <c r="J316" s="313">
        <f t="shared" ref="J316:J338" si="42">ROUND(H316*0.646,0)</f>
        <v>758</v>
      </c>
      <c r="K316" s="29">
        <f t="shared" ref="K316:K338" si="43">K315+2.7</f>
        <v>42.7</v>
      </c>
      <c r="L316" s="314">
        <v>0.5</v>
      </c>
      <c r="M316" s="315">
        <v>6</v>
      </c>
      <c r="N316" s="370"/>
      <c r="O316" s="372">
        <f t="shared" si="25"/>
        <v>43471</v>
      </c>
      <c r="Q316" s="30"/>
      <c r="X316" s="313">
        <v>37801</v>
      </c>
    </row>
    <row r="317" spans="1:28" x14ac:dyDescent="0.3">
      <c r="A317" s="77" t="s">
        <v>6307</v>
      </c>
      <c r="B317" s="77" t="s">
        <v>6308</v>
      </c>
      <c r="C317" s="29">
        <f t="shared" ref="C317:C334" si="44">C316+1</f>
        <v>17</v>
      </c>
      <c r="D317" s="29">
        <v>90</v>
      </c>
      <c r="E317" s="329">
        <f t="shared" si="39"/>
        <v>830</v>
      </c>
      <c r="F317" s="29">
        <v>550</v>
      </c>
      <c r="G317" s="29">
        <v>480</v>
      </c>
      <c r="H317" s="313">
        <f t="shared" si="40"/>
        <v>1246.05</v>
      </c>
      <c r="I317" s="313">
        <f t="shared" si="41"/>
        <v>1019</v>
      </c>
      <c r="J317" s="313">
        <f t="shared" si="42"/>
        <v>805</v>
      </c>
      <c r="K317" s="29">
        <f t="shared" si="43"/>
        <v>45.400000000000006</v>
      </c>
      <c r="L317" s="314">
        <v>0.5</v>
      </c>
      <c r="M317" s="315">
        <v>6</v>
      </c>
      <c r="N317" s="370"/>
      <c r="O317" s="372">
        <f t="shared" si="25"/>
        <v>45702</v>
      </c>
      <c r="Q317" s="30"/>
      <c r="X317" s="313">
        <v>39741</v>
      </c>
    </row>
    <row r="318" spans="1:28" x14ac:dyDescent="0.3">
      <c r="A318" s="77" t="s">
        <v>6309</v>
      </c>
      <c r="B318" s="77" t="s">
        <v>6310</v>
      </c>
      <c r="C318" s="29">
        <f t="shared" si="44"/>
        <v>18</v>
      </c>
      <c r="D318" s="29">
        <v>90</v>
      </c>
      <c r="E318" s="329">
        <f t="shared" si="39"/>
        <v>880</v>
      </c>
      <c r="F318" s="29">
        <v>550</v>
      </c>
      <c r="G318" s="29">
        <v>480</v>
      </c>
      <c r="H318" s="313">
        <f t="shared" si="40"/>
        <v>1319.05</v>
      </c>
      <c r="I318" s="313">
        <f t="shared" si="41"/>
        <v>1079</v>
      </c>
      <c r="J318" s="313">
        <f t="shared" si="42"/>
        <v>852</v>
      </c>
      <c r="K318" s="29">
        <f t="shared" si="43"/>
        <v>48.100000000000009</v>
      </c>
      <c r="L318" s="314">
        <v>0.5</v>
      </c>
      <c r="M318" s="315">
        <v>6</v>
      </c>
      <c r="N318" s="370"/>
      <c r="O318" s="372">
        <f t="shared" si="25"/>
        <v>47933</v>
      </c>
      <c r="Q318" s="30"/>
      <c r="X318" s="313">
        <v>41681</v>
      </c>
    </row>
    <row r="319" spans="1:28" x14ac:dyDescent="0.3">
      <c r="A319" s="77" t="s">
        <v>6311</v>
      </c>
      <c r="B319" s="77" t="s">
        <v>6312</v>
      </c>
      <c r="C319" s="29">
        <f t="shared" si="44"/>
        <v>19</v>
      </c>
      <c r="D319" s="29">
        <v>90</v>
      </c>
      <c r="E319" s="329">
        <f t="shared" si="39"/>
        <v>930</v>
      </c>
      <c r="F319" s="29">
        <v>550</v>
      </c>
      <c r="G319" s="29">
        <v>480</v>
      </c>
      <c r="H319" s="313">
        <f t="shared" si="40"/>
        <v>1392.05</v>
      </c>
      <c r="I319" s="313">
        <f t="shared" si="41"/>
        <v>1139</v>
      </c>
      <c r="J319" s="313">
        <f t="shared" si="42"/>
        <v>899</v>
      </c>
      <c r="K319" s="29">
        <f t="shared" si="43"/>
        <v>50.800000000000011</v>
      </c>
      <c r="L319" s="314">
        <v>0.5</v>
      </c>
      <c r="M319" s="315">
        <v>6</v>
      </c>
      <c r="N319" s="370"/>
      <c r="O319" s="372">
        <f t="shared" si="25"/>
        <v>50164</v>
      </c>
      <c r="Q319" s="30"/>
      <c r="X319" s="313">
        <v>43621</v>
      </c>
    </row>
    <row r="320" spans="1:28" x14ac:dyDescent="0.3">
      <c r="A320" s="77" t="s">
        <v>6313</v>
      </c>
      <c r="B320" s="77" t="s">
        <v>6314</v>
      </c>
      <c r="C320" s="29">
        <f t="shared" si="44"/>
        <v>20</v>
      </c>
      <c r="D320" s="29">
        <v>90</v>
      </c>
      <c r="E320" s="329">
        <f t="shared" si="39"/>
        <v>980</v>
      </c>
      <c r="F320" s="29">
        <v>550</v>
      </c>
      <c r="G320" s="29">
        <v>480</v>
      </c>
      <c r="H320" s="313">
        <f>H319+72</f>
        <v>1464.05</v>
      </c>
      <c r="I320" s="313">
        <f t="shared" si="41"/>
        <v>1198</v>
      </c>
      <c r="J320" s="313">
        <f t="shared" si="42"/>
        <v>946</v>
      </c>
      <c r="K320" s="29">
        <f t="shared" si="43"/>
        <v>53.500000000000014</v>
      </c>
      <c r="L320" s="314">
        <v>0.5</v>
      </c>
      <c r="M320" s="315">
        <v>6</v>
      </c>
      <c r="N320" s="370"/>
      <c r="O320" s="372">
        <f t="shared" si="25"/>
        <v>52395</v>
      </c>
      <c r="Q320" s="30"/>
      <c r="X320" s="313">
        <v>45561</v>
      </c>
    </row>
    <row r="321" spans="1:24" x14ac:dyDescent="0.3">
      <c r="A321" s="77" t="s">
        <v>6315</v>
      </c>
      <c r="B321" s="77" t="s">
        <v>6316</v>
      </c>
      <c r="C321" s="29">
        <f t="shared" si="44"/>
        <v>21</v>
      </c>
      <c r="D321" s="29">
        <v>90</v>
      </c>
      <c r="E321" s="329">
        <f t="shared" si="39"/>
        <v>1030</v>
      </c>
      <c r="F321" s="29">
        <v>550</v>
      </c>
      <c r="G321" s="29">
        <v>480</v>
      </c>
      <c r="H321" s="313">
        <f t="shared" ref="H321:H329" si="45">H320+72</f>
        <v>1536.05</v>
      </c>
      <c r="I321" s="313">
        <f t="shared" si="41"/>
        <v>1256</v>
      </c>
      <c r="J321" s="313">
        <f t="shared" si="42"/>
        <v>992</v>
      </c>
      <c r="K321" s="29">
        <f t="shared" si="43"/>
        <v>56.200000000000017</v>
      </c>
      <c r="L321" s="314">
        <v>0.5</v>
      </c>
      <c r="M321" s="315">
        <v>8</v>
      </c>
      <c r="N321" s="370"/>
      <c r="O321" s="372">
        <f t="shared" si="25"/>
        <v>54626</v>
      </c>
      <c r="Q321" s="30"/>
      <c r="X321" s="313">
        <v>47501</v>
      </c>
    </row>
    <row r="322" spans="1:24" x14ac:dyDescent="0.3">
      <c r="A322" s="77" t="s">
        <v>6317</v>
      </c>
      <c r="B322" s="77" t="s">
        <v>6318</v>
      </c>
      <c r="C322" s="29">
        <f t="shared" si="44"/>
        <v>22</v>
      </c>
      <c r="D322" s="29">
        <v>90</v>
      </c>
      <c r="E322" s="329">
        <f t="shared" si="39"/>
        <v>1080</v>
      </c>
      <c r="F322" s="29">
        <v>550</v>
      </c>
      <c r="G322" s="29">
        <v>480</v>
      </c>
      <c r="H322" s="313">
        <f t="shared" si="45"/>
        <v>1608.05</v>
      </c>
      <c r="I322" s="313">
        <f t="shared" si="41"/>
        <v>1315</v>
      </c>
      <c r="J322" s="313">
        <f t="shared" si="42"/>
        <v>1039</v>
      </c>
      <c r="K322" s="29">
        <f t="shared" si="43"/>
        <v>58.90000000000002</v>
      </c>
      <c r="L322" s="314">
        <v>0.5</v>
      </c>
      <c r="M322" s="315">
        <v>8</v>
      </c>
      <c r="N322" s="370"/>
      <c r="O322" s="372">
        <f t="shared" si="25"/>
        <v>56857</v>
      </c>
      <c r="Q322" s="30"/>
      <c r="X322" s="313">
        <v>49441</v>
      </c>
    </row>
    <row r="323" spans="1:24" x14ac:dyDescent="0.3">
      <c r="A323" s="77" t="s">
        <v>6319</v>
      </c>
      <c r="B323" s="77" t="s">
        <v>6320</v>
      </c>
      <c r="C323" s="29">
        <f t="shared" si="44"/>
        <v>23</v>
      </c>
      <c r="D323" s="29">
        <v>90</v>
      </c>
      <c r="E323" s="329">
        <f t="shared" si="39"/>
        <v>1130</v>
      </c>
      <c r="F323" s="29">
        <v>550</v>
      </c>
      <c r="G323" s="29">
        <v>480</v>
      </c>
      <c r="H323" s="313">
        <f t="shared" si="45"/>
        <v>1680.05</v>
      </c>
      <c r="I323" s="313">
        <f t="shared" si="41"/>
        <v>1374</v>
      </c>
      <c r="J323" s="313">
        <f t="shared" si="42"/>
        <v>1085</v>
      </c>
      <c r="K323" s="29">
        <f t="shared" si="43"/>
        <v>61.600000000000023</v>
      </c>
      <c r="L323" s="314">
        <v>0.5</v>
      </c>
      <c r="M323" s="315">
        <v>8</v>
      </c>
      <c r="N323" s="370"/>
      <c r="O323" s="372">
        <f t="shared" si="25"/>
        <v>59088</v>
      </c>
      <c r="Q323" s="30"/>
      <c r="X323" s="313">
        <v>51381</v>
      </c>
    </row>
    <row r="324" spans="1:24" x14ac:dyDescent="0.3">
      <c r="A324" s="77" t="s">
        <v>6321</v>
      </c>
      <c r="B324" s="77" t="s">
        <v>6322</v>
      </c>
      <c r="C324" s="29">
        <f t="shared" si="44"/>
        <v>24</v>
      </c>
      <c r="D324" s="29">
        <v>90</v>
      </c>
      <c r="E324" s="329">
        <f t="shared" si="39"/>
        <v>1180</v>
      </c>
      <c r="F324" s="29">
        <v>550</v>
      </c>
      <c r="G324" s="29">
        <v>480</v>
      </c>
      <c r="H324" s="313">
        <f t="shared" si="45"/>
        <v>1752.05</v>
      </c>
      <c r="I324" s="313">
        <f t="shared" si="41"/>
        <v>1433</v>
      </c>
      <c r="J324" s="313">
        <f t="shared" si="42"/>
        <v>1132</v>
      </c>
      <c r="K324" s="29">
        <f t="shared" si="43"/>
        <v>64.300000000000026</v>
      </c>
      <c r="L324" s="314">
        <v>0.5</v>
      </c>
      <c r="M324" s="315">
        <v>8</v>
      </c>
      <c r="N324" s="370"/>
      <c r="O324" s="372">
        <f t="shared" si="25"/>
        <v>61319</v>
      </c>
      <c r="Q324" s="30"/>
      <c r="X324" s="313">
        <v>53321</v>
      </c>
    </row>
    <row r="325" spans="1:24" x14ac:dyDescent="0.3">
      <c r="A325" s="77" t="s">
        <v>6323</v>
      </c>
      <c r="B325" s="77" t="s">
        <v>6324</v>
      </c>
      <c r="C325" s="29">
        <f t="shared" si="44"/>
        <v>25</v>
      </c>
      <c r="D325" s="29">
        <v>90</v>
      </c>
      <c r="E325" s="329">
        <f t="shared" si="39"/>
        <v>1230</v>
      </c>
      <c r="F325" s="29">
        <v>550</v>
      </c>
      <c r="G325" s="29">
        <v>480</v>
      </c>
      <c r="H325" s="313">
        <f t="shared" si="45"/>
        <v>1824.05</v>
      </c>
      <c r="I325" s="313">
        <f t="shared" si="41"/>
        <v>1492</v>
      </c>
      <c r="J325" s="313">
        <f t="shared" si="42"/>
        <v>1178</v>
      </c>
      <c r="K325" s="29">
        <f t="shared" si="43"/>
        <v>67.000000000000028</v>
      </c>
      <c r="L325" s="314">
        <v>0.5</v>
      </c>
      <c r="M325" s="315">
        <v>8</v>
      </c>
      <c r="N325" s="370"/>
      <c r="O325" s="372">
        <f t="shared" ref="O325:O388" si="46">ROUND(X325*1.15,0)</f>
        <v>63550</v>
      </c>
      <c r="Q325" s="30"/>
      <c r="X325" s="313">
        <v>55261</v>
      </c>
    </row>
    <row r="326" spans="1:24" x14ac:dyDescent="0.3">
      <c r="A326" s="77" t="s">
        <v>6325</v>
      </c>
      <c r="B326" s="77" t="s">
        <v>6326</v>
      </c>
      <c r="C326" s="29">
        <f t="shared" si="44"/>
        <v>26</v>
      </c>
      <c r="D326" s="29">
        <v>90</v>
      </c>
      <c r="E326" s="329">
        <f t="shared" si="39"/>
        <v>1280</v>
      </c>
      <c r="F326" s="29">
        <v>550</v>
      </c>
      <c r="G326" s="29">
        <v>480</v>
      </c>
      <c r="H326" s="313">
        <f t="shared" si="45"/>
        <v>1896.05</v>
      </c>
      <c r="I326" s="313">
        <f t="shared" si="41"/>
        <v>1551</v>
      </c>
      <c r="J326" s="313">
        <f t="shared" si="42"/>
        <v>1225</v>
      </c>
      <c r="K326" s="29">
        <f t="shared" si="43"/>
        <v>69.700000000000031</v>
      </c>
      <c r="L326" s="314">
        <v>0.5</v>
      </c>
      <c r="M326" s="315">
        <v>8</v>
      </c>
      <c r="N326" s="370"/>
      <c r="O326" s="372">
        <f t="shared" si="46"/>
        <v>65781</v>
      </c>
      <c r="Q326" s="30"/>
      <c r="X326" s="313">
        <v>57201</v>
      </c>
    </row>
    <row r="327" spans="1:24" x14ac:dyDescent="0.3">
      <c r="A327" s="77" t="s">
        <v>6327</v>
      </c>
      <c r="B327" s="77" t="s">
        <v>6328</v>
      </c>
      <c r="C327" s="29">
        <f t="shared" si="44"/>
        <v>27</v>
      </c>
      <c r="D327" s="29">
        <v>90</v>
      </c>
      <c r="E327" s="329">
        <f t="shared" si="39"/>
        <v>1330</v>
      </c>
      <c r="F327" s="29">
        <v>550</v>
      </c>
      <c r="G327" s="29">
        <v>480</v>
      </c>
      <c r="H327" s="313">
        <f t="shared" si="45"/>
        <v>1968.05</v>
      </c>
      <c r="I327" s="313">
        <f t="shared" si="41"/>
        <v>1610</v>
      </c>
      <c r="J327" s="313">
        <f t="shared" si="42"/>
        <v>1271</v>
      </c>
      <c r="K327" s="29">
        <f t="shared" si="43"/>
        <v>72.400000000000034</v>
      </c>
      <c r="L327" s="314">
        <v>0.5</v>
      </c>
      <c r="M327" s="315">
        <v>8</v>
      </c>
      <c r="N327" s="370"/>
      <c r="O327" s="372">
        <f t="shared" si="46"/>
        <v>68012</v>
      </c>
      <c r="Q327" s="30"/>
      <c r="X327" s="313">
        <v>59141</v>
      </c>
    </row>
    <row r="328" spans="1:24" x14ac:dyDescent="0.3">
      <c r="A328" s="77" t="s">
        <v>6329</v>
      </c>
      <c r="B328" s="77" t="s">
        <v>6330</v>
      </c>
      <c r="C328" s="29">
        <f t="shared" si="44"/>
        <v>28</v>
      </c>
      <c r="D328" s="29">
        <v>90</v>
      </c>
      <c r="E328" s="329">
        <f t="shared" si="39"/>
        <v>1380</v>
      </c>
      <c r="F328" s="29">
        <v>550</v>
      </c>
      <c r="G328" s="29">
        <v>480</v>
      </c>
      <c r="H328" s="313">
        <f t="shared" si="45"/>
        <v>2040.05</v>
      </c>
      <c r="I328" s="313">
        <f t="shared" si="41"/>
        <v>1669</v>
      </c>
      <c r="J328" s="313">
        <f t="shared" si="42"/>
        <v>1318</v>
      </c>
      <c r="K328" s="29">
        <f t="shared" si="43"/>
        <v>75.100000000000037</v>
      </c>
      <c r="L328" s="314">
        <v>0.5</v>
      </c>
      <c r="M328" s="315">
        <v>8</v>
      </c>
      <c r="N328" s="370"/>
      <c r="O328" s="372">
        <f t="shared" si="46"/>
        <v>70243</v>
      </c>
      <c r="Q328" s="30"/>
      <c r="X328" s="313">
        <v>61081</v>
      </c>
    </row>
    <row r="329" spans="1:24" x14ac:dyDescent="0.3">
      <c r="A329" s="77" t="s">
        <v>6331</v>
      </c>
      <c r="B329" s="77" t="s">
        <v>6332</v>
      </c>
      <c r="C329" s="29">
        <f t="shared" si="44"/>
        <v>29</v>
      </c>
      <c r="D329" s="29">
        <v>90</v>
      </c>
      <c r="E329" s="329">
        <f t="shared" si="39"/>
        <v>1430</v>
      </c>
      <c r="F329" s="29">
        <v>550</v>
      </c>
      <c r="G329" s="29">
        <v>480</v>
      </c>
      <c r="H329" s="313">
        <f t="shared" si="45"/>
        <v>2112.0500000000002</v>
      </c>
      <c r="I329" s="313">
        <f t="shared" si="41"/>
        <v>1728</v>
      </c>
      <c r="J329" s="313">
        <f t="shared" si="42"/>
        <v>1364</v>
      </c>
      <c r="K329" s="29">
        <f t="shared" si="43"/>
        <v>77.80000000000004</v>
      </c>
      <c r="L329" s="314">
        <v>0.5</v>
      </c>
      <c r="M329" s="315">
        <v>8</v>
      </c>
      <c r="N329" s="370"/>
      <c r="O329" s="372">
        <f t="shared" si="46"/>
        <v>72474</v>
      </c>
      <c r="Q329" s="30"/>
      <c r="X329" s="313">
        <v>63021</v>
      </c>
    </row>
    <row r="330" spans="1:24" x14ac:dyDescent="0.3">
      <c r="A330" s="77" t="s">
        <v>6333</v>
      </c>
      <c r="B330" s="77" t="s">
        <v>6334</v>
      </c>
      <c r="C330" s="29">
        <f t="shared" si="44"/>
        <v>30</v>
      </c>
      <c r="D330" s="29">
        <v>90</v>
      </c>
      <c r="E330" s="329">
        <f t="shared" si="39"/>
        <v>1480</v>
      </c>
      <c r="F330" s="29">
        <v>550</v>
      </c>
      <c r="G330" s="29">
        <v>480</v>
      </c>
      <c r="H330" s="313">
        <f>H329+71</f>
        <v>2183.0500000000002</v>
      </c>
      <c r="I330" s="313">
        <f t="shared" si="41"/>
        <v>1786</v>
      </c>
      <c r="J330" s="313">
        <f t="shared" si="42"/>
        <v>1410</v>
      </c>
      <c r="K330" s="29">
        <f t="shared" si="43"/>
        <v>80.500000000000043</v>
      </c>
      <c r="L330" s="314">
        <v>0.5</v>
      </c>
      <c r="M330" s="315">
        <v>8</v>
      </c>
      <c r="N330" s="370"/>
      <c r="O330" s="372">
        <f t="shared" si="46"/>
        <v>74705</v>
      </c>
      <c r="Q330" s="30"/>
      <c r="X330" s="313">
        <v>64961</v>
      </c>
    </row>
    <row r="331" spans="1:24" x14ac:dyDescent="0.3">
      <c r="A331" s="77" t="s">
        <v>6335</v>
      </c>
      <c r="B331" s="77" t="s">
        <v>6336</v>
      </c>
      <c r="C331" s="29">
        <f t="shared" si="44"/>
        <v>31</v>
      </c>
      <c r="D331" s="29">
        <v>90</v>
      </c>
      <c r="E331" s="329">
        <f t="shared" si="39"/>
        <v>1530</v>
      </c>
      <c r="F331" s="29">
        <v>550</v>
      </c>
      <c r="G331" s="29">
        <v>480</v>
      </c>
      <c r="H331" s="313">
        <f t="shared" ref="H331:H338" si="47">H330+71</f>
        <v>2254.0500000000002</v>
      </c>
      <c r="I331" s="313">
        <f t="shared" si="41"/>
        <v>1844</v>
      </c>
      <c r="J331" s="313">
        <f t="shared" si="42"/>
        <v>1456</v>
      </c>
      <c r="K331" s="29">
        <f t="shared" si="43"/>
        <v>83.200000000000045</v>
      </c>
      <c r="L331" s="314">
        <v>0.5</v>
      </c>
      <c r="M331" s="315">
        <v>8</v>
      </c>
      <c r="N331" s="370"/>
      <c r="O331" s="372">
        <f t="shared" si="46"/>
        <v>76936</v>
      </c>
      <c r="Q331" s="30"/>
      <c r="X331" s="313">
        <v>66901</v>
      </c>
    </row>
    <row r="332" spans="1:24" x14ac:dyDescent="0.3">
      <c r="A332" s="77" t="s">
        <v>6337</v>
      </c>
      <c r="B332" s="77" t="s">
        <v>6338</v>
      </c>
      <c r="C332" s="29">
        <f t="shared" si="44"/>
        <v>32</v>
      </c>
      <c r="D332" s="29">
        <v>90</v>
      </c>
      <c r="E332" s="329">
        <f t="shared" si="39"/>
        <v>1580</v>
      </c>
      <c r="F332" s="29">
        <v>550</v>
      </c>
      <c r="G332" s="29">
        <v>480</v>
      </c>
      <c r="H332" s="313">
        <f t="shared" si="47"/>
        <v>2325.0500000000002</v>
      </c>
      <c r="I332" s="313">
        <f t="shared" si="41"/>
        <v>1902</v>
      </c>
      <c r="J332" s="313">
        <f t="shared" si="42"/>
        <v>1502</v>
      </c>
      <c r="K332" s="29">
        <f t="shared" si="43"/>
        <v>85.900000000000048</v>
      </c>
      <c r="L332" s="314">
        <v>0.5</v>
      </c>
      <c r="M332" s="315">
        <v>8</v>
      </c>
      <c r="N332" s="370"/>
      <c r="O332" s="372">
        <f t="shared" si="46"/>
        <v>79167</v>
      </c>
      <c r="Q332" s="30"/>
      <c r="X332" s="313">
        <v>68841</v>
      </c>
    </row>
    <row r="333" spans="1:24" x14ac:dyDescent="0.3">
      <c r="A333" s="77" t="s">
        <v>6339</v>
      </c>
      <c r="B333" s="77" t="s">
        <v>6340</v>
      </c>
      <c r="C333" s="29">
        <f t="shared" si="44"/>
        <v>33</v>
      </c>
      <c r="D333" s="29">
        <v>90</v>
      </c>
      <c r="E333" s="329">
        <f t="shared" si="39"/>
        <v>1630</v>
      </c>
      <c r="F333" s="29">
        <v>550</v>
      </c>
      <c r="G333" s="29">
        <v>480</v>
      </c>
      <c r="H333" s="313">
        <f t="shared" si="47"/>
        <v>2396.0500000000002</v>
      </c>
      <c r="I333" s="313">
        <f t="shared" si="41"/>
        <v>1960</v>
      </c>
      <c r="J333" s="313">
        <f t="shared" si="42"/>
        <v>1548</v>
      </c>
      <c r="K333" s="29">
        <f t="shared" si="43"/>
        <v>88.600000000000051</v>
      </c>
      <c r="L333" s="314">
        <v>0.5</v>
      </c>
      <c r="M333" s="315">
        <v>8</v>
      </c>
      <c r="N333" s="370"/>
      <c r="O333" s="372">
        <f t="shared" si="46"/>
        <v>81398</v>
      </c>
      <c r="Q333" s="30"/>
      <c r="X333" s="313">
        <v>70781</v>
      </c>
    </row>
    <row r="334" spans="1:24" x14ac:dyDescent="0.3">
      <c r="A334" s="77" t="s">
        <v>6341</v>
      </c>
      <c r="B334" s="77" t="s">
        <v>6342</v>
      </c>
      <c r="C334" s="29">
        <f t="shared" si="44"/>
        <v>34</v>
      </c>
      <c r="D334" s="29">
        <v>90</v>
      </c>
      <c r="E334" s="329">
        <f t="shared" si="39"/>
        <v>1680</v>
      </c>
      <c r="F334" s="29">
        <v>550</v>
      </c>
      <c r="G334" s="29">
        <v>480</v>
      </c>
      <c r="H334" s="313">
        <f t="shared" si="47"/>
        <v>2467.0500000000002</v>
      </c>
      <c r="I334" s="313">
        <f t="shared" si="41"/>
        <v>2018</v>
      </c>
      <c r="J334" s="313">
        <f t="shared" si="42"/>
        <v>1594</v>
      </c>
      <c r="K334" s="29">
        <f t="shared" si="43"/>
        <v>91.300000000000054</v>
      </c>
      <c r="L334" s="314">
        <v>0.5</v>
      </c>
      <c r="M334" s="315">
        <v>8</v>
      </c>
      <c r="N334" s="370"/>
      <c r="O334" s="372">
        <f t="shared" si="46"/>
        <v>83629</v>
      </c>
      <c r="Q334" s="30"/>
      <c r="X334" s="313">
        <v>72721</v>
      </c>
    </row>
    <row r="335" spans="1:24" x14ac:dyDescent="0.3">
      <c r="A335" s="77" t="s">
        <v>6343</v>
      </c>
      <c r="B335" s="77" t="s">
        <v>6344</v>
      </c>
      <c r="C335" s="29">
        <f>C334+1</f>
        <v>35</v>
      </c>
      <c r="D335" s="29">
        <v>90</v>
      </c>
      <c r="E335" s="329">
        <f t="shared" si="39"/>
        <v>1730</v>
      </c>
      <c r="F335" s="29">
        <v>550</v>
      </c>
      <c r="G335" s="29">
        <v>480</v>
      </c>
      <c r="H335" s="313">
        <f t="shared" si="47"/>
        <v>2538.0500000000002</v>
      </c>
      <c r="I335" s="313">
        <f t="shared" si="41"/>
        <v>2076</v>
      </c>
      <c r="J335" s="313">
        <f t="shared" si="42"/>
        <v>1640</v>
      </c>
      <c r="K335" s="29">
        <f t="shared" si="43"/>
        <v>94.000000000000057</v>
      </c>
      <c r="L335" s="314">
        <v>0.5</v>
      </c>
      <c r="M335" s="315">
        <v>8</v>
      </c>
      <c r="N335" s="370"/>
      <c r="O335" s="372">
        <f t="shared" si="46"/>
        <v>85860</v>
      </c>
      <c r="Q335" s="30"/>
      <c r="X335" s="313">
        <v>74661</v>
      </c>
    </row>
    <row r="336" spans="1:24" x14ac:dyDescent="0.3">
      <c r="A336" s="77" t="s">
        <v>6345</v>
      </c>
      <c r="B336" s="77" t="s">
        <v>6346</v>
      </c>
      <c r="C336" s="29">
        <f t="shared" ref="C336:C338" si="48">C335+1</f>
        <v>36</v>
      </c>
      <c r="D336" s="29">
        <v>90</v>
      </c>
      <c r="E336" s="329">
        <f t="shared" si="39"/>
        <v>1780</v>
      </c>
      <c r="F336" s="29">
        <v>550</v>
      </c>
      <c r="G336" s="29">
        <v>480</v>
      </c>
      <c r="H336" s="313">
        <f t="shared" si="47"/>
        <v>2609.0500000000002</v>
      </c>
      <c r="I336" s="313">
        <f t="shared" si="41"/>
        <v>2134</v>
      </c>
      <c r="J336" s="313">
        <f t="shared" si="42"/>
        <v>1685</v>
      </c>
      <c r="K336" s="29">
        <f t="shared" si="43"/>
        <v>96.70000000000006</v>
      </c>
      <c r="L336" s="314">
        <v>0.5</v>
      </c>
      <c r="M336" s="315">
        <v>8</v>
      </c>
      <c r="N336" s="370"/>
      <c r="O336" s="372">
        <f t="shared" si="46"/>
        <v>88091</v>
      </c>
      <c r="Q336" s="30"/>
      <c r="X336" s="313">
        <v>76601</v>
      </c>
    </row>
    <row r="337" spans="1:28" x14ac:dyDescent="0.3">
      <c r="A337" s="77" t="s">
        <v>6347</v>
      </c>
      <c r="B337" s="77" t="s">
        <v>6348</v>
      </c>
      <c r="C337" s="29">
        <f t="shared" si="48"/>
        <v>37</v>
      </c>
      <c r="D337" s="29">
        <v>90</v>
      </c>
      <c r="E337" s="329">
        <f t="shared" si="39"/>
        <v>1830</v>
      </c>
      <c r="F337" s="29">
        <v>550</v>
      </c>
      <c r="G337" s="29">
        <v>480</v>
      </c>
      <c r="H337" s="313">
        <f t="shared" si="47"/>
        <v>2680.05</v>
      </c>
      <c r="I337" s="313">
        <f t="shared" si="41"/>
        <v>2192</v>
      </c>
      <c r="J337" s="313">
        <f t="shared" si="42"/>
        <v>1731</v>
      </c>
      <c r="K337" s="29">
        <f t="shared" si="43"/>
        <v>99.400000000000063</v>
      </c>
      <c r="L337" s="314">
        <v>0.5</v>
      </c>
      <c r="M337" s="315">
        <v>8</v>
      </c>
      <c r="N337" s="370"/>
      <c r="O337" s="372">
        <f t="shared" si="46"/>
        <v>90322</v>
      </c>
      <c r="Q337" s="30"/>
      <c r="X337" s="313">
        <v>78541</v>
      </c>
    </row>
    <row r="338" spans="1:28" x14ac:dyDescent="0.3">
      <c r="A338" s="77" t="s">
        <v>6349</v>
      </c>
      <c r="B338" s="77" t="s">
        <v>6350</v>
      </c>
      <c r="C338" s="29">
        <f t="shared" si="48"/>
        <v>38</v>
      </c>
      <c r="D338" s="29">
        <v>90</v>
      </c>
      <c r="E338" s="329">
        <f t="shared" si="39"/>
        <v>1880</v>
      </c>
      <c r="F338" s="29">
        <v>550</v>
      </c>
      <c r="G338" s="29">
        <v>480</v>
      </c>
      <c r="H338" s="313">
        <f t="shared" si="47"/>
        <v>2751.05</v>
      </c>
      <c r="I338" s="313">
        <f t="shared" si="41"/>
        <v>2250</v>
      </c>
      <c r="J338" s="313">
        <f t="shared" si="42"/>
        <v>1777</v>
      </c>
      <c r="K338" s="29">
        <f t="shared" si="43"/>
        <v>102.10000000000007</v>
      </c>
      <c r="L338" s="314">
        <v>0.5</v>
      </c>
      <c r="M338" s="315">
        <v>8</v>
      </c>
      <c r="N338" s="370"/>
      <c r="O338" s="372">
        <f t="shared" si="46"/>
        <v>92553</v>
      </c>
      <c r="Q338" s="30"/>
      <c r="X338" s="313">
        <v>80481</v>
      </c>
    </row>
    <row r="339" spans="1:28" x14ac:dyDescent="0.3">
      <c r="A339" s="324"/>
      <c r="B339" s="325"/>
      <c r="C339" s="325"/>
      <c r="D339" s="330"/>
      <c r="E339" s="331"/>
      <c r="F339" s="330"/>
      <c r="G339" s="330"/>
      <c r="H339" s="332"/>
      <c r="I339" s="332"/>
      <c r="J339" s="332"/>
      <c r="K339" s="330"/>
      <c r="L339" s="330"/>
      <c r="M339" s="324"/>
      <c r="N339" s="325"/>
      <c r="O339" s="372">
        <f t="shared" si="46"/>
        <v>0</v>
      </c>
      <c r="Q339" s="30"/>
      <c r="X339" s="30"/>
    </row>
    <row r="340" spans="1:28" x14ac:dyDescent="0.3">
      <c r="A340" s="324"/>
      <c r="B340" s="325" t="s">
        <v>190</v>
      </c>
      <c r="C340" s="324"/>
      <c r="D340" s="324"/>
      <c r="E340" s="333"/>
      <c r="F340" s="324"/>
      <c r="G340" s="324"/>
      <c r="H340" s="326"/>
      <c r="I340" s="326"/>
      <c r="J340" s="326"/>
      <c r="K340" s="324"/>
      <c r="L340" s="327"/>
      <c r="M340" s="324"/>
      <c r="N340" s="324"/>
      <c r="O340" s="372">
        <f t="shared" si="46"/>
        <v>0</v>
      </c>
      <c r="Q340" s="30"/>
      <c r="X340" s="30"/>
    </row>
    <row r="341" spans="1:28" x14ac:dyDescent="0.3">
      <c r="A341" s="77" t="s">
        <v>1054</v>
      </c>
      <c r="B341" s="77" t="s">
        <v>3704</v>
      </c>
      <c r="C341" s="29">
        <v>2</v>
      </c>
      <c r="D341" s="29">
        <v>90</v>
      </c>
      <c r="E341" s="329">
        <v>80</v>
      </c>
      <c r="F341" s="29">
        <v>570</v>
      </c>
      <c r="G341" s="29">
        <v>500</v>
      </c>
      <c r="H341" s="313">
        <v>152.52000000000001</v>
      </c>
      <c r="I341" s="313">
        <v>124.76136</v>
      </c>
      <c r="J341" s="313">
        <v>98.527920000000009</v>
      </c>
      <c r="K341" s="29">
        <v>5.8</v>
      </c>
      <c r="L341" s="314">
        <v>0.5</v>
      </c>
      <c r="M341" s="315">
        <v>2</v>
      </c>
      <c r="N341" s="771" t="s">
        <v>186</v>
      </c>
      <c r="O341" s="372">
        <f t="shared" si="46"/>
        <v>12164</v>
      </c>
      <c r="Q341" s="30"/>
      <c r="X341" s="313">
        <v>10577.475567449999</v>
      </c>
    </row>
    <row r="342" spans="1:28" x14ac:dyDescent="0.3">
      <c r="A342" s="77" t="s">
        <v>1055</v>
      </c>
      <c r="B342" s="77" t="s">
        <v>3705</v>
      </c>
      <c r="C342" s="29">
        <v>3</v>
      </c>
      <c r="D342" s="29">
        <v>90</v>
      </c>
      <c r="E342" s="329">
        <v>130</v>
      </c>
      <c r="F342" s="29">
        <v>570</v>
      </c>
      <c r="G342" s="29">
        <v>500</v>
      </c>
      <c r="H342" s="313">
        <v>227.55</v>
      </c>
      <c r="I342" s="313">
        <v>186.13589999999999</v>
      </c>
      <c r="J342" s="313">
        <v>146.99730000000002</v>
      </c>
      <c r="K342" s="29">
        <v>8.4</v>
      </c>
      <c r="L342" s="314">
        <v>0.5</v>
      </c>
      <c r="M342" s="315">
        <v>4</v>
      </c>
      <c r="N342" s="772"/>
      <c r="O342" s="372">
        <f t="shared" si="46"/>
        <v>14367</v>
      </c>
      <c r="Q342" s="30"/>
      <c r="X342" s="313">
        <v>12493.090728062996</v>
      </c>
      <c r="AA342" s="30">
        <f>H342-H341</f>
        <v>75.03</v>
      </c>
      <c r="AB342">
        <f>K342-K341</f>
        <v>2.6000000000000005</v>
      </c>
    </row>
    <row r="343" spans="1:28" x14ac:dyDescent="0.3">
      <c r="A343" s="77" t="s">
        <v>1056</v>
      </c>
      <c r="B343" s="77" t="s">
        <v>3706</v>
      </c>
      <c r="C343" s="29">
        <v>4</v>
      </c>
      <c r="D343" s="29">
        <v>90</v>
      </c>
      <c r="E343" s="329">
        <v>180</v>
      </c>
      <c r="F343" s="29">
        <v>570</v>
      </c>
      <c r="G343" s="29">
        <v>500</v>
      </c>
      <c r="H343" s="313">
        <v>305.04000000000002</v>
      </c>
      <c r="I343" s="313">
        <v>249.52271999999999</v>
      </c>
      <c r="J343" s="313">
        <v>197.05584000000002</v>
      </c>
      <c r="K343" s="29">
        <v>11.2</v>
      </c>
      <c r="L343" s="314">
        <v>0.5</v>
      </c>
      <c r="M343" s="315">
        <v>4</v>
      </c>
      <c r="N343" s="772"/>
      <c r="O343" s="372">
        <f t="shared" si="46"/>
        <v>16575</v>
      </c>
      <c r="Q343" s="30"/>
      <c r="X343" s="313">
        <v>14412.716409959998</v>
      </c>
      <c r="AA343" s="30">
        <f t="shared" ref="AA343:AA353" si="49">H343-H342</f>
        <v>77.490000000000009</v>
      </c>
      <c r="AB343">
        <f t="shared" ref="AB343:AB353" si="50">K343-K342</f>
        <v>2.7999999999999989</v>
      </c>
    </row>
    <row r="344" spans="1:28" x14ac:dyDescent="0.3">
      <c r="A344" s="77" t="s">
        <v>1057</v>
      </c>
      <c r="B344" s="77" t="s">
        <v>4257</v>
      </c>
      <c r="C344" s="29">
        <v>5</v>
      </c>
      <c r="D344" s="29">
        <v>90</v>
      </c>
      <c r="E344" s="329">
        <v>230</v>
      </c>
      <c r="F344" s="29">
        <v>570</v>
      </c>
      <c r="G344" s="29">
        <v>500</v>
      </c>
      <c r="H344" s="313">
        <v>382.53</v>
      </c>
      <c r="I344" s="313">
        <v>312.90953999999994</v>
      </c>
      <c r="J344" s="313">
        <v>247.11437999999998</v>
      </c>
      <c r="K344" s="29">
        <v>14.1</v>
      </c>
      <c r="L344" s="314">
        <v>0.5</v>
      </c>
      <c r="M344" s="315">
        <v>4</v>
      </c>
      <c r="N344" s="772"/>
      <c r="O344" s="372">
        <f t="shared" si="46"/>
        <v>18786</v>
      </c>
      <c r="Q344" s="30"/>
      <c r="X344" s="313">
        <v>16335.473582142005</v>
      </c>
      <c r="AA344" s="30">
        <f t="shared" si="49"/>
        <v>77.489999999999952</v>
      </c>
      <c r="AB344">
        <f t="shared" si="50"/>
        <v>2.9000000000000004</v>
      </c>
    </row>
    <row r="345" spans="1:28" x14ac:dyDescent="0.3">
      <c r="A345" s="77" t="s">
        <v>1058</v>
      </c>
      <c r="B345" s="77" t="s">
        <v>4258</v>
      </c>
      <c r="C345" s="29">
        <v>6</v>
      </c>
      <c r="D345" s="29">
        <v>90</v>
      </c>
      <c r="E345" s="329">
        <v>280</v>
      </c>
      <c r="F345" s="29">
        <v>570</v>
      </c>
      <c r="G345" s="29">
        <v>500</v>
      </c>
      <c r="H345" s="313">
        <v>456.33</v>
      </c>
      <c r="I345" s="313">
        <v>373.27793999999994</v>
      </c>
      <c r="J345" s="313">
        <v>294.78917999999999</v>
      </c>
      <c r="K345" s="29">
        <v>16.8</v>
      </c>
      <c r="L345" s="314">
        <v>0.5</v>
      </c>
      <c r="M345" s="315">
        <v>4</v>
      </c>
      <c r="N345" s="772"/>
      <c r="O345" s="372">
        <f t="shared" si="46"/>
        <v>21003</v>
      </c>
      <c r="Q345" s="30"/>
      <c r="X345" s="313">
        <v>18263.119384224003</v>
      </c>
      <c r="AA345" s="30">
        <f t="shared" si="49"/>
        <v>73.800000000000011</v>
      </c>
      <c r="AB345">
        <f t="shared" si="50"/>
        <v>2.7000000000000011</v>
      </c>
    </row>
    <row r="346" spans="1:28" x14ac:dyDescent="0.3">
      <c r="A346" s="77" t="s">
        <v>1059</v>
      </c>
      <c r="B346" s="77" t="s">
        <v>4259</v>
      </c>
      <c r="C346" s="29">
        <v>7</v>
      </c>
      <c r="D346" s="29">
        <v>90</v>
      </c>
      <c r="E346" s="329">
        <v>330</v>
      </c>
      <c r="F346" s="29">
        <v>570</v>
      </c>
      <c r="G346" s="29">
        <v>500</v>
      </c>
      <c r="H346" s="313">
        <v>532.59</v>
      </c>
      <c r="I346" s="313">
        <v>435.65861999999998</v>
      </c>
      <c r="J346" s="313">
        <v>344.05314000000004</v>
      </c>
      <c r="K346" s="29">
        <v>19.7</v>
      </c>
      <c r="L346" s="314">
        <v>0.5</v>
      </c>
      <c r="M346" s="315">
        <v>4</v>
      </c>
      <c r="N346" s="772"/>
      <c r="O346" s="372">
        <f t="shared" si="46"/>
        <v>23223</v>
      </c>
      <c r="Q346" s="30"/>
      <c r="X346" s="313">
        <v>20193.894831825004</v>
      </c>
      <c r="AA346" s="30">
        <f t="shared" si="49"/>
        <v>76.260000000000048</v>
      </c>
      <c r="AB346">
        <f t="shared" si="50"/>
        <v>2.8999999999999986</v>
      </c>
    </row>
    <row r="347" spans="1:28" x14ac:dyDescent="0.3">
      <c r="A347" s="77" t="s">
        <v>1060</v>
      </c>
      <c r="B347" s="77" t="s">
        <v>4260</v>
      </c>
      <c r="C347" s="29">
        <v>8</v>
      </c>
      <c r="D347" s="29">
        <v>90</v>
      </c>
      <c r="E347" s="329">
        <v>380</v>
      </c>
      <c r="F347" s="29">
        <v>570</v>
      </c>
      <c r="G347" s="29">
        <v>500</v>
      </c>
      <c r="H347" s="313">
        <v>607.62</v>
      </c>
      <c r="I347" s="313">
        <v>497.03315999999995</v>
      </c>
      <c r="J347" s="313">
        <v>392.52251999999999</v>
      </c>
      <c r="K347" s="29">
        <v>22.5</v>
      </c>
      <c r="L347" s="314">
        <v>0.5</v>
      </c>
      <c r="M347" s="315">
        <v>4</v>
      </c>
      <c r="N347" s="772"/>
      <c r="O347" s="372">
        <f t="shared" si="46"/>
        <v>25449</v>
      </c>
      <c r="Q347" s="30"/>
      <c r="X347" s="313">
        <v>22129.560754091995</v>
      </c>
      <c r="AA347" s="30">
        <f t="shared" si="49"/>
        <v>75.029999999999973</v>
      </c>
      <c r="AB347">
        <f t="shared" si="50"/>
        <v>2.8000000000000007</v>
      </c>
    </row>
    <row r="348" spans="1:28" x14ac:dyDescent="0.3">
      <c r="A348" s="77" t="s">
        <v>1061</v>
      </c>
      <c r="B348" s="77" t="s">
        <v>4261</v>
      </c>
      <c r="C348" s="29">
        <v>9</v>
      </c>
      <c r="D348" s="29">
        <v>90</v>
      </c>
      <c r="E348" s="329">
        <v>430</v>
      </c>
      <c r="F348" s="29">
        <v>570</v>
      </c>
      <c r="G348" s="29">
        <v>500</v>
      </c>
      <c r="H348" s="313">
        <v>685.11</v>
      </c>
      <c r="I348" s="313">
        <v>560.41998000000001</v>
      </c>
      <c r="J348" s="313">
        <v>442.58106000000004</v>
      </c>
      <c r="K348" s="29">
        <v>25.3</v>
      </c>
      <c r="L348" s="314">
        <v>0.5</v>
      </c>
      <c r="M348" s="315">
        <v>4</v>
      </c>
      <c r="N348" s="772"/>
      <c r="O348" s="372">
        <f t="shared" si="46"/>
        <v>27679</v>
      </c>
      <c r="Q348" s="30"/>
      <c r="X348" s="313">
        <v>24068.354477112003</v>
      </c>
      <c r="AA348" s="30">
        <f t="shared" si="49"/>
        <v>77.490000000000009</v>
      </c>
      <c r="AB348">
        <f t="shared" si="50"/>
        <v>2.8000000000000007</v>
      </c>
    </row>
    <row r="349" spans="1:28" x14ac:dyDescent="0.3">
      <c r="A349" s="77" t="s">
        <v>1062</v>
      </c>
      <c r="B349" s="77" t="s">
        <v>4262</v>
      </c>
      <c r="C349" s="29">
        <v>10</v>
      </c>
      <c r="D349" s="29">
        <v>90</v>
      </c>
      <c r="E349" s="329">
        <v>480</v>
      </c>
      <c r="F349" s="29">
        <v>570</v>
      </c>
      <c r="G349" s="29">
        <v>500</v>
      </c>
      <c r="H349" s="313">
        <v>760.14</v>
      </c>
      <c r="I349" s="313">
        <v>621.79451999999992</v>
      </c>
      <c r="J349" s="313">
        <v>491.05043999999998</v>
      </c>
      <c r="K349" s="29">
        <v>28.1</v>
      </c>
      <c r="L349" s="314">
        <v>0.5</v>
      </c>
      <c r="M349" s="315">
        <v>6</v>
      </c>
      <c r="N349" s="772"/>
      <c r="O349" s="372">
        <f t="shared" si="46"/>
        <v>29914</v>
      </c>
      <c r="Q349" s="30"/>
      <c r="X349" s="313">
        <v>26012.040519564001</v>
      </c>
      <c r="AA349" s="30">
        <f t="shared" si="49"/>
        <v>75.029999999999973</v>
      </c>
      <c r="AB349">
        <f t="shared" si="50"/>
        <v>2.8000000000000007</v>
      </c>
    </row>
    <row r="350" spans="1:28" x14ac:dyDescent="0.3">
      <c r="A350" s="77" t="s">
        <v>1063</v>
      </c>
      <c r="B350" s="77" t="s">
        <v>4263</v>
      </c>
      <c r="C350" s="29">
        <v>11</v>
      </c>
      <c r="D350" s="29">
        <v>90</v>
      </c>
      <c r="E350" s="329">
        <v>530</v>
      </c>
      <c r="F350" s="29">
        <v>570</v>
      </c>
      <c r="G350" s="29">
        <v>500</v>
      </c>
      <c r="H350" s="313">
        <v>836.4</v>
      </c>
      <c r="I350" s="313">
        <v>684.1751999999999</v>
      </c>
      <c r="J350" s="313">
        <v>540.31439999999998</v>
      </c>
      <c r="K350" s="29">
        <v>30.9</v>
      </c>
      <c r="L350" s="314">
        <v>0.5</v>
      </c>
      <c r="M350" s="315">
        <v>6</v>
      </c>
      <c r="N350" s="772"/>
      <c r="O350" s="372">
        <f t="shared" si="46"/>
        <v>32151</v>
      </c>
      <c r="Q350" s="30"/>
      <c r="X350" s="313">
        <v>27957.083387409009</v>
      </c>
      <c r="AA350" s="30">
        <f t="shared" si="49"/>
        <v>76.259999999999991</v>
      </c>
      <c r="AB350">
        <f t="shared" si="50"/>
        <v>2.7999999999999972</v>
      </c>
    </row>
    <row r="351" spans="1:28" x14ac:dyDescent="0.3">
      <c r="A351" s="77" t="s">
        <v>1064</v>
      </c>
      <c r="B351" s="77" t="s">
        <v>4264</v>
      </c>
      <c r="C351" s="29">
        <v>12</v>
      </c>
      <c r="D351" s="29">
        <v>90</v>
      </c>
      <c r="E351" s="329">
        <v>580</v>
      </c>
      <c r="F351" s="29">
        <v>570</v>
      </c>
      <c r="G351" s="29">
        <v>500</v>
      </c>
      <c r="H351" s="313">
        <v>912.66</v>
      </c>
      <c r="I351" s="313">
        <v>746.55587999999989</v>
      </c>
      <c r="J351" s="313">
        <v>589.57835999999998</v>
      </c>
      <c r="K351" s="29">
        <v>33.700000000000003</v>
      </c>
      <c r="L351" s="314">
        <v>0.5</v>
      </c>
      <c r="M351" s="315">
        <v>6</v>
      </c>
      <c r="N351" s="772"/>
      <c r="O351" s="372">
        <f t="shared" si="46"/>
        <v>34362</v>
      </c>
      <c r="Q351" s="30"/>
      <c r="X351" s="313">
        <v>29880.128343086995</v>
      </c>
      <c r="AA351" s="30">
        <f t="shared" si="49"/>
        <v>76.259999999999991</v>
      </c>
      <c r="AB351">
        <f t="shared" si="50"/>
        <v>2.8000000000000043</v>
      </c>
    </row>
    <row r="352" spans="1:28" x14ac:dyDescent="0.3">
      <c r="A352" s="77" t="s">
        <v>1065</v>
      </c>
      <c r="B352" s="77" t="s">
        <v>4265</v>
      </c>
      <c r="C352" s="29">
        <v>13</v>
      </c>
      <c r="D352" s="29">
        <v>90</v>
      </c>
      <c r="E352" s="329">
        <v>630</v>
      </c>
      <c r="F352" s="29">
        <v>570</v>
      </c>
      <c r="G352" s="29">
        <v>500</v>
      </c>
      <c r="H352" s="313">
        <v>988.91999999999985</v>
      </c>
      <c r="I352" s="313">
        <v>808.93655999999987</v>
      </c>
      <c r="J352" s="313">
        <v>638.84231999999997</v>
      </c>
      <c r="K352" s="29">
        <v>36.5</v>
      </c>
      <c r="L352" s="314">
        <v>0.5</v>
      </c>
      <c r="M352" s="315">
        <v>6</v>
      </c>
      <c r="N352" s="772"/>
      <c r="O352" s="372">
        <f t="shared" si="46"/>
        <v>36574</v>
      </c>
      <c r="Q352" s="30"/>
      <c r="X352" s="313">
        <v>31803.173298764996</v>
      </c>
      <c r="AA352" s="30">
        <f t="shared" si="49"/>
        <v>76.259999999999877</v>
      </c>
      <c r="AB352">
        <f t="shared" si="50"/>
        <v>2.7999999999999972</v>
      </c>
    </row>
    <row r="353" spans="1:28" x14ac:dyDescent="0.3">
      <c r="A353" s="77" t="s">
        <v>1066</v>
      </c>
      <c r="B353" s="77" t="s">
        <v>4266</v>
      </c>
      <c r="C353" s="29">
        <v>14</v>
      </c>
      <c r="D353" s="29">
        <v>90</v>
      </c>
      <c r="E353" s="329">
        <v>680</v>
      </c>
      <c r="F353" s="29">
        <v>570</v>
      </c>
      <c r="G353" s="29">
        <v>500</v>
      </c>
      <c r="H353" s="313">
        <v>1065.18</v>
      </c>
      <c r="I353" s="313">
        <v>871.31723999999997</v>
      </c>
      <c r="J353" s="313">
        <v>688.10628000000008</v>
      </c>
      <c r="K353" s="29">
        <v>39.4</v>
      </c>
      <c r="L353" s="314">
        <v>0.5</v>
      </c>
      <c r="M353" s="315">
        <v>6</v>
      </c>
      <c r="N353" s="773"/>
      <c r="O353" s="372">
        <f t="shared" si="46"/>
        <v>39010</v>
      </c>
      <c r="Q353" s="30"/>
      <c r="X353" s="313">
        <v>33921.707185080006</v>
      </c>
      <c r="AA353" s="30">
        <f t="shared" si="49"/>
        <v>76.260000000000218</v>
      </c>
      <c r="AB353">
        <f t="shared" si="50"/>
        <v>2.8999999999999986</v>
      </c>
    </row>
    <row r="354" spans="1:28" x14ac:dyDescent="0.3">
      <c r="A354" s="77" t="s">
        <v>6351</v>
      </c>
      <c r="B354" s="77" t="s">
        <v>6352</v>
      </c>
      <c r="C354" s="29">
        <v>15</v>
      </c>
      <c r="D354" s="29">
        <v>90</v>
      </c>
      <c r="E354" s="329">
        <f>E353+50</f>
        <v>730</v>
      </c>
      <c r="F354" s="29">
        <v>570</v>
      </c>
      <c r="G354" s="29">
        <v>500</v>
      </c>
      <c r="H354" s="313">
        <f>H353+76</f>
        <v>1141.18</v>
      </c>
      <c r="I354" s="313">
        <f>ROUND(H354*0.818,0)</f>
        <v>933</v>
      </c>
      <c r="J354" s="313">
        <f>ROUND(H354*0.646,0)</f>
        <v>737</v>
      </c>
      <c r="K354" s="29">
        <f>K353+2.8</f>
        <v>42.199999999999996</v>
      </c>
      <c r="L354" s="314">
        <v>0.5</v>
      </c>
      <c r="M354" s="315">
        <v>6</v>
      </c>
      <c r="N354" s="370"/>
      <c r="O354" s="372">
        <f t="shared" si="46"/>
        <v>41241</v>
      </c>
      <c r="Q354" s="30"/>
      <c r="X354" s="313">
        <v>35862</v>
      </c>
    </row>
    <row r="355" spans="1:28" x14ac:dyDescent="0.3">
      <c r="A355" s="77" t="s">
        <v>6353</v>
      </c>
      <c r="B355" s="77" t="s">
        <v>6354</v>
      </c>
      <c r="C355" s="29">
        <f>C354+1</f>
        <v>16</v>
      </c>
      <c r="D355" s="29">
        <v>90</v>
      </c>
      <c r="E355" s="329">
        <f t="shared" ref="E355:E377" si="51">E354+50</f>
        <v>780</v>
      </c>
      <c r="F355" s="29">
        <v>570</v>
      </c>
      <c r="G355" s="29">
        <v>500</v>
      </c>
      <c r="H355" s="313">
        <f t="shared" ref="H355:H358" si="52">H354+76</f>
        <v>1217.18</v>
      </c>
      <c r="I355" s="313">
        <f t="shared" ref="I355:I377" si="53">ROUND(H355*0.818,0)</f>
        <v>996</v>
      </c>
      <c r="J355" s="313">
        <f t="shared" ref="J355:J377" si="54">ROUND(H355*0.646,0)</f>
        <v>786</v>
      </c>
      <c r="K355" s="29">
        <f t="shared" ref="K355:K377" si="55">K354+2.8</f>
        <v>44.999999999999993</v>
      </c>
      <c r="L355" s="314">
        <v>0.5</v>
      </c>
      <c r="M355" s="315">
        <v>6</v>
      </c>
      <c r="N355" s="370"/>
      <c r="O355" s="372">
        <f t="shared" si="46"/>
        <v>43472</v>
      </c>
      <c r="Q355" s="30"/>
      <c r="X355" s="313">
        <v>37802</v>
      </c>
    </row>
    <row r="356" spans="1:28" x14ac:dyDescent="0.3">
      <c r="A356" s="77" t="s">
        <v>6355</v>
      </c>
      <c r="B356" s="77" t="s">
        <v>6356</v>
      </c>
      <c r="C356" s="29">
        <f t="shared" ref="C356:C373" si="56">C355+1</f>
        <v>17</v>
      </c>
      <c r="D356" s="29">
        <v>90</v>
      </c>
      <c r="E356" s="329">
        <f t="shared" si="51"/>
        <v>830</v>
      </c>
      <c r="F356" s="29">
        <v>570</v>
      </c>
      <c r="G356" s="29">
        <v>500</v>
      </c>
      <c r="H356" s="313">
        <f t="shared" si="52"/>
        <v>1293.18</v>
      </c>
      <c r="I356" s="313">
        <f t="shared" si="53"/>
        <v>1058</v>
      </c>
      <c r="J356" s="313">
        <f t="shared" si="54"/>
        <v>835</v>
      </c>
      <c r="K356" s="29">
        <f t="shared" si="55"/>
        <v>47.79999999999999</v>
      </c>
      <c r="L356" s="314">
        <v>0.5</v>
      </c>
      <c r="M356" s="315">
        <v>6</v>
      </c>
      <c r="N356" s="370"/>
      <c r="O356" s="372">
        <f t="shared" si="46"/>
        <v>45703</v>
      </c>
      <c r="Q356" s="30"/>
      <c r="X356" s="313">
        <v>39742</v>
      </c>
    </row>
    <row r="357" spans="1:28" x14ac:dyDescent="0.3">
      <c r="A357" s="77" t="s">
        <v>6357</v>
      </c>
      <c r="B357" s="77" t="s">
        <v>6358</v>
      </c>
      <c r="C357" s="29">
        <f t="shared" si="56"/>
        <v>18</v>
      </c>
      <c r="D357" s="29">
        <v>90</v>
      </c>
      <c r="E357" s="329">
        <f t="shared" si="51"/>
        <v>880</v>
      </c>
      <c r="F357" s="29">
        <v>570</v>
      </c>
      <c r="G357" s="29">
        <v>500</v>
      </c>
      <c r="H357" s="313">
        <f t="shared" si="52"/>
        <v>1369.18</v>
      </c>
      <c r="I357" s="313">
        <f t="shared" si="53"/>
        <v>1120</v>
      </c>
      <c r="J357" s="313">
        <f t="shared" si="54"/>
        <v>884</v>
      </c>
      <c r="K357" s="29">
        <f t="shared" si="55"/>
        <v>50.599999999999987</v>
      </c>
      <c r="L357" s="314">
        <v>0.5</v>
      </c>
      <c r="M357" s="315">
        <v>6</v>
      </c>
      <c r="N357" s="370"/>
      <c r="O357" s="372">
        <f t="shared" si="46"/>
        <v>47934</v>
      </c>
      <c r="Q357" s="30"/>
      <c r="X357" s="313">
        <v>41682</v>
      </c>
    </row>
    <row r="358" spans="1:28" x14ac:dyDescent="0.3">
      <c r="A358" s="77" t="s">
        <v>6359</v>
      </c>
      <c r="B358" s="77" t="s">
        <v>6360</v>
      </c>
      <c r="C358" s="29">
        <f t="shared" si="56"/>
        <v>19</v>
      </c>
      <c r="D358" s="29">
        <v>90</v>
      </c>
      <c r="E358" s="329">
        <f t="shared" si="51"/>
        <v>930</v>
      </c>
      <c r="F358" s="29">
        <v>570</v>
      </c>
      <c r="G358" s="29">
        <v>500</v>
      </c>
      <c r="H358" s="313">
        <f t="shared" si="52"/>
        <v>1445.18</v>
      </c>
      <c r="I358" s="313">
        <f t="shared" si="53"/>
        <v>1182</v>
      </c>
      <c r="J358" s="313">
        <f t="shared" si="54"/>
        <v>934</v>
      </c>
      <c r="K358" s="29">
        <f t="shared" si="55"/>
        <v>53.399999999999984</v>
      </c>
      <c r="L358" s="314">
        <v>0.5</v>
      </c>
      <c r="M358" s="315">
        <v>6</v>
      </c>
      <c r="N358" s="370"/>
      <c r="O358" s="372">
        <f t="shared" si="46"/>
        <v>50165</v>
      </c>
      <c r="Q358" s="30"/>
      <c r="X358" s="313">
        <v>43622</v>
      </c>
    </row>
    <row r="359" spans="1:28" x14ac:dyDescent="0.3">
      <c r="A359" s="77" t="s">
        <v>6361</v>
      </c>
      <c r="B359" s="77" t="s">
        <v>6362</v>
      </c>
      <c r="C359" s="29">
        <f t="shared" si="56"/>
        <v>20</v>
      </c>
      <c r="D359" s="29">
        <v>90</v>
      </c>
      <c r="E359" s="329">
        <f t="shared" si="51"/>
        <v>980</v>
      </c>
      <c r="F359" s="29">
        <v>570</v>
      </c>
      <c r="G359" s="29">
        <v>500</v>
      </c>
      <c r="H359" s="313">
        <f>H358+74</f>
        <v>1519.18</v>
      </c>
      <c r="I359" s="313">
        <f t="shared" si="53"/>
        <v>1243</v>
      </c>
      <c r="J359" s="313">
        <f t="shared" si="54"/>
        <v>981</v>
      </c>
      <c r="K359" s="29">
        <f t="shared" si="55"/>
        <v>56.199999999999982</v>
      </c>
      <c r="L359" s="314">
        <v>0.5</v>
      </c>
      <c r="M359" s="315">
        <v>6</v>
      </c>
      <c r="N359" s="370"/>
      <c r="O359" s="372">
        <f t="shared" si="46"/>
        <v>52396</v>
      </c>
      <c r="Q359" s="30"/>
      <c r="X359" s="313">
        <v>45562</v>
      </c>
    </row>
    <row r="360" spans="1:28" x14ac:dyDescent="0.3">
      <c r="A360" s="77" t="s">
        <v>6363</v>
      </c>
      <c r="B360" s="77" t="s">
        <v>6364</v>
      </c>
      <c r="C360" s="29">
        <f t="shared" si="56"/>
        <v>21</v>
      </c>
      <c r="D360" s="29">
        <v>90</v>
      </c>
      <c r="E360" s="329">
        <f t="shared" si="51"/>
        <v>1030</v>
      </c>
      <c r="F360" s="29">
        <v>570</v>
      </c>
      <c r="G360" s="29">
        <v>500</v>
      </c>
      <c r="H360" s="313">
        <f t="shared" ref="H360:H369" si="57">H359+74</f>
        <v>1593.18</v>
      </c>
      <c r="I360" s="313">
        <f t="shared" si="53"/>
        <v>1303</v>
      </c>
      <c r="J360" s="313">
        <f t="shared" si="54"/>
        <v>1029</v>
      </c>
      <c r="K360" s="29">
        <f t="shared" si="55"/>
        <v>58.999999999999979</v>
      </c>
      <c r="L360" s="314">
        <v>0.5</v>
      </c>
      <c r="M360" s="315">
        <v>8</v>
      </c>
      <c r="N360" s="370"/>
      <c r="O360" s="372">
        <f t="shared" si="46"/>
        <v>54627</v>
      </c>
      <c r="Q360" s="30"/>
      <c r="X360" s="313">
        <v>47502</v>
      </c>
    </row>
    <row r="361" spans="1:28" x14ac:dyDescent="0.3">
      <c r="A361" s="77" t="s">
        <v>6365</v>
      </c>
      <c r="B361" s="77" t="s">
        <v>6366</v>
      </c>
      <c r="C361" s="29">
        <f t="shared" si="56"/>
        <v>22</v>
      </c>
      <c r="D361" s="29">
        <v>90</v>
      </c>
      <c r="E361" s="329">
        <f t="shared" si="51"/>
        <v>1080</v>
      </c>
      <c r="F361" s="29">
        <v>570</v>
      </c>
      <c r="G361" s="29">
        <v>500</v>
      </c>
      <c r="H361" s="313">
        <f t="shared" si="57"/>
        <v>1667.18</v>
      </c>
      <c r="I361" s="313">
        <f t="shared" si="53"/>
        <v>1364</v>
      </c>
      <c r="J361" s="313">
        <f t="shared" si="54"/>
        <v>1077</v>
      </c>
      <c r="K361" s="29">
        <f t="shared" si="55"/>
        <v>61.799999999999976</v>
      </c>
      <c r="L361" s="314">
        <v>0.5</v>
      </c>
      <c r="M361" s="315">
        <v>8</v>
      </c>
      <c r="N361" s="370"/>
      <c r="O361" s="372">
        <f t="shared" si="46"/>
        <v>56858</v>
      </c>
      <c r="Q361" s="30"/>
      <c r="X361" s="313">
        <v>49442</v>
      </c>
    </row>
    <row r="362" spans="1:28" x14ac:dyDescent="0.3">
      <c r="A362" s="77" t="s">
        <v>6367</v>
      </c>
      <c r="B362" s="77" t="s">
        <v>6368</v>
      </c>
      <c r="C362" s="29">
        <f t="shared" si="56"/>
        <v>23</v>
      </c>
      <c r="D362" s="29">
        <v>90</v>
      </c>
      <c r="E362" s="329">
        <f t="shared" si="51"/>
        <v>1130</v>
      </c>
      <c r="F362" s="29">
        <v>570</v>
      </c>
      <c r="G362" s="29">
        <v>500</v>
      </c>
      <c r="H362" s="313">
        <f t="shared" si="57"/>
        <v>1741.18</v>
      </c>
      <c r="I362" s="313">
        <f t="shared" si="53"/>
        <v>1424</v>
      </c>
      <c r="J362" s="313">
        <f t="shared" si="54"/>
        <v>1125</v>
      </c>
      <c r="K362" s="29">
        <f t="shared" si="55"/>
        <v>64.59999999999998</v>
      </c>
      <c r="L362" s="314">
        <v>0.5</v>
      </c>
      <c r="M362" s="315">
        <v>8</v>
      </c>
      <c r="N362" s="370"/>
      <c r="O362" s="372">
        <f t="shared" si="46"/>
        <v>59089</v>
      </c>
      <c r="Q362" s="30"/>
      <c r="X362" s="313">
        <v>51382</v>
      </c>
    </row>
    <row r="363" spans="1:28" x14ac:dyDescent="0.3">
      <c r="A363" s="77" t="s">
        <v>6369</v>
      </c>
      <c r="B363" s="77" t="s">
        <v>6370</v>
      </c>
      <c r="C363" s="29">
        <f t="shared" si="56"/>
        <v>24</v>
      </c>
      <c r="D363" s="29">
        <v>90</v>
      </c>
      <c r="E363" s="329">
        <f t="shared" si="51"/>
        <v>1180</v>
      </c>
      <c r="F363" s="29">
        <v>570</v>
      </c>
      <c r="G363" s="29">
        <v>500</v>
      </c>
      <c r="H363" s="313">
        <f t="shared" si="57"/>
        <v>1815.18</v>
      </c>
      <c r="I363" s="313">
        <f t="shared" si="53"/>
        <v>1485</v>
      </c>
      <c r="J363" s="313">
        <f t="shared" si="54"/>
        <v>1173</v>
      </c>
      <c r="K363" s="29">
        <f t="shared" si="55"/>
        <v>67.399999999999977</v>
      </c>
      <c r="L363" s="314">
        <v>0.5</v>
      </c>
      <c r="M363" s="315">
        <v>8</v>
      </c>
      <c r="N363" s="370"/>
      <c r="O363" s="372">
        <f t="shared" si="46"/>
        <v>61320</v>
      </c>
      <c r="Q363" s="30"/>
      <c r="X363" s="313">
        <v>53322</v>
      </c>
    </row>
    <row r="364" spans="1:28" x14ac:dyDescent="0.3">
      <c r="A364" s="77" t="s">
        <v>6371</v>
      </c>
      <c r="B364" s="77" t="s">
        <v>6372</v>
      </c>
      <c r="C364" s="29">
        <f t="shared" si="56"/>
        <v>25</v>
      </c>
      <c r="D364" s="29">
        <v>90</v>
      </c>
      <c r="E364" s="329">
        <f t="shared" si="51"/>
        <v>1230</v>
      </c>
      <c r="F364" s="29">
        <v>570</v>
      </c>
      <c r="G364" s="29">
        <v>500</v>
      </c>
      <c r="H364" s="313">
        <f t="shared" si="57"/>
        <v>1889.18</v>
      </c>
      <c r="I364" s="313">
        <f t="shared" si="53"/>
        <v>1545</v>
      </c>
      <c r="J364" s="313">
        <f t="shared" si="54"/>
        <v>1220</v>
      </c>
      <c r="K364" s="29">
        <f t="shared" si="55"/>
        <v>70.199999999999974</v>
      </c>
      <c r="L364" s="314">
        <v>0.5</v>
      </c>
      <c r="M364" s="315">
        <v>8</v>
      </c>
      <c r="N364" s="370"/>
      <c r="O364" s="372">
        <f t="shared" si="46"/>
        <v>63551</v>
      </c>
      <c r="Q364" s="30"/>
      <c r="X364" s="313">
        <v>55262</v>
      </c>
    </row>
    <row r="365" spans="1:28" x14ac:dyDescent="0.3">
      <c r="A365" s="77" t="s">
        <v>6373</v>
      </c>
      <c r="B365" s="77" t="s">
        <v>6374</v>
      </c>
      <c r="C365" s="29">
        <f t="shared" si="56"/>
        <v>26</v>
      </c>
      <c r="D365" s="29">
        <v>90</v>
      </c>
      <c r="E365" s="329">
        <f t="shared" si="51"/>
        <v>1280</v>
      </c>
      <c r="F365" s="29">
        <v>570</v>
      </c>
      <c r="G365" s="29">
        <v>500</v>
      </c>
      <c r="H365" s="313">
        <f t="shared" si="57"/>
        <v>1963.18</v>
      </c>
      <c r="I365" s="313">
        <f t="shared" si="53"/>
        <v>1606</v>
      </c>
      <c r="J365" s="313">
        <f t="shared" si="54"/>
        <v>1268</v>
      </c>
      <c r="K365" s="29">
        <f t="shared" si="55"/>
        <v>72.999999999999972</v>
      </c>
      <c r="L365" s="314">
        <v>0.5</v>
      </c>
      <c r="M365" s="315">
        <v>8</v>
      </c>
      <c r="N365" s="370"/>
      <c r="O365" s="372">
        <f t="shared" si="46"/>
        <v>65782</v>
      </c>
      <c r="Q365" s="30"/>
      <c r="X365" s="313">
        <v>57202</v>
      </c>
    </row>
    <row r="366" spans="1:28" x14ac:dyDescent="0.3">
      <c r="A366" s="77" t="s">
        <v>6375</v>
      </c>
      <c r="B366" s="77" t="s">
        <v>6376</v>
      </c>
      <c r="C366" s="29">
        <f t="shared" si="56"/>
        <v>27</v>
      </c>
      <c r="D366" s="29">
        <v>90</v>
      </c>
      <c r="E366" s="329">
        <f t="shared" si="51"/>
        <v>1330</v>
      </c>
      <c r="F366" s="29">
        <v>570</v>
      </c>
      <c r="G366" s="29">
        <v>500</v>
      </c>
      <c r="H366" s="313">
        <f t="shared" si="57"/>
        <v>2037.18</v>
      </c>
      <c r="I366" s="313">
        <f t="shared" si="53"/>
        <v>1666</v>
      </c>
      <c r="J366" s="313">
        <f t="shared" si="54"/>
        <v>1316</v>
      </c>
      <c r="K366" s="29">
        <f t="shared" si="55"/>
        <v>75.799999999999969</v>
      </c>
      <c r="L366" s="314">
        <v>0.5</v>
      </c>
      <c r="M366" s="315">
        <v>8</v>
      </c>
      <c r="N366" s="370"/>
      <c r="O366" s="372">
        <f t="shared" si="46"/>
        <v>68013</v>
      </c>
      <c r="Q366" s="30"/>
      <c r="X366" s="313">
        <v>59142</v>
      </c>
    </row>
    <row r="367" spans="1:28" x14ac:dyDescent="0.3">
      <c r="A367" s="77" t="s">
        <v>6377</v>
      </c>
      <c r="B367" s="77" t="s">
        <v>6378</v>
      </c>
      <c r="C367" s="29">
        <f t="shared" si="56"/>
        <v>28</v>
      </c>
      <c r="D367" s="29">
        <v>90</v>
      </c>
      <c r="E367" s="329">
        <f t="shared" si="51"/>
        <v>1380</v>
      </c>
      <c r="F367" s="29">
        <v>570</v>
      </c>
      <c r="G367" s="29">
        <v>500</v>
      </c>
      <c r="H367" s="313">
        <f t="shared" si="57"/>
        <v>2111.1800000000003</v>
      </c>
      <c r="I367" s="313">
        <f t="shared" si="53"/>
        <v>1727</v>
      </c>
      <c r="J367" s="313">
        <f t="shared" si="54"/>
        <v>1364</v>
      </c>
      <c r="K367" s="29">
        <f t="shared" si="55"/>
        <v>78.599999999999966</v>
      </c>
      <c r="L367" s="314">
        <v>0.5</v>
      </c>
      <c r="M367" s="315">
        <v>8</v>
      </c>
      <c r="N367" s="370"/>
      <c r="O367" s="372">
        <f t="shared" si="46"/>
        <v>70244</v>
      </c>
      <c r="Q367" s="30"/>
      <c r="X367" s="313">
        <v>61082</v>
      </c>
    </row>
    <row r="368" spans="1:28" x14ac:dyDescent="0.3">
      <c r="A368" s="77" t="s">
        <v>6379</v>
      </c>
      <c r="B368" s="77" t="s">
        <v>6380</v>
      </c>
      <c r="C368" s="29">
        <f t="shared" si="56"/>
        <v>29</v>
      </c>
      <c r="D368" s="29">
        <v>90</v>
      </c>
      <c r="E368" s="329">
        <f t="shared" si="51"/>
        <v>1430</v>
      </c>
      <c r="F368" s="29">
        <v>570</v>
      </c>
      <c r="G368" s="29">
        <v>500</v>
      </c>
      <c r="H368" s="313">
        <f t="shared" si="57"/>
        <v>2185.1800000000003</v>
      </c>
      <c r="I368" s="313">
        <f t="shared" si="53"/>
        <v>1787</v>
      </c>
      <c r="J368" s="313">
        <f t="shared" si="54"/>
        <v>1412</v>
      </c>
      <c r="K368" s="29">
        <f t="shared" si="55"/>
        <v>81.399999999999963</v>
      </c>
      <c r="L368" s="314">
        <v>0.5</v>
      </c>
      <c r="M368" s="315">
        <v>8</v>
      </c>
      <c r="N368" s="370"/>
      <c r="O368" s="372">
        <f t="shared" si="46"/>
        <v>72475</v>
      </c>
      <c r="Q368" s="30"/>
      <c r="X368" s="313">
        <v>63022</v>
      </c>
    </row>
    <row r="369" spans="1:24" x14ac:dyDescent="0.3">
      <c r="A369" s="77" t="s">
        <v>6381</v>
      </c>
      <c r="B369" s="77" t="s">
        <v>6382</v>
      </c>
      <c r="C369" s="29">
        <f t="shared" si="56"/>
        <v>30</v>
      </c>
      <c r="D369" s="29">
        <v>90</v>
      </c>
      <c r="E369" s="329">
        <f t="shared" si="51"/>
        <v>1480</v>
      </c>
      <c r="F369" s="29">
        <v>570</v>
      </c>
      <c r="G369" s="29">
        <v>500</v>
      </c>
      <c r="H369" s="313">
        <f t="shared" si="57"/>
        <v>2259.1800000000003</v>
      </c>
      <c r="I369" s="313">
        <f t="shared" si="53"/>
        <v>1848</v>
      </c>
      <c r="J369" s="313">
        <f t="shared" si="54"/>
        <v>1459</v>
      </c>
      <c r="K369" s="29">
        <f t="shared" si="55"/>
        <v>84.19999999999996</v>
      </c>
      <c r="L369" s="314">
        <v>0.5</v>
      </c>
      <c r="M369" s="315">
        <v>8</v>
      </c>
      <c r="N369" s="370"/>
      <c r="O369" s="372">
        <f t="shared" si="46"/>
        <v>74706</v>
      </c>
      <c r="Q369" s="30"/>
      <c r="X369" s="313">
        <v>64962</v>
      </c>
    </row>
    <row r="370" spans="1:24" x14ac:dyDescent="0.3">
      <c r="A370" s="77" t="s">
        <v>6383</v>
      </c>
      <c r="B370" s="77" t="s">
        <v>6384</v>
      </c>
      <c r="C370" s="29">
        <f t="shared" si="56"/>
        <v>31</v>
      </c>
      <c r="D370" s="29">
        <v>90</v>
      </c>
      <c r="E370" s="329">
        <f t="shared" si="51"/>
        <v>1530</v>
      </c>
      <c r="F370" s="29">
        <v>570</v>
      </c>
      <c r="G370" s="29">
        <v>500</v>
      </c>
      <c r="H370" s="313">
        <f>H369+72</f>
        <v>2331.1800000000003</v>
      </c>
      <c r="I370" s="313">
        <f t="shared" si="53"/>
        <v>1907</v>
      </c>
      <c r="J370" s="313">
        <f t="shared" si="54"/>
        <v>1506</v>
      </c>
      <c r="K370" s="29">
        <f t="shared" si="55"/>
        <v>86.999999999999957</v>
      </c>
      <c r="L370" s="314">
        <v>0.5</v>
      </c>
      <c r="M370" s="315">
        <v>8</v>
      </c>
      <c r="N370" s="370"/>
      <c r="O370" s="372">
        <f t="shared" si="46"/>
        <v>76937</v>
      </c>
      <c r="Q370" s="30"/>
      <c r="X370" s="313">
        <v>66902</v>
      </c>
    </row>
    <row r="371" spans="1:24" x14ac:dyDescent="0.3">
      <c r="A371" s="77" t="s">
        <v>6385</v>
      </c>
      <c r="B371" s="77" t="s">
        <v>6386</v>
      </c>
      <c r="C371" s="29">
        <f t="shared" si="56"/>
        <v>32</v>
      </c>
      <c r="D371" s="29">
        <v>90</v>
      </c>
      <c r="E371" s="329">
        <f t="shared" si="51"/>
        <v>1580</v>
      </c>
      <c r="F371" s="29">
        <v>570</v>
      </c>
      <c r="G371" s="29">
        <v>500</v>
      </c>
      <c r="H371" s="313">
        <f t="shared" ref="H371:H377" si="58">H370+72</f>
        <v>2403.1800000000003</v>
      </c>
      <c r="I371" s="313">
        <f t="shared" si="53"/>
        <v>1966</v>
      </c>
      <c r="J371" s="313">
        <f t="shared" si="54"/>
        <v>1552</v>
      </c>
      <c r="K371" s="29">
        <f t="shared" si="55"/>
        <v>89.799999999999955</v>
      </c>
      <c r="L371" s="314">
        <v>0.5</v>
      </c>
      <c r="M371" s="315">
        <v>8</v>
      </c>
      <c r="N371" s="370"/>
      <c r="O371" s="372">
        <f t="shared" si="46"/>
        <v>79168</v>
      </c>
      <c r="Q371" s="30"/>
      <c r="X371" s="313">
        <v>68842</v>
      </c>
    </row>
    <row r="372" spans="1:24" x14ac:dyDescent="0.3">
      <c r="A372" s="77" t="s">
        <v>6387</v>
      </c>
      <c r="B372" s="77" t="s">
        <v>6388</v>
      </c>
      <c r="C372" s="29">
        <f t="shared" si="56"/>
        <v>33</v>
      </c>
      <c r="D372" s="29">
        <v>90</v>
      </c>
      <c r="E372" s="329">
        <f t="shared" si="51"/>
        <v>1630</v>
      </c>
      <c r="F372" s="29">
        <v>570</v>
      </c>
      <c r="G372" s="29">
        <v>500</v>
      </c>
      <c r="H372" s="313">
        <f t="shared" si="58"/>
        <v>2475.1800000000003</v>
      </c>
      <c r="I372" s="313">
        <f t="shared" si="53"/>
        <v>2025</v>
      </c>
      <c r="J372" s="313">
        <f t="shared" si="54"/>
        <v>1599</v>
      </c>
      <c r="K372" s="29">
        <f t="shared" si="55"/>
        <v>92.599999999999952</v>
      </c>
      <c r="L372" s="314">
        <v>0.5</v>
      </c>
      <c r="M372" s="315">
        <v>8</v>
      </c>
      <c r="N372" s="370"/>
      <c r="O372" s="372">
        <f t="shared" si="46"/>
        <v>81399</v>
      </c>
      <c r="Q372" s="30"/>
      <c r="X372" s="313">
        <v>70782</v>
      </c>
    </row>
    <row r="373" spans="1:24" x14ac:dyDescent="0.3">
      <c r="A373" s="77" t="s">
        <v>6389</v>
      </c>
      <c r="B373" s="77" t="s">
        <v>6390</v>
      </c>
      <c r="C373" s="29">
        <f t="shared" si="56"/>
        <v>34</v>
      </c>
      <c r="D373" s="29">
        <v>90</v>
      </c>
      <c r="E373" s="329">
        <f t="shared" si="51"/>
        <v>1680</v>
      </c>
      <c r="F373" s="29">
        <v>570</v>
      </c>
      <c r="G373" s="29">
        <v>500</v>
      </c>
      <c r="H373" s="313">
        <f t="shared" si="58"/>
        <v>2547.1800000000003</v>
      </c>
      <c r="I373" s="313">
        <f t="shared" si="53"/>
        <v>2084</v>
      </c>
      <c r="J373" s="313">
        <f t="shared" si="54"/>
        <v>1645</v>
      </c>
      <c r="K373" s="29">
        <f t="shared" si="55"/>
        <v>95.399999999999949</v>
      </c>
      <c r="L373" s="314">
        <v>0.5</v>
      </c>
      <c r="M373" s="315">
        <v>8</v>
      </c>
      <c r="N373" s="370"/>
      <c r="O373" s="372">
        <f t="shared" si="46"/>
        <v>83630</v>
      </c>
      <c r="Q373" s="30"/>
      <c r="X373" s="313">
        <v>72722</v>
      </c>
    </row>
    <row r="374" spans="1:24" x14ac:dyDescent="0.3">
      <c r="A374" s="77" t="s">
        <v>6391</v>
      </c>
      <c r="B374" s="77" t="s">
        <v>6392</v>
      </c>
      <c r="C374" s="29">
        <f>C373+1</f>
        <v>35</v>
      </c>
      <c r="D374" s="29">
        <v>90</v>
      </c>
      <c r="E374" s="329">
        <f t="shared" si="51"/>
        <v>1730</v>
      </c>
      <c r="F374" s="29">
        <v>570</v>
      </c>
      <c r="G374" s="29">
        <v>500</v>
      </c>
      <c r="H374" s="313">
        <f t="shared" si="58"/>
        <v>2619.1800000000003</v>
      </c>
      <c r="I374" s="313">
        <f t="shared" si="53"/>
        <v>2142</v>
      </c>
      <c r="J374" s="313">
        <f t="shared" si="54"/>
        <v>1692</v>
      </c>
      <c r="K374" s="29">
        <f t="shared" si="55"/>
        <v>98.199999999999946</v>
      </c>
      <c r="L374" s="314">
        <v>0.5</v>
      </c>
      <c r="M374" s="315">
        <v>8</v>
      </c>
      <c r="N374" s="370"/>
      <c r="O374" s="372">
        <f t="shared" si="46"/>
        <v>85861</v>
      </c>
      <c r="Q374" s="30"/>
      <c r="X374" s="313">
        <v>74662</v>
      </c>
    </row>
    <row r="375" spans="1:24" x14ac:dyDescent="0.3">
      <c r="A375" s="77" t="s">
        <v>6393</v>
      </c>
      <c r="B375" s="77" t="s">
        <v>6394</v>
      </c>
      <c r="C375" s="29">
        <f t="shared" ref="C375:C377" si="59">C374+1</f>
        <v>36</v>
      </c>
      <c r="D375" s="29">
        <v>90</v>
      </c>
      <c r="E375" s="329">
        <f t="shared" si="51"/>
        <v>1780</v>
      </c>
      <c r="F375" s="29">
        <v>570</v>
      </c>
      <c r="G375" s="29">
        <v>500</v>
      </c>
      <c r="H375" s="313">
        <f t="shared" si="58"/>
        <v>2691.1800000000003</v>
      </c>
      <c r="I375" s="313">
        <f t="shared" si="53"/>
        <v>2201</v>
      </c>
      <c r="J375" s="313">
        <f t="shared" si="54"/>
        <v>1739</v>
      </c>
      <c r="K375" s="29">
        <f t="shared" si="55"/>
        <v>100.99999999999994</v>
      </c>
      <c r="L375" s="314">
        <v>0.5</v>
      </c>
      <c r="M375" s="315">
        <v>8</v>
      </c>
      <c r="N375" s="370"/>
      <c r="O375" s="372">
        <f t="shared" si="46"/>
        <v>88092</v>
      </c>
      <c r="Q375" s="30"/>
      <c r="X375" s="313">
        <v>76602</v>
      </c>
    </row>
    <row r="376" spans="1:24" x14ac:dyDescent="0.3">
      <c r="A376" s="77" t="s">
        <v>6395</v>
      </c>
      <c r="B376" s="77" t="s">
        <v>6396</v>
      </c>
      <c r="C376" s="29">
        <f t="shared" si="59"/>
        <v>37</v>
      </c>
      <c r="D376" s="29">
        <v>90</v>
      </c>
      <c r="E376" s="329">
        <f t="shared" si="51"/>
        <v>1830</v>
      </c>
      <c r="F376" s="29">
        <v>570</v>
      </c>
      <c r="G376" s="29">
        <v>500</v>
      </c>
      <c r="H376" s="313">
        <f t="shared" si="58"/>
        <v>2763.1800000000003</v>
      </c>
      <c r="I376" s="313">
        <f t="shared" si="53"/>
        <v>2260</v>
      </c>
      <c r="J376" s="313">
        <f t="shared" si="54"/>
        <v>1785</v>
      </c>
      <c r="K376" s="29">
        <f t="shared" si="55"/>
        <v>103.79999999999994</v>
      </c>
      <c r="L376" s="314">
        <v>0.5</v>
      </c>
      <c r="M376" s="315">
        <v>8</v>
      </c>
      <c r="N376" s="370"/>
      <c r="O376" s="372">
        <f t="shared" si="46"/>
        <v>90323</v>
      </c>
      <c r="Q376" s="30"/>
      <c r="X376" s="313">
        <v>78542</v>
      </c>
    </row>
    <row r="377" spans="1:24" x14ac:dyDescent="0.3">
      <c r="A377" s="77" t="s">
        <v>6397</v>
      </c>
      <c r="B377" s="77" t="s">
        <v>6398</v>
      </c>
      <c r="C377" s="29">
        <f t="shared" si="59"/>
        <v>38</v>
      </c>
      <c r="D377" s="29">
        <v>90</v>
      </c>
      <c r="E377" s="329">
        <f t="shared" si="51"/>
        <v>1880</v>
      </c>
      <c r="F377" s="29">
        <v>570</v>
      </c>
      <c r="G377" s="29">
        <v>500</v>
      </c>
      <c r="H377" s="313">
        <f t="shared" si="58"/>
        <v>2835.1800000000003</v>
      </c>
      <c r="I377" s="313">
        <f t="shared" si="53"/>
        <v>2319</v>
      </c>
      <c r="J377" s="313">
        <f t="shared" si="54"/>
        <v>1832</v>
      </c>
      <c r="K377" s="29">
        <f t="shared" si="55"/>
        <v>106.59999999999994</v>
      </c>
      <c r="L377" s="314">
        <v>0.5</v>
      </c>
      <c r="M377" s="315">
        <v>8</v>
      </c>
      <c r="N377" s="370"/>
      <c r="O377" s="372">
        <f t="shared" si="46"/>
        <v>92554</v>
      </c>
      <c r="Q377" s="30"/>
      <c r="X377" s="313">
        <v>80482</v>
      </c>
    </row>
    <row r="378" spans="1:24" x14ac:dyDescent="0.3">
      <c r="D378" s="330"/>
      <c r="E378" s="67"/>
      <c r="H378" s="30"/>
      <c r="I378" s="30"/>
      <c r="J378" s="30"/>
      <c r="M378" s="324"/>
      <c r="O378" s="372">
        <f t="shared" si="46"/>
        <v>0</v>
      </c>
      <c r="Q378" s="30"/>
      <c r="X378" s="30"/>
    </row>
    <row r="379" spans="1:24" x14ac:dyDescent="0.3">
      <c r="B379" s="325" t="s">
        <v>191</v>
      </c>
      <c r="D379" s="324"/>
      <c r="E379" s="67"/>
      <c r="H379" s="30"/>
      <c r="I379" s="30"/>
      <c r="J379" s="30"/>
      <c r="M379" s="324"/>
      <c r="O379" s="372">
        <f t="shared" si="46"/>
        <v>0</v>
      </c>
      <c r="Q379" s="30"/>
      <c r="X379" s="30"/>
    </row>
    <row r="380" spans="1:24" x14ac:dyDescent="0.3">
      <c r="A380" s="77" t="s">
        <v>1067</v>
      </c>
      <c r="B380" s="77" t="s">
        <v>3707</v>
      </c>
      <c r="C380" s="29">
        <v>2</v>
      </c>
      <c r="D380" s="29">
        <v>90</v>
      </c>
      <c r="E380" s="329">
        <v>80</v>
      </c>
      <c r="F380" s="29">
        <v>750</v>
      </c>
      <c r="G380" s="29">
        <v>680</v>
      </c>
      <c r="H380" s="313">
        <v>198.03</v>
      </c>
      <c r="I380" s="313">
        <v>161.98854</v>
      </c>
      <c r="J380" s="313">
        <v>127.92738</v>
      </c>
      <c r="K380" s="29">
        <v>7</v>
      </c>
      <c r="L380" s="314">
        <v>0.5</v>
      </c>
      <c r="M380" s="315">
        <v>2</v>
      </c>
      <c r="N380" s="771" t="s">
        <v>186</v>
      </c>
      <c r="O380" s="372">
        <f t="shared" si="46"/>
        <v>13354</v>
      </c>
      <c r="Q380" s="396"/>
      <c r="X380" s="313">
        <v>11612.502495000001</v>
      </c>
    </row>
    <row r="381" spans="1:24" x14ac:dyDescent="0.3">
      <c r="A381" s="77" t="s">
        <v>1068</v>
      </c>
      <c r="B381" s="77" t="s">
        <v>3708</v>
      </c>
      <c r="C381" s="29">
        <v>3</v>
      </c>
      <c r="D381" s="29">
        <v>90</v>
      </c>
      <c r="E381" s="329">
        <v>130</v>
      </c>
      <c r="F381" s="29">
        <v>750</v>
      </c>
      <c r="G381" s="29">
        <v>680</v>
      </c>
      <c r="H381" s="313">
        <v>296.43</v>
      </c>
      <c r="I381" s="313">
        <v>242.47973999999999</v>
      </c>
      <c r="J381" s="313">
        <v>191.49378000000002</v>
      </c>
      <c r="K381" s="29">
        <v>10.4</v>
      </c>
      <c r="L381" s="314">
        <v>0.5</v>
      </c>
      <c r="M381" s="315">
        <v>4</v>
      </c>
      <c r="N381" s="772"/>
      <c r="O381" s="372">
        <f t="shared" si="46"/>
        <v>16086</v>
      </c>
      <c r="Q381" s="396"/>
      <c r="X381" s="313">
        <v>13987.41734808</v>
      </c>
    </row>
    <row r="382" spans="1:24" x14ac:dyDescent="0.3">
      <c r="A382" s="77" t="s">
        <v>1069</v>
      </c>
      <c r="B382" s="77" t="s">
        <v>3709</v>
      </c>
      <c r="C382" s="29">
        <v>4</v>
      </c>
      <c r="D382" s="29">
        <v>90</v>
      </c>
      <c r="E382" s="329">
        <v>180</v>
      </c>
      <c r="F382" s="29">
        <v>750</v>
      </c>
      <c r="G382" s="29">
        <v>680</v>
      </c>
      <c r="H382" s="313">
        <v>396.06</v>
      </c>
      <c r="I382" s="313">
        <v>323.97708</v>
      </c>
      <c r="J382" s="313">
        <v>255.85476</v>
      </c>
      <c r="K382" s="29">
        <v>13.8</v>
      </c>
      <c r="L382" s="314">
        <v>0.5</v>
      </c>
      <c r="M382" s="315">
        <v>4</v>
      </c>
      <c r="N382" s="772"/>
      <c r="O382" s="372">
        <f t="shared" si="46"/>
        <v>18822</v>
      </c>
      <c r="Q382" s="396"/>
      <c r="X382" s="313">
        <v>16367.306361120001</v>
      </c>
    </row>
    <row r="383" spans="1:24" x14ac:dyDescent="0.3">
      <c r="A383" s="77" t="s">
        <v>1070</v>
      </c>
      <c r="B383" s="77" t="s">
        <v>4267</v>
      </c>
      <c r="C383" s="29">
        <v>5</v>
      </c>
      <c r="D383" s="29">
        <v>90</v>
      </c>
      <c r="E383" s="329">
        <v>230</v>
      </c>
      <c r="F383" s="29">
        <v>750</v>
      </c>
      <c r="G383" s="29">
        <v>680</v>
      </c>
      <c r="H383" s="313">
        <v>494.45999999999992</v>
      </c>
      <c r="I383" s="313">
        <v>404.46827999999994</v>
      </c>
      <c r="J383" s="313">
        <v>319.42115999999999</v>
      </c>
      <c r="K383" s="29">
        <v>17.2</v>
      </c>
      <c r="L383" s="314">
        <v>0.5</v>
      </c>
      <c r="M383" s="315">
        <v>4</v>
      </c>
      <c r="N383" s="772"/>
      <c r="O383" s="372">
        <f t="shared" si="46"/>
        <v>21565</v>
      </c>
      <c r="Q383" s="396"/>
      <c r="X383" s="313">
        <v>18752.169534120007</v>
      </c>
    </row>
    <row r="384" spans="1:24" x14ac:dyDescent="0.3">
      <c r="A384" s="77" t="s">
        <v>1071</v>
      </c>
      <c r="B384" s="77" t="s">
        <v>4268</v>
      </c>
      <c r="C384" s="29">
        <v>6</v>
      </c>
      <c r="D384" s="29">
        <v>90</v>
      </c>
      <c r="E384" s="329">
        <v>280</v>
      </c>
      <c r="F384" s="29">
        <v>750</v>
      </c>
      <c r="G384" s="29">
        <v>680</v>
      </c>
      <c r="H384" s="313">
        <v>594.09</v>
      </c>
      <c r="I384" s="313">
        <v>485.96562</v>
      </c>
      <c r="J384" s="313">
        <v>383.78214000000003</v>
      </c>
      <c r="K384" s="29">
        <v>20.7</v>
      </c>
      <c r="L384" s="314">
        <v>0.5</v>
      </c>
      <c r="M384" s="315">
        <v>4</v>
      </c>
      <c r="N384" s="772"/>
      <c r="O384" s="372">
        <f t="shared" si="46"/>
        <v>24313</v>
      </c>
      <c r="Q384" s="396"/>
      <c r="X384" s="313">
        <v>21142.006867079999</v>
      </c>
    </row>
    <row r="385" spans="1:24" x14ac:dyDescent="0.3">
      <c r="A385" s="77" t="s">
        <v>1072</v>
      </c>
      <c r="B385" s="77" t="s">
        <v>4269</v>
      </c>
      <c r="C385" s="29">
        <v>7</v>
      </c>
      <c r="D385" s="29">
        <v>90</v>
      </c>
      <c r="E385" s="329">
        <v>330</v>
      </c>
      <c r="F385" s="29">
        <v>750</v>
      </c>
      <c r="G385" s="29">
        <v>680</v>
      </c>
      <c r="H385" s="313">
        <v>692.49</v>
      </c>
      <c r="I385" s="313">
        <v>566.45681999999999</v>
      </c>
      <c r="J385" s="313">
        <v>447.34854000000001</v>
      </c>
      <c r="K385" s="29">
        <v>24.1</v>
      </c>
      <c r="L385" s="314">
        <v>0.5</v>
      </c>
      <c r="M385" s="315">
        <v>4</v>
      </c>
      <c r="N385" s="772"/>
      <c r="O385" s="372">
        <f t="shared" si="46"/>
        <v>27067</v>
      </c>
      <c r="Q385" s="396"/>
      <c r="X385" s="313">
        <v>23536.818360000001</v>
      </c>
    </row>
    <row r="386" spans="1:24" x14ac:dyDescent="0.3">
      <c r="A386" s="77" t="s">
        <v>1073</v>
      </c>
      <c r="B386" s="77" t="s">
        <v>4270</v>
      </c>
      <c r="C386" s="29">
        <v>8</v>
      </c>
      <c r="D386" s="29">
        <v>90</v>
      </c>
      <c r="E386" s="329">
        <v>380</v>
      </c>
      <c r="F386" s="29">
        <v>750</v>
      </c>
      <c r="G386" s="29">
        <v>680</v>
      </c>
      <c r="H386" s="313">
        <v>790.89</v>
      </c>
      <c r="I386" s="313">
        <v>646.94801999999993</v>
      </c>
      <c r="J386" s="313">
        <v>510.91494</v>
      </c>
      <c r="K386" s="29">
        <v>27.5</v>
      </c>
      <c r="L386" s="314">
        <v>0.5</v>
      </c>
      <c r="M386" s="315">
        <v>4</v>
      </c>
      <c r="N386" s="772"/>
      <c r="O386" s="372">
        <f t="shared" si="46"/>
        <v>29827</v>
      </c>
      <c r="Q386" s="396"/>
      <c r="X386" s="313">
        <v>25936.604012879998</v>
      </c>
    </row>
    <row r="387" spans="1:24" x14ac:dyDescent="0.3">
      <c r="A387" s="77" t="s">
        <v>1074</v>
      </c>
      <c r="B387" s="77" t="s">
        <v>4271</v>
      </c>
      <c r="C387" s="29">
        <v>9</v>
      </c>
      <c r="D387" s="29">
        <v>90</v>
      </c>
      <c r="E387" s="329">
        <v>430</v>
      </c>
      <c r="F387" s="29">
        <v>750</v>
      </c>
      <c r="G387" s="29">
        <v>680</v>
      </c>
      <c r="H387" s="313">
        <v>890.52</v>
      </c>
      <c r="I387" s="313">
        <v>728.44535999999994</v>
      </c>
      <c r="J387" s="313">
        <v>575.27592000000004</v>
      </c>
      <c r="K387" s="29">
        <v>30.9</v>
      </c>
      <c r="L387" s="314">
        <v>0.5</v>
      </c>
      <c r="M387" s="315">
        <v>4</v>
      </c>
      <c r="N387" s="772"/>
      <c r="O387" s="372">
        <f t="shared" si="46"/>
        <v>32593</v>
      </c>
      <c r="Q387" s="396"/>
      <c r="X387" s="313">
        <v>28341.363825719996</v>
      </c>
    </row>
    <row r="388" spans="1:24" x14ac:dyDescent="0.3">
      <c r="A388" s="77" t="s">
        <v>1075</v>
      </c>
      <c r="B388" s="77" t="s">
        <v>4272</v>
      </c>
      <c r="C388" s="29">
        <v>10</v>
      </c>
      <c r="D388" s="29">
        <v>90</v>
      </c>
      <c r="E388" s="329">
        <v>480</v>
      </c>
      <c r="F388" s="29">
        <v>750</v>
      </c>
      <c r="G388" s="29">
        <v>680</v>
      </c>
      <c r="H388" s="313">
        <v>990.15000000000009</v>
      </c>
      <c r="I388" s="313">
        <v>809.94270000000006</v>
      </c>
      <c r="J388" s="313">
        <v>639.63690000000008</v>
      </c>
      <c r="K388" s="29">
        <v>34.299999999999997</v>
      </c>
      <c r="L388" s="314">
        <v>0.5</v>
      </c>
      <c r="M388" s="315">
        <v>6</v>
      </c>
      <c r="N388" s="772"/>
      <c r="O388" s="372">
        <f t="shared" si="46"/>
        <v>35364</v>
      </c>
      <c r="Q388" s="396"/>
      <c r="X388" s="313">
        <v>30751.097798520008</v>
      </c>
    </row>
    <row r="389" spans="1:24" x14ac:dyDescent="0.3">
      <c r="A389" s="77" t="s">
        <v>1076</v>
      </c>
      <c r="B389" s="77" t="s">
        <v>4273</v>
      </c>
      <c r="C389" s="29">
        <v>11</v>
      </c>
      <c r="D389" s="29">
        <v>90</v>
      </c>
      <c r="E389" s="329">
        <v>530</v>
      </c>
      <c r="F389" s="29">
        <v>750</v>
      </c>
      <c r="G389" s="29">
        <v>680</v>
      </c>
      <c r="H389" s="313">
        <v>1088.55</v>
      </c>
      <c r="I389" s="313">
        <v>890.43389999999988</v>
      </c>
      <c r="J389" s="313">
        <v>703.20330000000001</v>
      </c>
      <c r="K389" s="29" t="s">
        <v>16</v>
      </c>
      <c r="L389" s="314">
        <v>0.5</v>
      </c>
      <c r="M389" s="315">
        <v>6</v>
      </c>
      <c r="N389" s="772"/>
      <c r="O389" s="372">
        <f t="shared" ref="O389:O452" si="60">ROUND(X389*1.15,0)</f>
        <v>38141</v>
      </c>
      <c r="Q389" s="396"/>
      <c r="X389" s="313">
        <v>33165.805931279996</v>
      </c>
    </row>
    <row r="390" spans="1:24" x14ac:dyDescent="0.3">
      <c r="A390" s="77" t="s">
        <v>1077</v>
      </c>
      <c r="B390" s="77" t="s">
        <v>4274</v>
      </c>
      <c r="C390" s="29">
        <v>12</v>
      </c>
      <c r="D390" s="29">
        <v>90</v>
      </c>
      <c r="E390" s="329">
        <v>580</v>
      </c>
      <c r="F390" s="29">
        <v>750</v>
      </c>
      <c r="G390" s="29">
        <v>680</v>
      </c>
      <c r="H390" s="313">
        <v>1188.18</v>
      </c>
      <c r="I390" s="313">
        <v>971.93124</v>
      </c>
      <c r="J390" s="313">
        <v>767.56428000000005</v>
      </c>
      <c r="K390" s="29">
        <v>41.1</v>
      </c>
      <c r="L390" s="314">
        <v>0.5</v>
      </c>
      <c r="M390" s="315">
        <v>6</v>
      </c>
      <c r="N390" s="772"/>
      <c r="O390" s="372">
        <f t="shared" si="60"/>
        <v>40887</v>
      </c>
      <c r="Q390" s="396"/>
      <c r="X390" s="313">
        <v>35554.132233180004</v>
      </c>
    </row>
    <row r="391" spans="1:24" x14ac:dyDescent="0.3">
      <c r="A391" s="77" t="s">
        <v>1078</v>
      </c>
      <c r="B391" s="77" t="s">
        <v>4275</v>
      </c>
      <c r="C391" s="29">
        <v>13</v>
      </c>
      <c r="D391" s="29">
        <v>90</v>
      </c>
      <c r="E391" s="329">
        <v>630</v>
      </c>
      <c r="F391" s="29">
        <v>750</v>
      </c>
      <c r="G391" s="29">
        <v>680</v>
      </c>
      <c r="H391" s="313">
        <v>1286.5800000000002</v>
      </c>
      <c r="I391" s="313">
        <v>1052.4224400000001</v>
      </c>
      <c r="J391" s="313">
        <v>831.1306800000001</v>
      </c>
      <c r="K391" s="29">
        <v>44.5</v>
      </c>
      <c r="L391" s="314">
        <v>0.5</v>
      </c>
      <c r="M391" s="315">
        <v>6</v>
      </c>
      <c r="N391" s="772"/>
      <c r="O391" s="372">
        <f t="shared" si="60"/>
        <v>43630</v>
      </c>
      <c r="Q391" s="396"/>
      <c r="X391" s="313">
        <v>37939.241933999991</v>
      </c>
    </row>
    <row r="392" spans="1:24" x14ac:dyDescent="0.3">
      <c r="A392" s="77" t="s">
        <v>1079</v>
      </c>
      <c r="B392" s="77" t="s">
        <v>4276</v>
      </c>
      <c r="C392" s="29">
        <v>14</v>
      </c>
      <c r="D392" s="29">
        <v>90</v>
      </c>
      <c r="E392" s="329">
        <v>680</v>
      </c>
      <c r="F392" s="29">
        <v>750</v>
      </c>
      <c r="G392" s="29">
        <v>680</v>
      </c>
      <c r="H392" s="313">
        <v>1386.21</v>
      </c>
      <c r="I392" s="313">
        <v>1133.9197799999999</v>
      </c>
      <c r="J392" s="313">
        <v>895.49166000000002</v>
      </c>
      <c r="K392" s="29">
        <v>47.9</v>
      </c>
      <c r="L392" s="314">
        <v>0.5</v>
      </c>
      <c r="M392" s="315">
        <v>6</v>
      </c>
      <c r="N392" s="773"/>
      <c r="O392" s="372">
        <f t="shared" si="60"/>
        <v>46373</v>
      </c>
      <c r="Q392" s="396"/>
      <c r="X392" s="313">
        <v>40324.351634820006</v>
      </c>
    </row>
    <row r="393" spans="1:24" x14ac:dyDescent="0.3">
      <c r="E393" s="67"/>
      <c r="H393" s="30"/>
      <c r="I393" s="30"/>
      <c r="J393" s="30"/>
      <c r="M393" s="324"/>
      <c r="O393" s="372">
        <f t="shared" si="60"/>
        <v>0</v>
      </c>
      <c r="P393" s="30"/>
      <c r="Q393" s="396"/>
      <c r="X393" s="30"/>
    </row>
    <row r="394" spans="1:24" x14ac:dyDescent="0.3">
      <c r="B394" s="325" t="s">
        <v>192</v>
      </c>
      <c r="E394" s="67"/>
      <c r="H394" s="30"/>
      <c r="I394" s="30"/>
      <c r="J394" s="30"/>
      <c r="M394" s="324"/>
      <c r="O394" s="372">
        <f t="shared" si="60"/>
        <v>0</v>
      </c>
      <c r="P394" s="30"/>
      <c r="Q394" s="396"/>
      <c r="X394" s="30"/>
    </row>
    <row r="395" spans="1:24" x14ac:dyDescent="0.3">
      <c r="A395" s="77" t="s">
        <v>1080</v>
      </c>
      <c r="B395" s="77" t="s">
        <v>3710</v>
      </c>
      <c r="C395" s="29">
        <v>2</v>
      </c>
      <c r="D395" s="29">
        <v>90</v>
      </c>
      <c r="E395" s="329">
        <v>80</v>
      </c>
      <c r="F395" s="29">
        <v>1000</v>
      </c>
      <c r="G395" s="29">
        <v>930</v>
      </c>
      <c r="H395" s="313">
        <v>266.90999999999997</v>
      </c>
      <c r="I395" s="313">
        <v>218.33237999999997</v>
      </c>
      <c r="J395" s="313">
        <v>172.42385999999999</v>
      </c>
      <c r="K395" s="29">
        <v>8.9</v>
      </c>
      <c r="L395" s="314">
        <v>0.5</v>
      </c>
      <c r="M395" s="315">
        <v>2</v>
      </c>
      <c r="N395" s="771" t="s">
        <v>186</v>
      </c>
      <c r="O395" s="372">
        <f t="shared" si="60"/>
        <v>14135</v>
      </c>
      <c r="Q395" s="396"/>
      <c r="X395" s="313">
        <v>12291.208676999999</v>
      </c>
    </row>
    <row r="396" spans="1:24" x14ac:dyDescent="0.3">
      <c r="A396" s="77" t="s">
        <v>1081</v>
      </c>
      <c r="B396" s="77" t="s">
        <v>3711</v>
      </c>
      <c r="C396" s="29">
        <v>3</v>
      </c>
      <c r="D396" s="29">
        <v>90</v>
      </c>
      <c r="E396" s="329">
        <v>130</v>
      </c>
      <c r="F396" s="29">
        <v>1000</v>
      </c>
      <c r="G396" s="29">
        <v>930</v>
      </c>
      <c r="H396" s="313">
        <v>400.97999999999996</v>
      </c>
      <c r="I396" s="313">
        <v>328.00163999999995</v>
      </c>
      <c r="J396" s="313">
        <v>259.03307999999998</v>
      </c>
      <c r="K396" s="29">
        <v>13.3</v>
      </c>
      <c r="L396" s="314">
        <v>0.5</v>
      </c>
      <c r="M396" s="315">
        <v>4</v>
      </c>
      <c r="N396" s="772"/>
      <c r="O396" s="372">
        <f t="shared" si="60"/>
        <v>17258</v>
      </c>
      <c r="Q396" s="396"/>
      <c r="X396" s="313">
        <v>15007.345704450003</v>
      </c>
    </row>
    <row r="397" spans="1:24" x14ac:dyDescent="0.3">
      <c r="A397" s="77" t="s">
        <v>1082</v>
      </c>
      <c r="B397" s="77" t="s">
        <v>3712</v>
      </c>
      <c r="C397" s="29">
        <v>4</v>
      </c>
      <c r="D397" s="29">
        <v>90</v>
      </c>
      <c r="E397" s="329">
        <v>180</v>
      </c>
      <c r="F397" s="29">
        <v>1000</v>
      </c>
      <c r="G397" s="29">
        <v>930</v>
      </c>
      <c r="H397" s="313">
        <v>533.81999999999994</v>
      </c>
      <c r="I397" s="313">
        <v>436.66475999999994</v>
      </c>
      <c r="J397" s="313">
        <v>344.84771999999998</v>
      </c>
      <c r="K397" s="29">
        <v>17.600000000000001</v>
      </c>
      <c r="L397" s="314">
        <v>0.5</v>
      </c>
      <c r="M397" s="315">
        <v>4</v>
      </c>
      <c r="N397" s="772"/>
      <c r="O397" s="372">
        <f t="shared" si="60"/>
        <v>20389</v>
      </c>
      <c r="Q397" s="396"/>
      <c r="X397" s="313">
        <v>17729.17299648</v>
      </c>
    </row>
    <row r="398" spans="1:24" x14ac:dyDescent="0.3">
      <c r="A398" s="77" t="s">
        <v>1083</v>
      </c>
      <c r="B398" s="77" t="s">
        <v>4277</v>
      </c>
      <c r="C398" s="29">
        <v>5</v>
      </c>
      <c r="D398" s="29">
        <v>90</v>
      </c>
      <c r="E398" s="329">
        <v>230</v>
      </c>
      <c r="F398" s="29">
        <v>1000</v>
      </c>
      <c r="G398" s="29">
        <v>930</v>
      </c>
      <c r="H398" s="313">
        <v>667.89</v>
      </c>
      <c r="I398" s="313">
        <v>546.33402000000001</v>
      </c>
      <c r="J398" s="313">
        <v>431.45694000000003</v>
      </c>
      <c r="K398" s="29">
        <v>21.9</v>
      </c>
      <c r="L398" s="314">
        <v>0.5</v>
      </c>
      <c r="M398" s="315">
        <v>4</v>
      </c>
      <c r="N398" s="772"/>
      <c r="O398" s="372">
        <f t="shared" si="60"/>
        <v>23525</v>
      </c>
      <c r="Q398" s="396"/>
      <c r="X398" s="313">
        <v>20456.69055309</v>
      </c>
    </row>
    <row r="399" spans="1:24" x14ac:dyDescent="0.3">
      <c r="A399" s="77" t="s">
        <v>1084</v>
      </c>
      <c r="B399" s="77" t="s">
        <v>4278</v>
      </c>
      <c r="C399" s="29">
        <v>6</v>
      </c>
      <c r="D399" s="29">
        <v>90</v>
      </c>
      <c r="E399" s="329">
        <v>280</v>
      </c>
      <c r="F399" s="29">
        <v>1000</v>
      </c>
      <c r="G399" s="29">
        <v>930</v>
      </c>
      <c r="H399" s="313">
        <v>800.73</v>
      </c>
      <c r="I399" s="313">
        <v>654.99713999999994</v>
      </c>
      <c r="J399" s="313">
        <v>517.27157999999997</v>
      </c>
      <c r="K399" s="29">
        <v>26.3</v>
      </c>
      <c r="L399" s="314">
        <v>0.5</v>
      </c>
      <c r="M399" s="315">
        <v>4</v>
      </c>
      <c r="N399" s="772"/>
      <c r="O399" s="372">
        <f t="shared" si="60"/>
        <v>26668</v>
      </c>
      <c r="Q399" s="396"/>
      <c r="X399" s="313">
        <v>23189.898374280001</v>
      </c>
    </row>
    <row r="400" spans="1:24" x14ac:dyDescent="0.3">
      <c r="A400" s="77" t="s">
        <v>1085</v>
      </c>
      <c r="B400" s="77" t="s">
        <v>4279</v>
      </c>
      <c r="C400" s="29">
        <v>7</v>
      </c>
      <c r="D400" s="29">
        <v>90</v>
      </c>
      <c r="E400" s="329">
        <v>330</v>
      </c>
      <c r="F400" s="29">
        <v>1000</v>
      </c>
      <c r="G400" s="29">
        <v>930</v>
      </c>
      <c r="H400" s="313">
        <v>934.8</v>
      </c>
      <c r="I400" s="313">
        <v>764.66639999999995</v>
      </c>
      <c r="J400" s="313">
        <v>603.88080000000002</v>
      </c>
      <c r="K400" s="29">
        <v>30.6</v>
      </c>
      <c r="L400" s="314">
        <v>0.5</v>
      </c>
      <c r="M400" s="315">
        <v>4</v>
      </c>
      <c r="N400" s="772"/>
      <c r="O400" s="372">
        <f t="shared" si="60"/>
        <v>29818</v>
      </c>
      <c r="Q400" s="396"/>
      <c r="X400" s="313">
        <v>25928.796460050002</v>
      </c>
    </row>
    <row r="401" spans="1:24" x14ac:dyDescent="0.3">
      <c r="A401" s="77" t="s">
        <v>1086</v>
      </c>
      <c r="B401" s="77" t="s">
        <v>4280</v>
      </c>
      <c r="C401" s="29">
        <v>8</v>
      </c>
      <c r="D401" s="29">
        <v>90</v>
      </c>
      <c r="E401" s="329">
        <v>380</v>
      </c>
      <c r="F401" s="29">
        <v>1000</v>
      </c>
      <c r="G401" s="29">
        <v>930</v>
      </c>
      <c r="H401" s="313">
        <v>1067.6399999999999</v>
      </c>
      <c r="I401" s="313">
        <v>873.32951999999989</v>
      </c>
      <c r="J401" s="313">
        <v>689.69543999999996</v>
      </c>
      <c r="K401" s="29">
        <v>35</v>
      </c>
      <c r="L401" s="314">
        <v>0.5</v>
      </c>
      <c r="M401" s="315">
        <v>4</v>
      </c>
      <c r="N401" s="772"/>
      <c r="O401" s="372">
        <f t="shared" si="60"/>
        <v>32974</v>
      </c>
      <c r="P401" s="393"/>
      <c r="Q401" s="396"/>
      <c r="X401" s="313">
        <v>28673.384810399999</v>
      </c>
    </row>
    <row r="402" spans="1:24" x14ac:dyDescent="0.3">
      <c r="A402" s="77" t="s">
        <v>1087</v>
      </c>
      <c r="B402" s="77" t="s">
        <v>4281</v>
      </c>
      <c r="C402" s="29">
        <v>9</v>
      </c>
      <c r="D402" s="29">
        <v>90</v>
      </c>
      <c r="E402" s="329">
        <v>430</v>
      </c>
      <c r="F402" s="29">
        <v>1000</v>
      </c>
      <c r="G402" s="29">
        <v>930</v>
      </c>
      <c r="H402" s="313">
        <v>1201.71</v>
      </c>
      <c r="I402" s="313">
        <v>982.99878000000001</v>
      </c>
      <c r="J402" s="313">
        <v>776.30466000000001</v>
      </c>
      <c r="K402" s="29">
        <v>39.299999999999997</v>
      </c>
      <c r="L402" s="314">
        <v>0.5</v>
      </c>
      <c r="M402" s="315">
        <v>4</v>
      </c>
      <c r="N402" s="772"/>
      <c r="O402" s="372">
        <f t="shared" si="60"/>
        <v>36137</v>
      </c>
      <c r="Q402" s="396"/>
      <c r="X402" s="313">
        <v>31423.663425330004</v>
      </c>
    </row>
    <row r="403" spans="1:24" x14ac:dyDescent="0.3">
      <c r="A403" s="77" t="s">
        <v>1088</v>
      </c>
      <c r="B403" s="77" t="s">
        <v>4282</v>
      </c>
      <c r="C403" s="29">
        <v>10</v>
      </c>
      <c r="D403" s="29">
        <v>90</v>
      </c>
      <c r="E403" s="329">
        <v>480</v>
      </c>
      <c r="F403" s="29">
        <v>1000</v>
      </c>
      <c r="G403" s="29">
        <v>930</v>
      </c>
      <c r="H403" s="313">
        <v>1334.55</v>
      </c>
      <c r="I403" s="313">
        <v>1091.6618999999998</v>
      </c>
      <c r="J403" s="313">
        <v>862.11929999999995</v>
      </c>
      <c r="K403" s="29">
        <v>43.7</v>
      </c>
      <c r="L403" s="314">
        <v>0.5</v>
      </c>
      <c r="M403" s="315">
        <v>6</v>
      </c>
      <c r="N403" s="772"/>
      <c r="O403" s="372">
        <f t="shared" si="60"/>
        <v>39308</v>
      </c>
      <c r="Q403" s="396"/>
      <c r="X403" s="313">
        <v>34181.238928320003</v>
      </c>
    </row>
    <row r="404" spans="1:24" x14ac:dyDescent="0.3">
      <c r="A404" s="77" t="s">
        <v>1089</v>
      </c>
      <c r="B404" s="77" t="s">
        <v>4283</v>
      </c>
      <c r="C404" s="29">
        <v>11</v>
      </c>
      <c r="D404" s="29">
        <v>90</v>
      </c>
      <c r="E404" s="329">
        <v>530</v>
      </c>
      <c r="F404" s="29">
        <v>1000</v>
      </c>
      <c r="G404" s="29">
        <v>930</v>
      </c>
      <c r="H404" s="313">
        <v>1468.62</v>
      </c>
      <c r="I404" s="313">
        <v>1201.3311599999997</v>
      </c>
      <c r="J404" s="313">
        <v>948.72852</v>
      </c>
      <c r="K404" s="29">
        <v>48</v>
      </c>
      <c r="L404" s="314">
        <v>0.5</v>
      </c>
      <c r="M404" s="315">
        <v>6</v>
      </c>
      <c r="N404" s="772"/>
      <c r="O404" s="372">
        <f t="shared" si="60"/>
        <v>42484</v>
      </c>
      <c r="Q404" s="396"/>
      <c r="X404" s="313">
        <v>36942.899749470002</v>
      </c>
    </row>
    <row r="405" spans="1:24" x14ac:dyDescent="0.3">
      <c r="A405" s="77" t="s">
        <v>1090</v>
      </c>
      <c r="B405" s="77" t="s">
        <v>4284</v>
      </c>
      <c r="C405" s="29">
        <v>12</v>
      </c>
      <c r="D405" s="29">
        <v>90</v>
      </c>
      <c r="E405" s="329">
        <v>580</v>
      </c>
      <c r="F405" s="29">
        <v>1000</v>
      </c>
      <c r="G405" s="29">
        <v>930</v>
      </c>
      <c r="H405" s="313">
        <v>1601.46</v>
      </c>
      <c r="I405" s="313">
        <v>1309.9942799999999</v>
      </c>
      <c r="J405" s="313">
        <v>1034.5431599999999</v>
      </c>
      <c r="K405" s="29">
        <v>52.4</v>
      </c>
      <c r="L405" s="314">
        <v>0.5</v>
      </c>
      <c r="M405" s="315">
        <v>6</v>
      </c>
      <c r="N405" s="772"/>
      <c r="O405" s="372">
        <f t="shared" si="60"/>
        <v>45622</v>
      </c>
      <c r="Q405" s="396"/>
      <c r="X405" s="313">
        <v>39671.381615580009</v>
      </c>
    </row>
    <row r="406" spans="1:24" x14ac:dyDescent="0.3">
      <c r="A406" s="77" t="s">
        <v>1091</v>
      </c>
      <c r="B406" s="77" t="s">
        <v>4285</v>
      </c>
      <c r="C406" s="29">
        <v>13</v>
      </c>
      <c r="D406" s="29">
        <v>90</v>
      </c>
      <c r="E406" s="329">
        <v>630</v>
      </c>
      <c r="F406" s="29">
        <v>1000</v>
      </c>
      <c r="G406" s="29">
        <v>930</v>
      </c>
      <c r="H406" s="313">
        <v>1735.53</v>
      </c>
      <c r="I406" s="313">
        <v>1419.6635399999998</v>
      </c>
      <c r="J406" s="313">
        <v>1121.15238</v>
      </c>
      <c r="K406" s="29">
        <v>56.7</v>
      </c>
      <c r="L406" s="314">
        <v>0.5</v>
      </c>
      <c r="M406" s="315">
        <v>6</v>
      </c>
      <c r="N406" s="772"/>
      <c r="O406" s="372">
        <f t="shared" si="60"/>
        <v>48760</v>
      </c>
      <c r="Q406" s="396"/>
      <c r="X406" s="313">
        <v>42399.863481690008</v>
      </c>
    </row>
    <row r="407" spans="1:24" x14ac:dyDescent="0.3">
      <c r="A407" s="77" t="s">
        <v>1092</v>
      </c>
      <c r="B407" s="77" t="s">
        <v>4286</v>
      </c>
      <c r="C407" s="29">
        <v>14</v>
      </c>
      <c r="D407" s="29">
        <v>90</v>
      </c>
      <c r="E407" s="329">
        <v>680</v>
      </c>
      <c r="F407" s="29">
        <v>1000</v>
      </c>
      <c r="G407" s="29">
        <v>930</v>
      </c>
      <c r="H407" s="313">
        <v>1868.37</v>
      </c>
      <c r="I407" s="313">
        <v>1528.3266599999997</v>
      </c>
      <c r="J407" s="313">
        <v>1206.96702</v>
      </c>
      <c r="K407" s="29">
        <v>61</v>
      </c>
      <c r="L407" s="314">
        <v>0.5</v>
      </c>
      <c r="M407" s="315">
        <v>6</v>
      </c>
      <c r="N407" s="773"/>
      <c r="O407" s="372">
        <f t="shared" si="60"/>
        <v>51898</v>
      </c>
      <c r="Q407" s="396"/>
      <c r="X407" s="313">
        <v>45128.345347800008</v>
      </c>
    </row>
    <row r="408" spans="1:24" x14ac:dyDescent="0.3">
      <c r="D408" s="330"/>
      <c r="E408" s="67"/>
      <c r="H408" s="30"/>
      <c r="I408" s="30"/>
      <c r="J408" s="30"/>
      <c r="M408" s="324"/>
      <c r="O408" s="372">
        <f t="shared" si="60"/>
        <v>0</v>
      </c>
      <c r="P408" s="30"/>
      <c r="Q408" s="396"/>
      <c r="X408" s="30"/>
    </row>
    <row r="409" spans="1:24" x14ac:dyDescent="0.3">
      <c r="B409" s="325" t="s">
        <v>193</v>
      </c>
      <c r="D409" s="324"/>
      <c r="E409" s="67"/>
      <c r="H409" s="30"/>
      <c r="I409" s="30"/>
      <c r="J409" s="30"/>
      <c r="M409" s="324"/>
      <c r="O409" s="372">
        <f t="shared" si="60"/>
        <v>0</v>
      </c>
      <c r="P409" s="30"/>
      <c r="Q409" s="396"/>
      <c r="X409" s="30"/>
    </row>
    <row r="410" spans="1:24" x14ac:dyDescent="0.3">
      <c r="A410" s="77" t="s">
        <v>1093</v>
      </c>
      <c r="B410" s="77" t="s">
        <v>3713</v>
      </c>
      <c r="C410" s="29">
        <v>2</v>
      </c>
      <c r="D410" s="29">
        <v>90</v>
      </c>
      <c r="E410" s="329">
        <v>80</v>
      </c>
      <c r="F410" s="29">
        <v>1250</v>
      </c>
      <c r="G410" s="29">
        <v>1180</v>
      </c>
      <c r="H410" s="313">
        <v>330.87</v>
      </c>
      <c r="I410" s="313">
        <v>270.65165999999999</v>
      </c>
      <c r="J410" s="313">
        <v>213.74202</v>
      </c>
      <c r="K410" s="29">
        <v>10.8</v>
      </c>
      <c r="L410" s="314">
        <v>0.5</v>
      </c>
      <c r="M410" s="315">
        <v>2</v>
      </c>
      <c r="N410" s="771" t="s">
        <v>186</v>
      </c>
      <c r="O410" s="372">
        <f t="shared" si="60"/>
        <v>15474</v>
      </c>
      <c r="Q410" s="396"/>
      <c r="X410" s="313">
        <v>13455.842994000002</v>
      </c>
    </row>
    <row r="411" spans="1:24" x14ac:dyDescent="0.3">
      <c r="A411" s="77" t="s">
        <v>1094</v>
      </c>
      <c r="B411" s="77" t="s">
        <v>3714</v>
      </c>
      <c r="C411" s="29">
        <v>3</v>
      </c>
      <c r="D411" s="29">
        <v>90</v>
      </c>
      <c r="E411" s="329">
        <v>130</v>
      </c>
      <c r="F411" s="29">
        <v>1250</v>
      </c>
      <c r="G411" s="29">
        <v>1180</v>
      </c>
      <c r="H411" s="313">
        <v>496.92</v>
      </c>
      <c r="I411" s="313">
        <v>406.48055999999997</v>
      </c>
      <c r="J411" s="313">
        <v>321.01032000000004</v>
      </c>
      <c r="K411" s="29">
        <v>16.100000000000001</v>
      </c>
      <c r="L411" s="314">
        <v>0.5</v>
      </c>
      <c r="M411" s="315">
        <v>4</v>
      </c>
      <c r="N411" s="772"/>
      <c r="O411" s="372">
        <f t="shared" si="60"/>
        <v>19268</v>
      </c>
      <c r="Q411" s="396"/>
      <c r="X411" s="313">
        <v>16754.541192180001</v>
      </c>
    </row>
    <row r="412" spans="1:24" x14ac:dyDescent="0.3">
      <c r="A412" s="77" t="s">
        <v>1095</v>
      </c>
      <c r="B412" s="77" t="s">
        <v>3715</v>
      </c>
      <c r="C412" s="29">
        <v>4</v>
      </c>
      <c r="D412" s="29">
        <v>90</v>
      </c>
      <c r="E412" s="329">
        <v>180</v>
      </c>
      <c r="F412" s="29">
        <v>1250</v>
      </c>
      <c r="G412" s="29">
        <v>1180</v>
      </c>
      <c r="H412" s="313">
        <v>662.96999999999991</v>
      </c>
      <c r="I412" s="313">
        <v>542.30945999999994</v>
      </c>
      <c r="J412" s="313">
        <v>428.27861999999993</v>
      </c>
      <c r="K412" s="29">
        <v>21.3</v>
      </c>
      <c r="L412" s="314">
        <v>0.5</v>
      </c>
      <c r="M412" s="315">
        <v>4</v>
      </c>
      <c r="N412" s="772"/>
      <c r="O412" s="372">
        <f t="shared" si="60"/>
        <v>23069</v>
      </c>
      <c r="Q412" s="396"/>
      <c r="X412" s="313">
        <v>20060.15223168</v>
      </c>
    </row>
    <row r="413" spans="1:24" x14ac:dyDescent="0.3">
      <c r="A413" s="77" t="s">
        <v>1096</v>
      </c>
      <c r="B413" s="77" t="s">
        <v>4287</v>
      </c>
      <c r="C413" s="29">
        <v>5</v>
      </c>
      <c r="D413" s="29">
        <v>90</v>
      </c>
      <c r="E413" s="329">
        <v>230</v>
      </c>
      <c r="F413" s="29">
        <v>1250</v>
      </c>
      <c r="G413" s="29">
        <v>1180</v>
      </c>
      <c r="H413" s="313">
        <v>829.02</v>
      </c>
      <c r="I413" s="313">
        <v>678.13835999999992</v>
      </c>
      <c r="J413" s="313">
        <v>535.54692</v>
      </c>
      <c r="K413" s="29">
        <v>26.7</v>
      </c>
      <c r="L413" s="314">
        <v>0.5</v>
      </c>
      <c r="M413" s="315">
        <v>4</v>
      </c>
      <c r="N413" s="772"/>
      <c r="O413" s="372">
        <f t="shared" si="60"/>
        <v>26879</v>
      </c>
      <c r="Q413" s="396"/>
      <c r="X413" s="313">
        <v>23372.676112500001</v>
      </c>
    </row>
    <row r="414" spans="1:24" x14ac:dyDescent="0.3">
      <c r="A414" s="77" t="s">
        <v>1097</v>
      </c>
      <c r="B414" s="77" t="s">
        <v>4288</v>
      </c>
      <c r="C414" s="29">
        <v>6</v>
      </c>
      <c r="D414" s="29">
        <v>90</v>
      </c>
      <c r="E414" s="329">
        <v>280</v>
      </c>
      <c r="F414" s="29">
        <v>1250</v>
      </c>
      <c r="G414" s="29">
        <v>1180</v>
      </c>
      <c r="H414" s="313">
        <v>993.84</v>
      </c>
      <c r="I414" s="313">
        <v>812.96111999999994</v>
      </c>
      <c r="J414" s="313">
        <v>642.02064000000007</v>
      </c>
      <c r="K414" s="29">
        <v>31.9</v>
      </c>
      <c r="L414" s="314">
        <v>0.5</v>
      </c>
      <c r="M414" s="315">
        <v>4</v>
      </c>
      <c r="N414" s="772"/>
      <c r="O414" s="372">
        <f t="shared" si="60"/>
        <v>30696</v>
      </c>
      <c r="Q414" s="396"/>
      <c r="X414" s="313">
        <v>26692.11283464</v>
      </c>
    </row>
    <row r="415" spans="1:24" x14ac:dyDescent="0.3">
      <c r="A415" s="77" t="s">
        <v>1098</v>
      </c>
      <c r="B415" s="77" t="s">
        <v>4289</v>
      </c>
      <c r="C415" s="29">
        <v>7</v>
      </c>
      <c r="D415" s="29">
        <v>90</v>
      </c>
      <c r="E415" s="329">
        <v>330</v>
      </c>
      <c r="F415" s="29">
        <v>1250</v>
      </c>
      <c r="G415" s="29">
        <v>1180</v>
      </c>
      <c r="H415" s="313">
        <v>1159.8899999999999</v>
      </c>
      <c r="I415" s="313">
        <v>948.7900199999998</v>
      </c>
      <c r="J415" s="313">
        <v>749.28893999999991</v>
      </c>
      <c r="K415" s="29">
        <v>37.200000000000003</v>
      </c>
      <c r="L415" s="314">
        <v>0.5</v>
      </c>
      <c r="M415" s="315">
        <v>4</v>
      </c>
      <c r="N415" s="772"/>
      <c r="O415" s="372">
        <f t="shared" si="60"/>
        <v>34521</v>
      </c>
      <c r="Q415" s="396"/>
      <c r="X415" s="313">
        <v>30018.462398099997</v>
      </c>
    </row>
    <row r="416" spans="1:24" x14ac:dyDescent="0.3">
      <c r="A416" s="77" t="s">
        <v>1099</v>
      </c>
      <c r="B416" s="77" t="s">
        <v>4290</v>
      </c>
      <c r="C416" s="29">
        <v>8</v>
      </c>
      <c r="D416" s="29">
        <v>90</v>
      </c>
      <c r="E416" s="329">
        <v>380</v>
      </c>
      <c r="F416" s="29">
        <v>1250</v>
      </c>
      <c r="G416" s="29">
        <v>1180</v>
      </c>
      <c r="H416" s="313">
        <v>1325.9399999999998</v>
      </c>
      <c r="I416" s="313">
        <v>1084.6189199999999</v>
      </c>
      <c r="J416" s="313">
        <v>856.55723999999987</v>
      </c>
      <c r="K416" s="29">
        <v>42.5</v>
      </c>
      <c r="L416" s="314">
        <v>0.5</v>
      </c>
      <c r="M416" s="315">
        <v>4</v>
      </c>
      <c r="N416" s="772"/>
      <c r="O416" s="372">
        <f t="shared" si="60"/>
        <v>38356</v>
      </c>
      <c r="Q416" s="396"/>
      <c r="X416" s="313">
        <v>33353.328072240001</v>
      </c>
    </row>
    <row r="417" spans="1:24" x14ac:dyDescent="0.3">
      <c r="A417" s="77" t="s">
        <v>1100</v>
      </c>
      <c r="B417" s="77" t="s">
        <v>4291</v>
      </c>
      <c r="C417" s="29">
        <v>9</v>
      </c>
      <c r="D417" s="29">
        <v>90</v>
      </c>
      <c r="E417" s="329">
        <v>430</v>
      </c>
      <c r="F417" s="29">
        <v>1250</v>
      </c>
      <c r="G417" s="29">
        <v>1180</v>
      </c>
      <c r="H417" s="313">
        <v>1491.99</v>
      </c>
      <c r="I417" s="313">
        <v>1220.4478199999999</v>
      </c>
      <c r="J417" s="313">
        <v>963.82554000000005</v>
      </c>
      <c r="K417" s="29">
        <v>47.8</v>
      </c>
      <c r="L417" s="314">
        <v>0.5</v>
      </c>
      <c r="M417" s="315">
        <v>4</v>
      </c>
      <c r="N417" s="772"/>
      <c r="O417" s="372">
        <f t="shared" si="60"/>
        <v>42198</v>
      </c>
      <c r="Q417" s="396"/>
      <c r="X417" s="313">
        <v>36693.504995399991</v>
      </c>
    </row>
    <row r="418" spans="1:24" x14ac:dyDescent="0.3">
      <c r="A418" s="77" t="s">
        <v>1101</v>
      </c>
      <c r="B418" s="77" t="s">
        <v>4292</v>
      </c>
      <c r="C418" s="29">
        <v>10</v>
      </c>
      <c r="D418" s="29">
        <v>90</v>
      </c>
      <c r="E418" s="329">
        <v>480</v>
      </c>
      <c r="F418" s="29">
        <v>1250</v>
      </c>
      <c r="G418" s="29">
        <v>1180</v>
      </c>
      <c r="H418" s="313">
        <v>1656.8100000000002</v>
      </c>
      <c r="I418" s="313">
        <v>1355.2705800000001</v>
      </c>
      <c r="J418" s="313">
        <v>1070.2992600000002</v>
      </c>
      <c r="K418" s="29">
        <v>53.1</v>
      </c>
      <c r="L418" s="314">
        <v>0.5</v>
      </c>
      <c r="M418" s="315">
        <v>6</v>
      </c>
      <c r="N418" s="772"/>
      <c r="O418" s="372">
        <f t="shared" si="60"/>
        <v>46050</v>
      </c>
      <c r="Q418" s="396"/>
      <c r="X418" s="313">
        <v>40043.808006840001</v>
      </c>
    </row>
    <row r="419" spans="1:24" x14ac:dyDescent="0.3">
      <c r="A419" s="77" t="s">
        <v>1102</v>
      </c>
      <c r="B419" s="77" t="s">
        <v>4293</v>
      </c>
      <c r="C419" s="29">
        <v>11</v>
      </c>
      <c r="D419" s="29">
        <v>90</v>
      </c>
      <c r="E419" s="329">
        <v>530</v>
      </c>
      <c r="F419" s="29">
        <v>1250</v>
      </c>
      <c r="G419" s="29">
        <v>1180</v>
      </c>
      <c r="H419" s="313">
        <v>1822.8600000000001</v>
      </c>
      <c r="I419" s="313">
        <v>1491.0994800000001</v>
      </c>
      <c r="J419" s="313">
        <v>1177.5675600000002</v>
      </c>
      <c r="K419" s="29">
        <v>58.4</v>
      </c>
      <c r="L419" s="314">
        <v>0.5</v>
      </c>
      <c r="M419" s="315">
        <v>6</v>
      </c>
      <c r="N419" s="772"/>
      <c r="O419" s="372">
        <f t="shared" si="60"/>
        <v>49907</v>
      </c>
      <c r="Q419" s="396"/>
      <c r="X419" s="313">
        <v>43397.813966760012</v>
      </c>
    </row>
    <row r="420" spans="1:24" x14ac:dyDescent="0.3">
      <c r="A420" s="77" t="s">
        <v>1103</v>
      </c>
      <c r="B420" s="77" t="s">
        <v>4294</v>
      </c>
      <c r="C420" s="29">
        <v>12</v>
      </c>
      <c r="D420" s="29">
        <v>90</v>
      </c>
      <c r="E420" s="329">
        <v>580</v>
      </c>
      <c r="F420" s="29">
        <v>1250</v>
      </c>
      <c r="G420" s="29">
        <v>1180</v>
      </c>
      <c r="H420" s="313">
        <v>1988.9100000000003</v>
      </c>
      <c r="I420" s="313">
        <v>1626.9283800000001</v>
      </c>
      <c r="J420" s="313">
        <v>1284.8358600000001</v>
      </c>
      <c r="K420" s="29">
        <v>63.7</v>
      </c>
      <c r="L420" s="314">
        <v>0.5</v>
      </c>
      <c r="M420" s="315">
        <v>6</v>
      </c>
      <c r="N420" s="772"/>
      <c r="O420" s="372">
        <f t="shared" si="60"/>
        <v>53721</v>
      </c>
      <c r="Q420" s="396"/>
      <c r="X420" s="313">
        <v>46714.12968024001</v>
      </c>
    </row>
    <row r="421" spans="1:24" x14ac:dyDescent="0.3">
      <c r="A421" s="77" t="s">
        <v>1104</v>
      </c>
      <c r="B421" s="77" t="s">
        <v>4295</v>
      </c>
      <c r="C421" s="29">
        <v>13</v>
      </c>
      <c r="D421" s="29">
        <v>90</v>
      </c>
      <c r="E421" s="329">
        <v>630</v>
      </c>
      <c r="F421" s="29">
        <v>1250</v>
      </c>
      <c r="G421" s="29">
        <v>1180</v>
      </c>
      <c r="H421" s="313">
        <v>2153.73</v>
      </c>
      <c r="I421" s="313">
        <v>1761.7511399999999</v>
      </c>
      <c r="J421" s="313">
        <v>1391.3095800000001</v>
      </c>
      <c r="K421" s="29">
        <v>69</v>
      </c>
      <c r="L421" s="314">
        <v>0.5</v>
      </c>
      <c r="M421" s="315">
        <v>6</v>
      </c>
      <c r="N421" s="772"/>
      <c r="O421" s="372">
        <f t="shared" si="60"/>
        <v>57533</v>
      </c>
      <c r="Q421" s="396"/>
      <c r="X421" s="313">
        <v>50028.837093179995</v>
      </c>
    </row>
    <row r="422" spans="1:24" x14ac:dyDescent="0.3">
      <c r="A422" s="77" t="s">
        <v>1105</v>
      </c>
      <c r="B422" s="77" t="s">
        <v>4296</v>
      </c>
      <c r="C422" s="29">
        <v>14</v>
      </c>
      <c r="D422" s="29">
        <v>90</v>
      </c>
      <c r="E422" s="329">
        <v>680</v>
      </c>
      <c r="F422" s="29">
        <v>1250</v>
      </c>
      <c r="G422" s="29">
        <v>1180</v>
      </c>
      <c r="H422" s="313">
        <v>2319.7799999999997</v>
      </c>
      <c r="I422" s="313">
        <v>1897.5800399999996</v>
      </c>
      <c r="J422" s="313">
        <v>1498.5778799999998</v>
      </c>
      <c r="K422" s="29">
        <v>74.2</v>
      </c>
      <c r="L422" s="314">
        <v>0.5</v>
      </c>
      <c r="M422" s="315">
        <v>6</v>
      </c>
      <c r="N422" s="773"/>
      <c r="O422" s="372">
        <f t="shared" si="60"/>
        <v>61345</v>
      </c>
      <c r="Q422" s="396"/>
      <c r="X422" s="313">
        <v>53343.544506120001</v>
      </c>
    </row>
    <row r="423" spans="1:24" x14ac:dyDescent="0.3">
      <c r="E423" s="67"/>
      <c r="H423" s="30"/>
      <c r="I423" s="30"/>
      <c r="J423" s="30"/>
      <c r="M423" s="323"/>
      <c r="O423" s="372">
        <f t="shared" si="60"/>
        <v>0</v>
      </c>
      <c r="P423" s="30"/>
      <c r="Q423" s="30"/>
      <c r="X423" s="30"/>
    </row>
    <row r="424" spans="1:24" x14ac:dyDescent="0.3">
      <c r="B424" s="325" t="s">
        <v>194</v>
      </c>
      <c r="E424" s="67"/>
      <c r="H424" s="30"/>
      <c r="I424" s="30"/>
      <c r="J424" s="30"/>
      <c r="M424" s="324"/>
      <c r="O424" s="372">
        <f t="shared" si="60"/>
        <v>0</v>
      </c>
      <c r="P424" s="30"/>
      <c r="Q424" s="30"/>
      <c r="X424" s="30"/>
    </row>
    <row r="425" spans="1:24" x14ac:dyDescent="0.3">
      <c r="A425" s="77" t="s">
        <v>1106</v>
      </c>
      <c r="B425" s="77" t="s">
        <v>3716</v>
      </c>
      <c r="C425" s="29">
        <v>2</v>
      </c>
      <c r="D425" s="29">
        <v>90</v>
      </c>
      <c r="E425" s="329">
        <v>80</v>
      </c>
      <c r="F425" s="29">
        <v>1500</v>
      </c>
      <c r="G425" s="29">
        <v>1430</v>
      </c>
      <c r="H425" s="313">
        <v>398.52000000000004</v>
      </c>
      <c r="I425" s="313">
        <v>325.98936000000003</v>
      </c>
      <c r="J425" s="313">
        <v>257.44392000000005</v>
      </c>
      <c r="K425" s="29">
        <v>12.7</v>
      </c>
      <c r="L425" s="314">
        <v>0.5</v>
      </c>
      <c r="M425" s="315">
        <v>2</v>
      </c>
      <c r="N425" s="771" t="s">
        <v>186</v>
      </c>
      <c r="O425" s="372">
        <f t="shared" si="60"/>
        <v>15879</v>
      </c>
      <c r="P425" s="30"/>
      <c r="Q425" s="30"/>
      <c r="X425" s="313">
        <v>13807.941740999997</v>
      </c>
    </row>
    <row r="426" spans="1:24" x14ac:dyDescent="0.3">
      <c r="A426" s="77" t="s">
        <v>1107</v>
      </c>
      <c r="B426" s="77" t="s">
        <v>3717</v>
      </c>
      <c r="C426" s="29">
        <v>3</v>
      </c>
      <c r="D426" s="29">
        <v>90</v>
      </c>
      <c r="E426" s="329">
        <v>130</v>
      </c>
      <c r="F426" s="29">
        <v>1500</v>
      </c>
      <c r="G426" s="29">
        <v>1430</v>
      </c>
      <c r="H426" s="313">
        <v>597.78000000000009</v>
      </c>
      <c r="I426" s="313">
        <v>488.98404000000005</v>
      </c>
      <c r="J426" s="313">
        <v>386.16588000000007</v>
      </c>
      <c r="K426" s="29">
        <v>18.899999999999999</v>
      </c>
      <c r="L426" s="314">
        <v>0.5</v>
      </c>
      <c r="M426" s="315">
        <v>4</v>
      </c>
      <c r="N426" s="772"/>
      <c r="O426" s="372">
        <f t="shared" si="60"/>
        <v>19880</v>
      </c>
      <c r="P426" s="30"/>
      <c r="Q426" s="30"/>
      <c r="X426" s="313">
        <v>17287.232468219998</v>
      </c>
    </row>
    <row r="427" spans="1:24" x14ac:dyDescent="0.3">
      <c r="A427" s="77" t="s">
        <v>1108</v>
      </c>
      <c r="B427" s="77" t="s">
        <v>3718</v>
      </c>
      <c r="C427" s="29">
        <v>4</v>
      </c>
      <c r="D427" s="29">
        <v>90</v>
      </c>
      <c r="E427" s="329">
        <v>180</v>
      </c>
      <c r="F427" s="29">
        <v>1500</v>
      </c>
      <c r="G427" s="29">
        <v>1430</v>
      </c>
      <c r="H427" s="313">
        <v>795.81</v>
      </c>
      <c r="I427" s="313">
        <v>650.97257999999988</v>
      </c>
      <c r="J427" s="313">
        <v>514.09325999999999</v>
      </c>
      <c r="K427" s="29">
        <v>25.2</v>
      </c>
      <c r="L427" s="314">
        <v>0.5</v>
      </c>
      <c r="M427" s="315">
        <v>4</v>
      </c>
      <c r="N427" s="772"/>
      <c r="O427" s="372">
        <f t="shared" si="60"/>
        <v>23890</v>
      </c>
      <c r="P427" s="30"/>
      <c r="Q427" s="30"/>
      <c r="X427" s="313">
        <v>20773.815052319995</v>
      </c>
    </row>
    <row r="428" spans="1:24" x14ac:dyDescent="0.3">
      <c r="A428" s="77" t="s">
        <v>1109</v>
      </c>
      <c r="B428" s="77" t="s">
        <v>4297</v>
      </c>
      <c r="C428" s="29">
        <v>5</v>
      </c>
      <c r="D428" s="29">
        <v>90</v>
      </c>
      <c r="E428" s="329">
        <v>230</v>
      </c>
      <c r="F428" s="29">
        <v>1500</v>
      </c>
      <c r="G428" s="29">
        <v>1430</v>
      </c>
      <c r="H428" s="313">
        <v>995.06999999999994</v>
      </c>
      <c r="I428" s="313">
        <v>813.9672599999999</v>
      </c>
      <c r="J428" s="313">
        <v>642.81521999999995</v>
      </c>
      <c r="K428" s="29">
        <v>31.4</v>
      </c>
      <c r="L428" s="314">
        <v>0.5</v>
      </c>
      <c r="M428" s="315">
        <v>4</v>
      </c>
      <c r="N428" s="772"/>
      <c r="O428" s="372">
        <f t="shared" si="60"/>
        <v>27908</v>
      </c>
      <c r="P428" s="30"/>
      <c r="Q428" s="30"/>
      <c r="X428" s="313">
        <v>24267.6894933</v>
      </c>
    </row>
    <row r="429" spans="1:24" x14ac:dyDescent="0.3">
      <c r="A429" s="77" t="s">
        <v>1110</v>
      </c>
      <c r="B429" s="77" t="s">
        <v>4298</v>
      </c>
      <c r="C429" s="29">
        <v>6</v>
      </c>
      <c r="D429" s="29">
        <v>90</v>
      </c>
      <c r="E429" s="329">
        <v>280</v>
      </c>
      <c r="F429" s="29">
        <v>1500</v>
      </c>
      <c r="G429" s="29">
        <v>1430</v>
      </c>
      <c r="H429" s="313">
        <v>1194.3300000000002</v>
      </c>
      <c r="I429" s="313">
        <v>976.96194000000003</v>
      </c>
      <c r="J429" s="313">
        <v>771.53718000000015</v>
      </c>
      <c r="K429" s="29">
        <v>37.6</v>
      </c>
      <c r="L429" s="314">
        <v>0.5</v>
      </c>
      <c r="M429" s="315">
        <v>4</v>
      </c>
      <c r="N429" s="772"/>
      <c r="O429" s="372">
        <f t="shared" si="60"/>
        <v>31932</v>
      </c>
      <c r="P429" s="30"/>
      <c r="Q429" s="30"/>
      <c r="X429" s="313">
        <v>27767.255875920004</v>
      </c>
    </row>
    <row r="430" spans="1:24" x14ac:dyDescent="0.3">
      <c r="A430" s="77" t="s">
        <v>1111</v>
      </c>
      <c r="B430" s="77" t="s">
        <v>4299</v>
      </c>
      <c r="C430" s="29">
        <v>7</v>
      </c>
      <c r="D430" s="29">
        <v>90</v>
      </c>
      <c r="E430" s="329">
        <v>330</v>
      </c>
      <c r="F430" s="29">
        <v>1500</v>
      </c>
      <c r="G430" s="29">
        <v>1430</v>
      </c>
      <c r="H430" s="313">
        <v>1393.59</v>
      </c>
      <c r="I430" s="313">
        <v>1139.9566199999999</v>
      </c>
      <c r="J430" s="313">
        <v>900.25914</v>
      </c>
      <c r="K430" s="29">
        <v>43.9</v>
      </c>
      <c r="L430" s="314">
        <v>0.5</v>
      </c>
      <c r="M430" s="315">
        <v>4</v>
      </c>
      <c r="N430" s="772"/>
      <c r="O430" s="372">
        <f t="shared" si="60"/>
        <v>35967</v>
      </c>
      <c r="P430" s="30"/>
      <c r="Q430" s="30"/>
      <c r="X430" s="313">
        <v>31275.712353599996</v>
      </c>
    </row>
    <row r="431" spans="1:24" x14ac:dyDescent="0.3">
      <c r="A431" s="77" t="s">
        <v>1112</v>
      </c>
      <c r="B431" s="77" t="s">
        <v>4300</v>
      </c>
      <c r="C431" s="29">
        <v>8</v>
      </c>
      <c r="D431" s="29">
        <v>90</v>
      </c>
      <c r="E431" s="329">
        <v>380</v>
      </c>
      <c r="F431" s="29">
        <v>1500</v>
      </c>
      <c r="G431" s="29">
        <v>1430</v>
      </c>
      <c r="H431" s="313">
        <v>1592.85</v>
      </c>
      <c r="I431" s="313">
        <v>1302.9512999999999</v>
      </c>
      <c r="J431" s="313">
        <v>1028.9811</v>
      </c>
      <c r="K431" s="29">
        <v>50.1</v>
      </c>
      <c r="L431" s="314">
        <v>0.5</v>
      </c>
      <c r="M431" s="315">
        <v>4</v>
      </c>
      <c r="N431" s="772"/>
      <c r="O431" s="372">
        <f t="shared" si="60"/>
        <v>40008</v>
      </c>
      <c r="P431" s="30"/>
      <c r="Q431" s="30"/>
      <c r="X431" s="313">
        <v>34789.857418799998</v>
      </c>
    </row>
    <row r="432" spans="1:24" x14ac:dyDescent="0.3">
      <c r="A432" s="77" t="s">
        <v>1113</v>
      </c>
      <c r="B432" s="77" t="s">
        <v>4301</v>
      </c>
      <c r="C432" s="29">
        <v>9</v>
      </c>
      <c r="D432" s="29">
        <v>90</v>
      </c>
      <c r="E432" s="329">
        <v>430</v>
      </c>
      <c r="F432" s="29">
        <v>1500</v>
      </c>
      <c r="G432" s="29">
        <v>1430</v>
      </c>
      <c r="H432" s="313">
        <v>1792.1100000000001</v>
      </c>
      <c r="I432" s="313">
        <v>1465.94598</v>
      </c>
      <c r="J432" s="313">
        <v>1157.7030600000001</v>
      </c>
      <c r="K432" s="29">
        <v>56.3</v>
      </c>
      <c r="L432" s="314">
        <v>0.5</v>
      </c>
      <c r="M432" s="315">
        <v>4</v>
      </c>
      <c r="N432" s="772"/>
      <c r="O432" s="372">
        <f t="shared" si="60"/>
        <v>44060</v>
      </c>
      <c r="P432" s="30"/>
      <c r="Q432" s="30"/>
      <c r="X432" s="313">
        <v>38312.89593318</v>
      </c>
    </row>
    <row r="433" spans="1:24" x14ac:dyDescent="0.3">
      <c r="A433" s="77" t="s">
        <v>1114</v>
      </c>
      <c r="B433" s="77" t="s">
        <v>4302</v>
      </c>
      <c r="C433" s="29">
        <v>10</v>
      </c>
      <c r="D433" s="29">
        <v>90</v>
      </c>
      <c r="E433" s="329">
        <v>480</v>
      </c>
      <c r="F433" s="29">
        <v>1500</v>
      </c>
      <c r="G433" s="29">
        <v>1430</v>
      </c>
      <c r="H433" s="313">
        <v>1991.3700000000001</v>
      </c>
      <c r="I433" s="313">
        <v>1628.94066</v>
      </c>
      <c r="J433" s="313">
        <v>1286.4250200000001</v>
      </c>
      <c r="K433" s="29">
        <v>62.6</v>
      </c>
      <c r="L433" s="314">
        <v>0.5</v>
      </c>
      <c r="M433" s="315">
        <v>6</v>
      </c>
      <c r="N433" s="772"/>
      <c r="O433" s="372">
        <f t="shared" si="60"/>
        <v>48118</v>
      </c>
      <c r="P433" s="30"/>
      <c r="Q433" s="30"/>
      <c r="X433" s="313">
        <v>41841.619680960001</v>
      </c>
    </row>
    <row r="434" spans="1:24" x14ac:dyDescent="0.3">
      <c r="A434" s="77" t="s">
        <v>1115</v>
      </c>
      <c r="B434" s="77" t="s">
        <v>4303</v>
      </c>
      <c r="C434" s="29">
        <v>11</v>
      </c>
      <c r="D434" s="29">
        <v>90</v>
      </c>
      <c r="E434" s="329">
        <v>530</v>
      </c>
      <c r="F434" s="29">
        <v>1500</v>
      </c>
      <c r="G434" s="29">
        <v>1430</v>
      </c>
      <c r="H434" s="313">
        <v>2189.4</v>
      </c>
      <c r="I434" s="313">
        <v>1790.9292</v>
      </c>
      <c r="J434" s="313">
        <v>1414.3524</v>
      </c>
      <c r="K434" s="29">
        <v>68.8</v>
      </c>
      <c r="L434" s="314">
        <v>0.5</v>
      </c>
      <c r="M434" s="315">
        <v>6</v>
      </c>
      <c r="N434" s="772"/>
      <c r="O434" s="372">
        <f t="shared" si="60"/>
        <v>52186</v>
      </c>
      <c r="P434" s="30"/>
      <c r="Q434" s="30"/>
      <c r="X434" s="313">
        <v>45379.240232040007</v>
      </c>
    </row>
    <row r="435" spans="1:24" x14ac:dyDescent="0.3">
      <c r="A435" s="77" t="s">
        <v>1116</v>
      </c>
      <c r="B435" s="77" t="s">
        <v>4304</v>
      </c>
      <c r="C435" s="29">
        <v>12</v>
      </c>
      <c r="D435" s="29">
        <v>90</v>
      </c>
      <c r="E435" s="329">
        <v>580</v>
      </c>
      <c r="F435" s="29">
        <v>1500</v>
      </c>
      <c r="G435" s="29">
        <v>1430</v>
      </c>
      <c r="H435" s="313">
        <v>2388.6600000000003</v>
      </c>
      <c r="I435" s="313">
        <v>1953.9238800000001</v>
      </c>
      <c r="J435" s="313">
        <v>1543.0743600000003</v>
      </c>
      <c r="K435" s="29">
        <v>75</v>
      </c>
      <c r="L435" s="314">
        <v>0.5</v>
      </c>
      <c r="M435" s="315">
        <v>6</v>
      </c>
      <c r="N435" s="772"/>
      <c r="O435" s="372">
        <f t="shared" si="60"/>
        <v>56201</v>
      </c>
      <c r="P435" s="30"/>
      <c r="Q435" s="30"/>
      <c r="X435" s="313">
        <v>48870.860704380015</v>
      </c>
    </row>
    <row r="436" spans="1:24" x14ac:dyDescent="0.3">
      <c r="A436" s="77" t="s">
        <v>1117</v>
      </c>
      <c r="B436" s="77" t="s">
        <v>4305</v>
      </c>
      <c r="C436" s="29">
        <v>13</v>
      </c>
      <c r="D436" s="29">
        <v>90</v>
      </c>
      <c r="E436" s="329">
        <v>630</v>
      </c>
      <c r="F436" s="29">
        <v>1500</v>
      </c>
      <c r="G436" s="29">
        <v>1430</v>
      </c>
      <c r="H436" s="313">
        <v>2587.92</v>
      </c>
      <c r="I436" s="313">
        <v>2116.9185600000001</v>
      </c>
      <c r="J436" s="313">
        <v>1671.7963200000002</v>
      </c>
      <c r="K436" s="29">
        <v>81.3</v>
      </c>
      <c r="L436" s="314">
        <v>0.5</v>
      </c>
      <c r="M436" s="315">
        <v>6</v>
      </c>
      <c r="N436" s="772"/>
      <c r="O436" s="372">
        <f t="shared" si="60"/>
        <v>60222</v>
      </c>
      <c r="P436" s="30"/>
      <c r="Q436" s="30"/>
      <c r="X436" s="313">
        <v>52367.30607834</v>
      </c>
    </row>
    <row r="437" spans="1:24" x14ac:dyDescent="0.3">
      <c r="A437" s="77" t="s">
        <v>1118</v>
      </c>
      <c r="B437" s="77" t="s">
        <v>4306</v>
      </c>
      <c r="C437" s="29">
        <v>14</v>
      </c>
      <c r="D437" s="29">
        <v>90</v>
      </c>
      <c r="E437" s="329">
        <v>680</v>
      </c>
      <c r="F437" s="29">
        <v>1500</v>
      </c>
      <c r="G437" s="29">
        <v>1430</v>
      </c>
      <c r="H437" s="313">
        <v>2787.18</v>
      </c>
      <c r="I437" s="313">
        <v>2279.9132399999999</v>
      </c>
      <c r="J437" s="313">
        <v>1800.51828</v>
      </c>
      <c r="K437" s="29">
        <v>87.5</v>
      </c>
      <c r="L437" s="314">
        <v>0.5</v>
      </c>
      <c r="M437" s="315">
        <v>6</v>
      </c>
      <c r="N437" s="773"/>
      <c r="O437" s="372">
        <f t="shared" si="60"/>
        <v>64243</v>
      </c>
      <c r="P437" s="30"/>
      <c r="Q437" s="30"/>
      <c r="X437" s="313">
        <v>55863.751452299999</v>
      </c>
    </row>
    <row r="438" spans="1:24" x14ac:dyDescent="0.3">
      <c r="D438" s="330"/>
      <c r="E438" s="67"/>
      <c r="H438" s="30"/>
      <c r="I438" s="30"/>
      <c r="J438" s="30"/>
      <c r="M438" s="323"/>
      <c r="O438" s="372">
        <f t="shared" si="60"/>
        <v>0</v>
      </c>
      <c r="P438" s="30"/>
      <c r="Q438" s="30"/>
      <c r="X438" s="30"/>
    </row>
    <row r="439" spans="1:24" x14ac:dyDescent="0.3">
      <c r="B439" s="325" t="s">
        <v>195</v>
      </c>
      <c r="D439" s="324"/>
      <c r="E439" s="67"/>
      <c r="H439" s="30"/>
      <c r="I439" s="30"/>
      <c r="J439" s="30"/>
      <c r="M439" s="324"/>
      <c r="O439" s="372">
        <f t="shared" si="60"/>
        <v>0</v>
      </c>
      <c r="P439" s="30"/>
      <c r="Q439" s="30"/>
      <c r="X439" s="30"/>
    </row>
    <row r="440" spans="1:24" x14ac:dyDescent="0.3">
      <c r="A440" s="77" t="s">
        <v>1119</v>
      </c>
      <c r="B440" s="77" t="s">
        <v>3719</v>
      </c>
      <c r="C440" s="29">
        <v>2</v>
      </c>
      <c r="D440" s="29">
        <v>90</v>
      </c>
      <c r="E440" s="329">
        <v>80</v>
      </c>
      <c r="F440" s="29">
        <v>1750</v>
      </c>
      <c r="G440" s="29">
        <v>1680</v>
      </c>
      <c r="H440" s="313">
        <v>462.47999999999996</v>
      </c>
      <c r="I440" s="313">
        <v>378.30863999999997</v>
      </c>
      <c r="J440" s="313">
        <v>298.76207999999997</v>
      </c>
      <c r="K440" s="29">
        <v>14.6</v>
      </c>
      <c r="L440" s="314">
        <v>0.5</v>
      </c>
      <c r="M440" s="315">
        <v>2</v>
      </c>
      <c r="N440" s="771" t="s">
        <v>186</v>
      </c>
      <c r="O440" s="372">
        <f t="shared" si="60"/>
        <v>16843</v>
      </c>
      <c r="P440" s="30"/>
      <c r="Q440" s="30"/>
      <c r="X440" s="313">
        <v>14645.968623000001</v>
      </c>
    </row>
    <row r="441" spans="1:24" x14ac:dyDescent="0.3">
      <c r="A441" s="77" t="s">
        <v>1120</v>
      </c>
      <c r="B441" s="77" t="s">
        <v>3720</v>
      </c>
      <c r="C441" s="29">
        <v>3</v>
      </c>
      <c r="D441" s="29">
        <v>90</v>
      </c>
      <c r="E441" s="329">
        <v>130</v>
      </c>
      <c r="F441" s="29">
        <v>1750</v>
      </c>
      <c r="G441" s="29">
        <v>1680</v>
      </c>
      <c r="H441" s="313">
        <v>693.71999999999991</v>
      </c>
      <c r="I441" s="313">
        <v>567.46295999999984</v>
      </c>
      <c r="J441" s="313">
        <v>448.14311999999995</v>
      </c>
      <c r="K441" s="29">
        <v>21.7</v>
      </c>
      <c r="L441" s="314">
        <v>0.5</v>
      </c>
      <c r="M441" s="315">
        <v>4</v>
      </c>
      <c r="N441" s="772"/>
      <c r="O441" s="372">
        <f t="shared" si="60"/>
        <v>21327</v>
      </c>
      <c r="P441" s="30"/>
      <c r="Q441" s="30"/>
      <c r="X441" s="313">
        <v>18545.595991559996</v>
      </c>
    </row>
    <row r="442" spans="1:24" x14ac:dyDescent="0.3">
      <c r="A442" s="77" t="s">
        <v>1121</v>
      </c>
      <c r="B442" s="77" t="s">
        <v>3721</v>
      </c>
      <c r="C442" s="29">
        <v>4</v>
      </c>
      <c r="D442" s="29">
        <v>90</v>
      </c>
      <c r="E442" s="329">
        <v>180</v>
      </c>
      <c r="F442" s="29">
        <v>1750</v>
      </c>
      <c r="G442" s="29">
        <v>1680</v>
      </c>
      <c r="H442" s="313">
        <v>924.95999999999992</v>
      </c>
      <c r="I442" s="313">
        <v>756.61727999999994</v>
      </c>
      <c r="J442" s="313">
        <v>597.52415999999994</v>
      </c>
      <c r="K442" s="29">
        <v>28.9</v>
      </c>
      <c r="L442" s="314">
        <v>0.5</v>
      </c>
      <c r="M442" s="315">
        <v>4</v>
      </c>
      <c r="N442" s="772"/>
      <c r="O442" s="372">
        <f t="shared" si="60"/>
        <v>25821</v>
      </c>
      <c r="P442" s="30"/>
      <c r="Q442" s="30"/>
      <c r="X442" s="313">
        <v>22453.397350560004</v>
      </c>
    </row>
    <row r="443" spans="1:24" x14ac:dyDescent="0.3">
      <c r="A443" s="77" t="s">
        <v>1122</v>
      </c>
      <c r="B443" s="77" t="s">
        <v>4307</v>
      </c>
      <c r="C443" s="29">
        <v>5</v>
      </c>
      <c r="D443" s="29">
        <v>90</v>
      </c>
      <c r="E443" s="329">
        <v>230</v>
      </c>
      <c r="F443" s="29">
        <v>1750</v>
      </c>
      <c r="G443" s="29">
        <v>1680</v>
      </c>
      <c r="H443" s="313">
        <v>1156.2</v>
      </c>
      <c r="I443" s="313">
        <v>945.77160000000003</v>
      </c>
      <c r="J443" s="313">
        <v>746.90520000000004</v>
      </c>
      <c r="K443" s="29">
        <v>36.1</v>
      </c>
      <c r="L443" s="314">
        <v>0.5</v>
      </c>
      <c r="M443" s="315">
        <v>4</v>
      </c>
      <c r="N443" s="772"/>
      <c r="O443" s="372">
        <f t="shared" si="60"/>
        <v>30325</v>
      </c>
      <c r="P443" s="30"/>
      <c r="Q443" s="30"/>
      <c r="X443" s="313">
        <v>26369.3727</v>
      </c>
    </row>
    <row r="444" spans="1:24" x14ac:dyDescent="0.3">
      <c r="A444" s="77" t="s">
        <v>1123</v>
      </c>
      <c r="B444" s="77" t="s">
        <v>4308</v>
      </c>
      <c r="C444" s="29">
        <v>6</v>
      </c>
      <c r="D444" s="29">
        <v>90</v>
      </c>
      <c r="E444" s="329">
        <v>280</v>
      </c>
      <c r="F444" s="29">
        <v>1750</v>
      </c>
      <c r="G444" s="29">
        <v>1680</v>
      </c>
      <c r="H444" s="313">
        <v>1387.4399999999998</v>
      </c>
      <c r="I444" s="313">
        <v>1134.9259199999997</v>
      </c>
      <c r="J444" s="313">
        <v>896.28623999999991</v>
      </c>
      <c r="K444" s="29">
        <v>43.3</v>
      </c>
      <c r="L444" s="314">
        <v>0.5</v>
      </c>
      <c r="M444" s="315">
        <v>4</v>
      </c>
      <c r="N444" s="772"/>
      <c r="O444" s="372">
        <f t="shared" si="60"/>
        <v>34839</v>
      </c>
      <c r="P444" s="30"/>
      <c r="Q444" s="30"/>
      <c r="X444" s="313">
        <v>30295.121955119997</v>
      </c>
    </row>
    <row r="445" spans="1:24" x14ac:dyDescent="0.3">
      <c r="A445" s="77" t="s">
        <v>1124</v>
      </c>
      <c r="B445" s="77" t="s">
        <v>4309</v>
      </c>
      <c r="C445" s="29">
        <v>7</v>
      </c>
      <c r="D445" s="29">
        <v>90</v>
      </c>
      <c r="E445" s="329">
        <v>330</v>
      </c>
      <c r="F445" s="29">
        <v>1750</v>
      </c>
      <c r="G445" s="29">
        <v>1680</v>
      </c>
      <c r="H445" s="313">
        <v>1618.68</v>
      </c>
      <c r="I445" s="313">
        <v>1324.08024</v>
      </c>
      <c r="J445" s="313">
        <v>1045.6672800000001</v>
      </c>
      <c r="K445" s="29">
        <v>50.4</v>
      </c>
      <c r="L445" s="314">
        <v>0.5</v>
      </c>
      <c r="M445" s="315">
        <v>4</v>
      </c>
      <c r="N445" s="772"/>
      <c r="O445" s="372">
        <f t="shared" si="60"/>
        <v>39362</v>
      </c>
      <c r="P445" s="30"/>
      <c r="Q445" s="30"/>
      <c r="X445" s="313">
        <v>34227.446962500006</v>
      </c>
    </row>
    <row r="446" spans="1:24" x14ac:dyDescent="0.3">
      <c r="A446" s="77" t="s">
        <v>1125</v>
      </c>
      <c r="B446" s="77" t="s">
        <v>4310</v>
      </c>
      <c r="C446" s="29">
        <v>8</v>
      </c>
      <c r="D446" s="29">
        <v>90</v>
      </c>
      <c r="E446" s="329">
        <v>380</v>
      </c>
      <c r="F446" s="29">
        <v>1750</v>
      </c>
      <c r="G446" s="29">
        <v>1680</v>
      </c>
      <c r="H446" s="313">
        <v>1851.15</v>
      </c>
      <c r="I446" s="313">
        <v>1514.2407000000001</v>
      </c>
      <c r="J446" s="313">
        <v>1195.8429000000001</v>
      </c>
      <c r="K446" s="29">
        <v>57.6</v>
      </c>
      <c r="L446" s="314">
        <v>0.5</v>
      </c>
      <c r="M446" s="315">
        <v>4</v>
      </c>
      <c r="N446" s="772"/>
      <c r="O446" s="372">
        <f t="shared" si="60"/>
        <v>43889</v>
      </c>
      <c r="P446" s="30"/>
      <c r="Q446" s="30"/>
      <c r="X446" s="313">
        <v>38164.739421599996</v>
      </c>
    </row>
    <row r="447" spans="1:24" x14ac:dyDescent="0.3">
      <c r="A447" s="77" t="s">
        <v>1126</v>
      </c>
      <c r="B447" s="77" t="s">
        <v>4311</v>
      </c>
      <c r="C447" s="29">
        <v>9</v>
      </c>
      <c r="D447" s="29">
        <v>90</v>
      </c>
      <c r="E447" s="329">
        <v>430</v>
      </c>
      <c r="F447" s="29">
        <v>1750</v>
      </c>
      <c r="G447" s="29">
        <v>1680</v>
      </c>
      <c r="H447" s="313">
        <v>2082.39</v>
      </c>
      <c r="I447" s="313">
        <v>1703.3950199999997</v>
      </c>
      <c r="J447" s="313">
        <v>1345.2239399999999</v>
      </c>
      <c r="K447" s="29">
        <v>64.8</v>
      </c>
      <c r="L447" s="314">
        <v>0.5</v>
      </c>
      <c r="M447" s="315">
        <v>4</v>
      </c>
      <c r="N447" s="772"/>
      <c r="O447" s="372">
        <f t="shared" si="60"/>
        <v>48430</v>
      </c>
      <c r="P447" s="30"/>
      <c r="Q447" s="30"/>
      <c r="X447" s="313">
        <v>42113.409055740005</v>
      </c>
    </row>
    <row r="448" spans="1:24" x14ac:dyDescent="0.3">
      <c r="A448" s="77" t="s">
        <v>1127</v>
      </c>
      <c r="B448" s="77" t="s">
        <v>4312</v>
      </c>
      <c r="C448" s="29">
        <v>10</v>
      </c>
      <c r="D448" s="29">
        <v>90</v>
      </c>
      <c r="E448" s="329">
        <v>480</v>
      </c>
      <c r="F448" s="29">
        <v>1750</v>
      </c>
      <c r="G448" s="29">
        <v>1680</v>
      </c>
      <c r="H448" s="313">
        <v>2313.6299999999997</v>
      </c>
      <c r="I448" s="313">
        <v>1892.5493399999996</v>
      </c>
      <c r="J448" s="313">
        <v>1494.6049799999998</v>
      </c>
      <c r="K448" s="29">
        <v>72</v>
      </c>
      <c r="L448" s="314">
        <v>0.5</v>
      </c>
      <c r="M448" s="315">
        <v>6</v>
      </c>
      <c r="N448" s="772"/>
      <c r="O448" s="372">
        <f t="shared" si="60"/>
        <v>52981</v>
      </c>
      <c r="P448" s="30"/>
      <c r="Q448" s="30"/>
      <c r="X448" s="313">
        <v>46070.252680319994</v>
      </c>
    </row>
    <row r="449" spans="1:24" x14ac:dyDescent="0.3">
      <c r="A449" s="77" t="s">
        <v>1128</v>
      </c>
      <c r="B449" s="77" t="s">
        <v>4313</v>
      </c>
      <c r="C449" s="29">
        <v>11</v>
      </c>
      <c r="D449" s="29">
        <v>90</v>
      </c>
      <c r="E449" s="329">
        <v>530</v>
      </c>
      <c r="F449" s="29">
        <v>1750</v>
      </c>
      <c r="G449" s="29">
        <v>1680</v>
      </c>
      <c r="H449" s="313">
        <v>2544.8700000000003</v>
      </c>
      <c r="I449" s="313">
        <v>2081.7036600000001</v>
      </c>
      <c r="J449" s="313">
        <v>1643.9860200000003</v>
      </c>
      <c r="K449" s="29">
        <v>79.2</v>
      </c>
      <c r="L449" s="314">
        <v>0.5</v>
      </c>
      <c r="M449" s="315">
        <v>6</v>
      </c>
      <c r="N449" s="772"/>
      <c r="O449" s="372">
        <f t="shared" si="60"/>
        <v>57541</v>
      </c>
      <c r="P449" s="30"/>
      <c r="Q449" s="30"/>
      <c r="X449" s="313">
        <v>50035.27029534</v>
      </c>
    </row>
    <row r="450" spans="1:24" x14ac:dyDescent="0.3">
      <c r="A450" s="77" t="s">
        <v>1129</v>
      </c>
      <c r="B450" s="77" t="s">
        <v>4314</v>
      </c>
      <c r="C450" s="29">
        <v>12</v>
      </c>
      <c r="D450" s="29">
        <v>90</v>
      </c>
      <c r="E450" s="329">
        <v>580</v>
      </c>
      <c r="F450" s="29">
        <v>1750</v>
      </c>
      <c r="G450" s="29">
        <v>1680</v>
      </c>
      <c r="H450" s="313">
        <v>2776.11</v>
      </c>
      <c r="I450" s="313">
        <v>2270.8579799999998</v>
      </c>
      <c r="J450" s="313">
        <v>1793.36706</v>
      </c>
      <c r="K450" s="29">
        <v>86.4</v>
      </c>
      <c r="L450" s="314">
        <v>0.5</v>
      </c>
      <c r="M450" s="315">
        <v>6</v>
      </c>
      <c r="N450" s="772"/>
      <c r="O450" s="372">
        <f t="shared" si="60"/>
        <v>62046</v>
      </c>
      <c r="P450" s="30"/>
      <c r="Q450" s="30"/>
      <c r="X450" s="313">
        <v>53953.090410779987</v>
      </c>
    </row>
    <row r="451" spans="1:24" x14ac:dyDescent="0.3">
      <c r="A451" s="77" t="s">
        <v>1130</v>
      </c>
      <c r="B451" s="77" t="s">
        <v>4315</v>
      </c>
      <c r="C451" s="29">
        <v>13</v>
      </c>
      <c r="D451" s="29">
        <v>90</v>
      </c>
      <c r="E451" s="329">
        <v>630</v>
      </c>
      <c r="F451" s="29">
        <v>1750</v>
      </c>
      <c r="G451" s="29">
        <v>1680</v>
      </c>
      <c r="H451" s="313">
        <v>3007.35</v>
      </c>
      <c r="I451" s="313">
        <v>2460.0122999999999</v>
      </c>
      <c r="J451" s="313">
        <v>1942.7481</v>
      </c>
      <c r="K451" s="29">
        <v>93.5</v>
      </c>
      <c r="L451" s="314">
        <v>0.5</v>
      </c>
      <c r="M451" s="315">
        <v>6</v>
      </c>
      <c r="N451" s="772"/>
      <c r="O451" s="372">
        <f t="shared" si="60"/>
        <v>66553</v>
      </c>
      <c r="P451" s="30"/>
      <c r="Q451" s="30"/>
      <c r="X451" s="313">
        <v>57872.518826760017</v>
      </c>
    </row>
    <row r="452" spans="1:24" x14ac:dyDescent="0.3">
      <c r="A452" s="77" t="s">
        <v>1131</v>
      </c>
      <c r="B452" s="77" t="s">
        <v>4316</v>
      </c>
      <c r="C452" s="29">
        <v>14</v>
      </c>
      <c r="D452" s="29">
        <v>90</v>
      </c>
      <c r="E452" s="329">
        <v>680</v>
      </c>
      <c r="F452" s="29">
        <v>1750</v>
      </c>
      <c r="G452" s="29">
        <v>1680</v>
      </c>
      <c r="H452" s="313">
        <v>3238.5899999999997</v>
      </c>
      <c r="I452" s="313">
        <v>2649.1666199999995</v>
      </c>
      <c r="J452" s="313">
        <v>2092.12914</v>
      </c>
      <c r="K452" s="29">
        <v>100.7</v>
      </c>
      <c r="L452" s="314">
        <v>0.5</v>
      </c>
      <c r="M452" s="315">
        <v>6</v>
      </c>
      <c r="N452" s="773"/>
      <c r="O452" s="372">
        <f t="shared" si="60"/>
        <v>71061</v>
      </c>
      <c r="P452" s="30"/>
      <c r="Q452" s="30"/>
      <c r="X452" s="313">
        <v>61791.947242740003</v>
      </c>
    </row>
    <row r="453" spans="1:24" x14ac:dyDescent="0.3">
      <c r="E453" s="67"/>
      <c r="H453" s="30"/>
      <c r="I453" s="30"/>
      <c r="J453" s="30"/>
      <c r="M453" s="324"/>
      <c r="O453" s="372">
        <f t="shared" ref="O453:O516" si="61">ROUND(X453*1.15,0)</f>
        <v>0</v>
      </c>
      <c r="P453" s="30"/>
      <c r="Q453" s="30"/>
      <c r="X453" s="30"/>
    </row>
    <row r="454" spans="1:24" x14ac:dyDescent="0.3">
      <c r="B454" s="325" t="s">
        <v>196</v>
      </c>
      <c r="E454" s="67"/>
      <c r="H454" s="30"/>
      <c r="I454" s="30"/>
      <c r="J454" s="30"/>
      <c r="M454" s="324"/>
      <c r="O454" s="372">
        <f t="shared" si="61"/>
        <v>0</v>
      </c>
      <c r="P454" s="30"/>
      <c r="Q454" s="30"/>
      <c r="X454" s="30"/>
    </row>
    <row r="455" spans="1:24" x14ac:dyDescent="0.3">
      <c r="A455" s="77" t="s">
        <v>1132</v>
      </c>
      <c r="B455" s="77" t="s">
        <v>3722</v>
      </c>
      <c r="C455" s="29">
        <v>2</v>
      </c>
      <c r="D455" s="29">
        <v>90</v>
      </c>
      <c r="E455" s="329">
        <v>80</v>
      </c>
      <c r="F455" s="29">
        <v>2000</v>
      </c>
      <c r="G455" s="29">
        <v>1930</v>
      </c>
      <c r="H455" s="313">
        <v>533.81999999999994</v>
      </c>
      <c r="I455" s="313">
        <v>436.66475999999994</v>
      </c>
      <c r="J455" s="313">
        <v>344.84771999999998</v>
      </c>
      <c r="K455" s="29">
        <v>16.399999999999999</v>
      </c>
      <c r="L455" s="314">
        <v>0.5</v>
      </c>
      <c r="M455" s="315">
        <v>2</v>
      </c>
      <c r="N455" s="771" t="s">
        <v>186</v>
      </c>
      <c r="O455" s="372">
        <f t="shared" si="61"/>
        <v>18228</v>
      </c>
      <c r="P455" s="30"/>
      <c r="Q455" s="30"/>
      <c r="X455" s="313">
        <v>15850.433115000003</v>
      </c>
    </row>
    <row r="456" spans="1:24" x14ac:dyDescent="0.3">
      <c r="A456" s="77" t="s">
        <v>1133</v>
      </c>
      <c r="B456" s="77" t="s">
        <v>3723</v>
      </c>
      <c r="C456" s="29">
        <v>3</v>
      </c>
      <c r="D456" s="29">
        <v>90</v>
      </c>
      <c r="E456" s="329">
        <v>130</v>
      </c>
      <c r="F456" s="29">
        <v>2000</v>
      </c>
      <c r="G456" s="29">
        <v>1930</v>
      </c>
      <c r="H456" s="313">
        <v>800.73</v>
      </c>
      <c r="I456" s="313">
        <v>654.99713999999994</v>
      </c>
      <c r="J456" s="313">
        <v>517.27157999999997</v>
      </c>
      <c r="K456" s="29">
        <v>24.5</v>
      </c>
      <c r="L456" s="314">
        <v>0.5</v>
      </c>
      <c r="M456" s="315">
        <v>4</v>
      </c>
      <c r="N456" s="772"/>
      <c r="O456" s="372">
        <f t="shared" si="61"/>
        <v>23402</v>
      </c>
      <c r="P456" s="30"/>
      <c r="Q456" s="30"/>
      <c r="X456" s="313">
        <v>20349.409863420005</v>
      </c>
    </row>
    <row r="457" spans="1:24" x14ac:dyDescent="0.3">
      <c r="A457" s="77" t="s">
        <v>1134</v>
      </c>
      <c r="B457" s="77" t="s">
        <v>3724</v>
      </c>
      <c r="C457" s="29">
        <v>4</v>
      </c>
      <c r="D457" s="29">
        <v>90</v>
      </c>
      <c r="E457" s="329">
        <v>180</v>
      </c>
      <c r="F457" s="29">
        <v>2000</v>
      </c>
      <c r="G457" s="29">
        <v>1930</v>
      </c>
      <c r="H457" s="313">
        <v>1067.6399999999999</v>
      </c>
      <c r="I457" s="313">
        <v>873.32951999999989</v>
      </c>
      <c r="J457" s="313">
        <v>689.69543999999996</v>
      </c>
      <c r="K457" s="29">
        <v>32.700000000000003</v>
      </c>
      <c r="L457" s="314">
        <v>0.5</v>
      </c>
      <c r="M457" s="315">
        <v>4</v>
      </c>
      <c r="N457" s="772"/>
      <c r="O457" s="372">
        <f t="shared" si="61"/>
        <v>28586</v>
      </c>
      <c r="P457" s="30"/>
      <c r="Q457" s="30"/>
      <c r="X457" s="313">
        <v>24857.81839728</v>
      </c>
    </row>
    <row r="458" spans="1:24" x14ac:dyDescent="0.3">
      <c r="A458" s="77" t="s">
        <v>1135</v>
      </c>
      <c r="B458" s="77" t="s">
        <v>4317</v>
      </c>
      <c r="C458" s="29">
        <v>5</v>
      </c>
      <c r="D458" s="29">
        <v>90</v>
      </c>
      <c r="E458" s="329">
        <v>230</v>
      </c>
      <c r="F458" s="29">
        <v>2000</v>
      </c>
      <c r="G458" s="29">
        <v>1930</v>
      </c>
      <c r="H458" s="313">
        <v>1334.55</v>
      </c>
      <c r="I458" s="313">
        <v>1091.6618999999998</v>
      </c>
      <c r="J458" s="313">
        <v>862.11929999999995</v>
      </c>
      <c r="K458" s="29">
        <v>40.799999999999997</v>
      </c>
      <c r="L458" s="314">
        <v>0.5</v>
      </c>
      <c r="M458" s="315">
        <v>4</v>
      </c>
      <c r="N458" s="772"/>
      <c r="O458" s="372">
        <f t="shared" si="61"/>
        <v>33782</v>
      </c>
      <c r="P458" s="30"/>
      <c r="Q458" s="30"/>
      <c r="X458" s="313">
        <v>29375.658716579997</v>
      </c>
    </row>
    <row r="459" spans="1:24" x14ac:dyDescent="0.3">
      <c r="A459" s="77" t="s">
        <v>1136</v>
      </c>
      <c r="B459" s="77" t="s">
        <v>4318</v>
      </c>
      <c r="C459" s="29">
        <v>6</v>
      </c>
      <c r="D459" s="29">
        <v>90</v>
      </c>
      <c r="E459" s="329">
        <v>280</v>
      </c>
      <c r="F459" s="29">
        <v>2000</v>
      </c>
      <c r="G459" s="29">
        <v>1930</v>
      </c>
      <c r="H459" s="313">
        <v>1601.46</v>
      </c>
      <c r="I459" s="313">
        <v>1309.9942799999999</v>
      </c>
      <c r="J459" s="313">
        <v>1034.5431599999999</v>
      </c>
      <c r="K459" s="29">
        <v>48.9</v>
      </c>
      <c r="L459" s="314">
        <v>0.5</v>
      </c>
      <c r="M459" s="315">
        <v>4</v>
      </c>
      <c r="N459" s="772"/>
      <c r="O459" s="372">
        <f t="shared" si="61"/>
        <v>38988</v>
      </c>
      <c r="P459" s="30"/>
      <c r="Q459" s="30"/>
      <c r="X459" s="313">
        <v>33902.930821319998</v>
      </c>
    </row>
    <row r="460" spans="1:24" x14ac:dyDescent="0.3">
      <c r="A460" s="77" t="s">
        <v>1137</v>
      </c>
      <c r="B460" s="77" t="s">
        <v>4319</v>
      </c>
      <c r="C460" s="29">
        <v>7</v>
      </c>
      <c r="D460" s="29">
        <v>90</v>
      </c>
      <c r="E460" s="329">
        <v>330</v>
      </c>
      <c r="F460" s="29">
        <v>2000</v>
      </c>
      <c r="G460" s="29">
        <v>1930</v>
      </c>
      <c r="H460" s="313">
        <v>1868.37</v>
      </c>
      <c r="I460" s="313">
        <v>1528.3266599999997</v>
      </c>
      <c r="J460" s="313">
        <v>1206.96702</v>
      </c>
      <c r="K460" s="29">
        <v>57</v>
      </c>
      <c r="L460" s="314">
        <v>0.5</v>
      </c>
      <c r="M460" s="315">
        <v>4</v>
      </c>
      <c r="N460" s="772"/>
      <c r="O460" s="372">
        <f t="shared" si="61"/>
        <v>44206</v>
      </c>
      <c r="P460" s="30"/>
      <c r="Q460" s="30"/>
      <c r="X460" s="313">
        <v>38439.63471150001</v>
      </c>
    </row>
    <row r="461" spans="1:24" x14ac:dyDescent="0.3">
      <c r="A461" s="77" t="s">
        <v>1138</v>
      </c>
      <c r="B461" s="77" t="s">
        <v>4320</v>
      </c>
      <c r="C461" s="29">
        <v>8</v>
      </c>
      <c r="D461" s="29">
        <v>90</v>
      </c>
      <c r="E461" s="329">
        <v>380</v>
      </c>
      <c r="F461" s="29">
        <v>2000</v>
      </c>
      <c r="G461" s="29">
        <v>1930</v>
      </c>
      <c r="H461" s="313">
        <v>2135.2799999999997</v>
      </c>
      <c r="I461" s="313">
        <v>1746.6590399999998</v>
      </c>
      <c r="J461" s="313">
        <v>1379.3908799999999</v>
      </c>
      <c r="K461" s="29">
        <v>65.2</v>
      </c>
      <c r="L461" s="314">
        <v>0.5</v>
      </c>
      <c r="M461" s="315">
        <v>4</v>
      </c>
      <c r="N461" s="772"/>
      <c r="O461" s="372">
        <f t="shared" si="61"/>
        <v>49435</v>
      </c>
      <c r="P461" s="30"/>
      <c r="Q461" s="30"/>
      <c r="X461" s="313">
        <v>42987.373656480013</v>
      </c>
    </row>
    <row r="462" spans="1:24" x14ac:dyDescent="0.3">
      <c r="A462" s="77" t="s">
        <v>1139</v>
      </c>
      <c r="B462" s="77" t="s">
        <v>4321</v>
      </c>
      <c r="C462" s="29">
        <v>9</v>
      </c>
      <c r="D462" s="29">
        <v>90</v>
      </c>
      <c r="E462" s="329">
        <v>430</v>
      </c>
      <c r="F462" s="29">
        <v>2000</v>
      </c>
      <c r="G462" s="29">
        <v>1930</v>
      </c>
      <c r="H462" s="313">
        <v>2402.19</v>
      </c>
      <c r="I462" s="313">
        <v>1964.9914199999998</v>
      </c>
      <c r="J462" s="313">
        <v>1551.81474</v>
      </c>
      <c r="K462" s="29">
        <v>73.3</v>
      </c>
      <c r="L462" s="314">
        <v>0.5</v>
      </c>
      <c r="M462" s="315">
        <v>4</v>
      </c>
      <c r="N462" s="772"/>
      <c r="O462" s="372">
        <f t="shared" si="61"/>
        <v>54674</v>
      </c>
      <c r="P462" s="30"/>
      <c r="Q462" s="30"/>
      <c r="X462" s="313">
        <v>47542.942794600007</v>
      </c>
    </row>
    <row r="463" spans="1:24" x14ac:dyDescent="0.3">
      <c r="A463" s="77" t="s">
        <v>1140</v>
      </c>
      <c r="B463" s="77" t="s">
        <v>4322</v>
      </c>
      <c r="C463" s="29">
        <v>10</v>
      </c>
      <c r="D463" s="29">
        <v>90</v>
      </c>
      <c r="E463" s="329">
        <v>480</v>
      </c>
      <c r="F463" s="29">
        <v>2000</v>
      </c>
      <c r="G463" s="29">
        <v>1930</v>
      </c>
      <c r="H463" s="313">
        <v>2669.1</v>
      </c>
      <c r="I463" s="313">
        <v>2183.3237999999997</v>
      </c>
      <c r="J463" s="313">
        <v>1724.2385999999999</v>
      </c>
      <c r="K463" s="29">
        <v>81.400000000000006</v>
      </c>
      <c r="L463" s="314">
        <v>0.5</v>
      </c>
      <c r="M463" s="315">
        <v>6</v>
      </c>
      <c r="N463" s="772"/>
      <c r="O463" s="372">
        <f t="shared" si="61"/>
        <v>59928</v>
      </c>
      <c r="P463" s="30"/>
      <c r="Q463" s="30"/>
      <c r="X463" s="313">
        <v>52111.156965119997</v>
      </c>
    </row>
    <row r="464" spans="1:24" x14ac:dyDescent="0.3">
      <c r="A464" s="77" t="s">
        <v>1141</v>
      </c>
      <c r="B464" s="77" t="s">
        <v>4323</v>
      </c>
      <c r="C464" s="29">
        <v>11</v>
      </c>
      <c r="D464" s="29">
        <v>90</v>
      </c>
      <c r="E464" s="329">
        <v>530</v>
      </c>
      <c r="F464" s="29">
        <v>2000</v>
      </c>
      <c r="G464" s="29">
        <v>1930</v>
      </c>
      <c r="H464" s="313">
        <v>2936.01</v>
      </c>
      <c r="I464" s="313">
        <v>2401.6561799999999</v>
      </c>
      <c r="J464" s="313">
        <v>1896.6624600000002</v>
      </c>
      <c r="K464" s="29">
        <v>89.5</v>
      </c>
      <c r="L464" s="314">
        <v>0.5</v>
      </c>
      <c r="M464" s="315">
        <v>6</v>
      </c>
      <c r="N464" s="772"/>
      <c r="O464" s="372">
        <f t="shared" si="61"/>
        <v>65188</v>
      </c>
      <c r="P464" s="30"/>
      <c r="Q464" s="30"/>
      <c r="X464" s="313">
        <v>56685.59302824</v>
      </c>
    </row>
    <row r="465" spans="1:24" x14ac:dyDescent="0.3">
      <c r="A465" s="77" t="s">
        <v>1142</v>
      </c>
      <c r="B465" s="77" t="s">
        <v>4324</v>
      </c>
      <c r="C465" s="29">
        <v>12</v>
      </c>
      <c r="D465" s="29">
        <v>90</v>
      </c>
      <c r="E465" s="329">
        <v>580</v>
      </c>
      <c r="F465" s="29">
        <v>2000</v>
      </c>
      <c r="G465" s="29">
        <v>1930</v>
      </c>
      <c r="H465" s="313">
        <v>3202.92</v>
      </c>
      <c r="I465" s="313">
        <v>2619.9885599999998</v>
      </c>
      <c r="J465" s="313">
        <v>2069.0863199999999</v>
      </c>
      <c r="K465" s="29">
        <v>97.6</v>
      </c>
      <c r="L465" s="314">
        <v>0.5</v>
      </c>
      <c r="M465" s="315">
        <v>6</v>
      </c>
      <c r="N465" s="772"/>
      <c r="O465" s="372">
        <f t="shared" si="61"/>
        <v>70389</v>
      </c>
      <c r="P465" s="30"/>
      <c r="Q465" s="30"/>
      <c r="X465" s="313">
        <v>61208.134146719982</v>
      </c>
    </row>
    <row r="466" spans="1:24" x14ac:dyDescent="0.3">
      <c r="A466" s="77" t="s">
        <v>1143</v>
      </c>
      <c r="B466" s="77" t="s">
        <v>4325</v>
      </c>
      <c r="C466" s="29">
        <v>13</v>
      </c>
      <c r="D466" s="29">
        <v>90</v>
      </c>
      <c r="E466" s="329">
        <v>630</v>
      </c>
      <c r="F466" s="29">
        <v>2000</v>
      </c>
      <c r="G466" s="29">
        <v>1930</v>
      </c>
      <c r="H466" s="313">
        <v>3469.83</v>
      </c>
      <c r="I466" s="313">
        <v>2838.3209399999996</v>
      </c>
      <c r="J466" s="313">
        <v>2241.5101800000002</v>
      </c>
      <c r="K466" s="29">
        <v>105.7</v>
      </c>
      <c r="L466" s="314">
        <v>0.5</v>
      </c>
      <c r="M466" s="315">
        <v>6</v>
      </c>
      <c r="N466" s="772"/>
      <c r="O466" s="372">
        <f t="shared" si="61"/>
        <v>75590</v>
      </c>
      <c r="P466" s="30"/>
      <c r="Q466" s="30"/>
      <c r="X466" s="313">
        <v>65730.6752652</v>
      </c>
    </row>
    <row r="467" spans="1:24" x14ac:dyDescent="0.3">
      <c r="A467" s="77" t="s">
        <v>1144</v>
      </c>
      <c r="B467" s="77" t="s">
        <v>4326</v>
      </c>
      <c r="C467" s="29">
        <v>14</v>
      </c>
      <c r="D467" s="29">
        <v>90</v>
      </c>
      <c r="E467" s="329">
        <v>680</v>
      </c>
      <c r="F467" s="29">
        <v>2000</v>
      </c>
      <c r="G467" s="29">
        <v>1930</v>
      </c>
      <c r="H467" s="313">
        <v>3736.74</v>
      </c>
      <c r="I467" s="313">
        <v>3056.6533199999994</v>
      </c>
      <c r="J467" s="313">
        <v>2413.9340400000001</v>
      </c>
      <c r="K467" s="29">
        <v>113.9</v>
      </c>
      <c r="L467" s="314">
        <v>0.5</v>
      </c>
      <c r="M467" s="315">
        <v>6</v>
      </c>
      <c r="N467" s="773"/>
      <c r="O467" s="372">
        <f t="shared" si="61"/>
        <v>80791</v>
      </c>
      <c r="P467" s="30"/>
      <c r="Q467" s="30"/>
      <c r="X467" s="313">
        <v>70253.216383680003</v>
      </c>
    </row>
    <row r="468" spans="1:24" x14ac:dyDescent="0.3">
      <c r="D468" s="330"/>
      <c r="E468" s="67"/>
      <c r="H468" s="30"/>
      <c r="I468" s="30"/>
      <c r="J468" s="30"/>
      <c r="M468" s="324"/>
      <c r="O468" s="372">
        <f t="shared" si="61"/>
        <v>0</v>
      </c>
      <c r="P468" s="30"/>
      <c r="Q468" s="30"/>
      <c r="X468" s="30"/>
    </row>
    <row r="469" spans="1:24" x14ac:dyDescent="0.3">
      <c r="B469" s="325" t="s">
        <v>197</v>
      </c>
      <c r="D469" s="324"/>
      <c r="E469" s="67"/>
      <c r="H469" s="33"/>
      <c r="I469" s="33"/>
      <c r="J469" s="33"/>
      <c r="M469" s="324"/>
      <c r="O469" s="372">
        <f t="shared" si="61"/>
        <v>0</v>
      </c>
      <c r="P469" s="30"/>
      <c r="Q469" s="30"/>
      <c r="X469" s="30"/>
    </row>
    <row r="470" spans="1:24" x14ac:dyDescent="0.3">
      <c r="A470" s="77" t="s">
        <v>1145</v>
      </c>
      <c r="B470" s="77" t="s">
        <v>3725</v>
      </c>
      <c r="C470" s="29">
        <v>2</v>
      </c>
      <c r="D470" s="29">
        <v>90</v>
      </c>
      <c r="E470" s="329">
        <v>80</v>
      </c>
      <c r="F470" s="29">
        <v>2200</v>
      </c>
      <c r="G470" s="29">
        <v>2130</v>
      </c>
      <c r="H470" s="313">
        <v>586.70999999999992</v>
      </c>
      <c r="I470" s="313">
        <v>479.9287799999999</v>
      </c>
      <c r="J470" s="313">
        <v>379.01465999999994</v>
      </c>
      <c r="K470" s="29">
        <v>17.5</v>
      </c>
      <c r="L470" s="314">
        <v>0.5</v>
      </c>
      <c r="M470" s="315">
        <v>2</v>
      </c>
      <c r="N470" s="771" t="s">
        <v>186</v>
      </c>
      <c r="O470" s="372">
        <f t="shared" si="61"/>
        <v>21666</v>
      </c>
      <c r="P470" s="30"/>
      <c r="Q470" s="30"/>
      <c r="X470" s="313">
        <v>18840.351585</v>
      </c>
    </row>
    <row r="471" spans="1:24" x14ac:dyDescent="0.3">
      <c r="A471" s="77" t="s">
        <v>1146</v>
      </c>
      <c r="B471" s="77" t="s">
        <v>3726</v>
      </c>
      <c r="C471" s="29">
        <v>3</v>
      </c>
      <c r="D471" s="29">
        <v>90</v>
      </c>
      <c r="E471" s="329">
        <v>130</v>
      </c>
      <c r="F471" s="29">
        <v>2200</v>
      </c>
      <c r="G471" s="29">
        <v>2130</v>
      </c>
      <c r="H471" s="313">
        <v>880.68000000000006</v>
      </c>
      <c r="I471" s="313">
        <v>720.39624000000003</v>
      </c>
      <c r="J471" s="313">
        <v>568.91928000000007</v>
      </c>
      <c r="K471" s="29">
        <v>25.6</v>
      </c>
      <c r="L471" s="314">
        <v>0.5</v>
      </c>
      <c r="M471" s="315">
        <v>4</v>
      </c>
      <c r="N471" s="772"/>
      <c r="O471" s="372">
        <f t="shared" si="61"/>
        <v>27990</v>
      </c>
      <c r="P471" s="30"/>
      <c r="Q471" s="30"/>
      <c r="X471" s="313">
        <v>24339.100944179998</v>
      </c>
    </row>
    <row r="472" spans="1:24" x14ac:dyDescent="0.3">
      <c r="A472" s="77" t="s">
        <v>1147</v>
      </c>
      <c r="B472" s="77" t="s">
        <v>3727</v>
      </c>
      <c r="C472" s="29">
        <v>4</v>
      </c>
      <c r="D472" s="29">
        <v>90</v>
      </c>
      <c r="E472" s="329">
        <v>180</v>
      </c>
      <c r="F472" s="29">
        <v>2200</v>
      </c>
      <c r="G472" s="29">
        <v>2130</v>
      </c>
      <c r="H472" s="313">
        <v>1174.6500000000001</v>
      </c>
      <c r="I472" s="313">
        <v>960.86369999999999</v>
      </c>
      <c r="J472" s="313">
        <v>758.82390000000009</v>
      </c>
      <c r="K472" s="29">
        <v>35.5</v>
      </c>
      <c r="L472" s="314">
        <v>0.5</v>
      </c>
      <c r="M472" s="315">
        <v>4</v>
      </c>
      <c r="N472" s="772"/>
      <c r="O472" s="372">
        <f t="shared" si="61"/>
        <v>34327</v>
      </c>
      <c r="P472" s="30"/>
      <c r="Q472" s="30"/>
      <c r="X472" s="313">
        <v>29849.378041120006</v>
      </c>
    </row>
    <row r="473" spans="1:24" x14ac:dyDescent="0.3">
      <c r="A473" s="77" t="s">
        <v>1148</v>
      </c>
      <c r="B473" s="77" t="s">
        <v>4327</v>
      </c>
      <c r="C473" s="29">
        <v>5</v>
      </c>
      <c r="D473" s="29">
        <v>90</v>
      </c>
      <c r="E473" s="329">
        <v>230</v>
      </c>
      <c r="F473" s="29">
        <v>2200</v>
      </c>
      <c r="G473" s="29">
        <v>2130</v>
      </c>
      <c r="H473" s="313">
        <v>1468.62</v>
      </c>
      <c r="I473" s="313">
        <v>1201.3311599999997</v>
      </c>
      <c r="J473" s="313">
        <v>948.72852</v>
      </c>
      <c r="K473" s="29">
        <v>43.2</v>
      </c>
      <c r="L473" s="314">
        <v>0.5</v>
      </c>
      <c r="M473" s="315">
        <v>4</v>
      </c>
      <c r="N473" s="772"/>
      <c r="O473" s="372">
        <f t="shared" si="61"/>
        <v>40677</v>
      </c>
      <c r="P473" s="30"/>
      <c r="Q473" s="30"/>
      <c r="X473" s="313">
        <v>35371.182875819999</v>
      </c>
    </row>
    <row r="474" spans="1:24" x14ac:dyDescent="0.3">
      <c r="A474" s="77" t="s">
        <v>1149</v>
      </c>
      <c r="B474" s="77" t="s">
        <v>4328</v>
      </c>
      <c r="C474" s="29">
        <v>6</v>
      </c>
      <c r="D474" s="29">
        <v>90</v>
      </c>
      <c r="E474" s="329">
        <v>280</v>
      </c>
      <c r="F474" s="29">
        <v>2200</v>
      </c>
      <c r="G474" s="29">
        <v>2130</v>
      </c>
      <c r="H474" s="313">
        <v>1761.3600000000001</v>
      </c>
      <c r="I474" s="313">
        <v>1440.7924800000001</v>
      </c>
      <c r="J474" s="313">
        <v>1137.8385600000001</v>
      </c>
      <c r="K474" s="29">
        <v>52.3</v>
      </c>
      <c r="L474" s="314">
        <v>0.5</v>
      </c>
      <c r="M474" s="315">
        <v>4</v>
      </c>
      <c r="N474" s="772"/>
      <c r="O474" s="372">
        <f t="shared" si="61"/>
        <v>47040</v>
      </c>
      <c r="P474" s="30"/>
      <c r="Q474" s="30"/>
      <c r="X474" s="313">
        <v>40904.515448280006</v>
      </c>
    </row>
    <row r="475" spans="1:24" x14ac:dyDescent="0.3">
      <c r="A475" s="77" t="s">
        <v>1150</v>
      </c>
      <c r="B475" s="77" t="s">
        <v>4329</v>
      </c>
      <c r="C475" s="29">
        <v>7</v>
      </c>
      <c r="D475" s="29">
        <v>90</v>
      </c>
      <c r="E475" s="329">
        <v>330</v>
      </c>
      <c r="F475" s="29">
        <v>2200</v>
      </c>
      <c r="G475" s="29">
        <v>2130</v>
      </c>
      <c r="H475" s="313">
        <v>2054.1</v>
      </c>
      <c r="I475" s="313">
        <v>1680.2537999999997</v>
      </c>
      <c r="J475" s="313">
        <v>1326.9485999999999</v>
      </c>
      <c r="K475" s="29">
        <v>61.2</v>
      </c>
      <c r="L475" s="314">
        <v>0.5</v>
      </c>
      <c r="M475" s="315">
        <v>4</v>
      </c>
      <c r="N475" s="772"/>
      <c r="O475" s="372">
        <f t="shared" si="61"/>
        <v>53417</v>
      </c>
      <c r="P475" s="30"/>
      <c r="Q475" s="30"/>
      <c r="X475" s="313">
        <v>46449.375758500006</v>
      </c>
    </row>
    <row r="476" spans="1:24" x14ac:dyDescent="0.3">
      <c r="A476" s="77" t="s">
        <v>1151</v>
      </c>
      <c r="B476" s="77" t="s">
        <v>4330</v>
      </c>
      <c r="C476" s="29">
        <v>8</v>
      </c>
      <c r="D476" s="29">
        <v>90</v>
      </c>
      <c r="E476" s="329">
        <v>380</v>
      </c>
      <c r="F476" s="29">
        <v>2200</v>
      </c>
      <c r="G476" s="29">
        <v>2130</v>
      </c>
      <c r="H476" s="313">
        <v>2349.3000000000002</v>
      </c>
      <c r="I476" s="313">
        <v>1921.7274</v>
      </c>
      <c r="J476" s="313">
        <v>1517.6478000000002</v>
      </c>
      <c r="K476" s="29">
        <v>69.599999999999994</v>
      </c>
      <c r="L476" s="314">
        <v>0.5</v>
      </c>
      <c r="M476" s="315">
        <v>4</v>
      </c>
      <c r="N476" s="772"/>
      <c r="O476" s="372">
        <f t="shared" si="61"/>
        <v>59809</v>
      </c>
      <c r="P476" s="30"/>
      <c r="Q476" s="30"/>
      <c r="X476" s="313">
        <v>52007.723357920004</v>
      </c>
    </row>
    <row r="477" spans="1:24" x14ac:dyDescent="0.3">
      <c r="A477" s="77" t="s">
        <v>1152</v>
      </c>
      <c r="B477" s="77" t="s">
        <v>4331</v>
      </c>
      <c r="C477" s="29">
        <v>9</v>
      </c>
      <c r="D477" s="29">
        <v>90</v>
      </c>
      <c r="E477" s="329">
        <v>430</v>
      </c>
      <c r="F477" s="29">
        <v>2200</v>
      </c>
      <c r="G477" s="29">
        <v>2130</v>
      </c>
      <c r="H477" s="313">
        <v>2642.04</v>
      </c>
      <c r="I477" s="313">
        <v>2161.1887199999996</v>
      </c>
      <c r="J477" s="313">
        <v>1706.75784</v>
      </c>
      <c r="K477" s="29">
        <v>77.7</v>
      </c>
      <c r="L477" s="314">
        <v>0.5</v>
      </c>
      <c r="M477" s="315">
        <v>4</v>
      </c>
      <c r="N477" s="772"/>
      <c r="O477" s="372">
        <f t="shared" si="61"/>
        <v>66212</v>
      </c>
      <c r="P477" s="30"/>
      <c r="Q477" s="30"/>
      <c r="X477" s="313">
        <v>57575.641193400013</v>
      </c>
    </row>
    <row r="478" spans="1:24" x14ac:dyDescent="0.3">
      <c r="A478" s="77" t="s">
        <v>1153</v>
      </c>
      <c r="B478" s="77" t="s">
        <v>4332</v>
      </c>
      <c r="C478" s="29">
        <v>10</v>
      </c>
      <c r="D478" s="29">
        <v>90</v>
      </c>
      <c r="E478" s="329">
        <v>480</v>
      </c>
      <c r="F478" s="29">
        <v>2200</v>
      </c>
      <c r="G478" s="29">
        <v>2130</v>
      </c>
      <c r="H478" s="313">
        <v>2936.01</v>
      </c>
      <c r="I478" s="313">
        <v>2401.6561799999999</v>
      </c>
      <c r="J478" s="313">
        <v>1896.6624600000002</v>
      </c>
      <c r="K478" s="29">
        <v>85.5</v>
      </c>
      <c r="L478" s="314">
        <v>0.5</v>
      </c>
      <c r="M478" s="315">
        <v>6</v>
      </c>
      <c r="N478" s="772"/>
      <c r="O478" s="372">
        <f t="shared" si="61"/>
        <v>72633</v>
      </c>
      <c r="P478" s="30"/>
      <c r="Q478" s="30"/>
      <c r="X478" s="313">
        <v>63159.014068480014</v>
      </c>
    </row>
    <row r="479" spans="1:24" x14ac:dyDescent="0.3">
      <c r="A479" s="77" t="s">
        <v>1154</v>
      </c>
      <c r="B479" s="77" t="s">
        <v>4333</v>
      </c>
      <c r="C479" s="29">
        <v>11</v>
      </c>
      <c r="D479" s="29">
        <v>90</v>
      </c>
      <c r="E479" s="329">
        <v>530</v>
      </c>
      <c r="F479" s="29">
        <v>2200</v>
      </c>
      <c r="G479" s="29">
        <v>2130</v>
      </c>
      <c r="H479" s="313">
        <v>3229.98</v>
      </c>
      <c r="I479" s="313">
        <v>2642.1236399999998</v>
      </c>
      <c r="J479" s="313">
        <v>2086.5670800000003</v>
      </c>
      <c r="K479" s="29">
        <v>92.3</v>
      </c>
      <c r="L479" s="314">
        <v>0.5</v>
      </c>
      <c r="M479" s="315">
        <v>6</v>
      </c>
      <c r="N479" s="772"/>
      <c r="O479" s="372">
        <f t="shared" si="61"/>
        <v>79062</v>
      </c>
      <c r="P479" s="30"/>
      <c r="Q479" s="30"/>
      <c r="X479" s="313">
        <v>68749.991478960001</v>
      </c>
    </row>
    <row r="480" spans="1:24" x14ac:dyDescent="0.3">
      <c r="A480" s="77" t="s">
        <v>1155</v>
      </c>
      <c r="B480" s="77" t="s">
        <v>4334</v>
      </c>
      <c r="C480" s="29">
        <v>12</v>
      </c>
      <c r="D480" s="29">
        <v>90</v>
      </c>
      <c r="E480" s="329">
        <v>580</v>
      </c>
      <c r="F480" s="29">
        <v>2200</v>
      </c>
      <c r="G480" s="29">
        <v>2130</v>
      </c>
      <c r="H480" s="313">
        <v>3523.95</v>
      </c>
      <c r="I480" s="313">
        <v>2882.5910999999996</v>
      </c>
      <c r="J480" s="313">
        <v>2276.4717000000001</v>
      </c>
      <c r="K480" s="29">
        <v>100.2</v>
      </c>
      <c r="L480" s="314">
        <v>0.5</v>
      </c>
      <c r="M480" s="315">
        <v>6</v>
      </c>
      <c r="N480" s="772"/>
      <c r="O480" s="372">
        <f t="shared" si="61"/>
        <v>85419</v>
      </c>
      <c r="P480" s="30"/>
      <c r="Q480" s="30"/>
      <c r="X480" s="313">
        <v>74277.541734879982</v>
      </c>
    </row>
    <row r="481" spans="1:24" x14ac:dyDescent="0.3">
      <c r="A481" s="77" t="s">
        <v>1156</v>
      </c>
      <c r="B481" s="77" t="s">
        <v>4335</v>
      </c>
      <c r="C481" s="29">
        <v>13</v>
      </c>
      <c r="D481" s="29">
        <v>90</v>
      </c>
      <c r="E481" s="329">
        <v>630</v>
      </c>
      <c r="F481" s="29">
        <v>2200</v>
      </c>
      <c r="G481" s="29">
        <v>2130</v>
      </c>
      <c r="H481" s="313">
        <v>3816.69</v>
      </c>
      <c r="I481" s="313">
        <v>3122.05242</v>
      </c>
      <c r="J481" s="313">
        <v>2465.5817400000001</v>
      </c>
      <c r="K481" s="29">
        <v>112.4</v>
      </c>
      <c r="L481" s="314">
        <v>0.5</v>
      </c>
      <c r="M481" s="315">
        <v>6</v>
      </c>
      <c r="N481" s="772"/>
      <c r="O481" s="372">
        <f t="shared" si="61"/>
        <v>91776</v>
      </c>
      <c r="P481" s="30"/>
      <c r="Q481" s="30"/>
      <c r="X481" s="313">
        <v>79805.091990800007</v>
      </c>
    </row>
    <row r="482" spans="1:24" x14ac:dyDescent="0.3">
      <c r="A482" s="77" t="s">
        <v>1157</v>
      </c>
      <c r="B482" s="77" t="s">
        <v>4336</v>
      </c>
      <c r="C482" s="29">
        <v>14</v>
      </c>
      <c r="D482" s="29">
        <v>90</v>
      </c>
      <c r="E482" s="329">
        <v>680</v>
      </c>
      <c r="F482" s="29">
        <v>2200</v>
      </c>
      <c r="G482" s="29">
        <v>2130</v>
      </c>
      <c r="H482" s="313">
        <v>4110.66</v>
      </c>
      <c r="I482" s="313">
        <v>3362.5198799999998</v>
      </c>
      <c r="J482" s="313">
        <v>2655.4863599999999</v>
      </c>
      <c r="K482" s="29">
        <v>119.6</v>
      </c>
      <c r="L482" s="314">
        <v>0.5</v>
      </c>
      <c r="M482" s="315">
        <v>6</v>
      </c>
      <c r="N482" s="773"/>
      <c r="O482" s="372">
        <f t="shared" si="61"/>
        <v>98133</v>
      </c>
      <c r="P482" s="30"/>
      <c r="Q482" s="30"/>
      <c r="X482" s="313">
        <v>85332.642246720003</v>
      </c>
    </row>
    <row r="483" spans="1:24" x14ac:dyDescent="0.3">
      <c r="C483" s="311"/>
      <c r="D483" s="311"/>
      <c r="E483" s="334"/>
      <c r="F483" s="311"/>
      <c r="G483" s="311"/>
      <c r="H483" s="33"/>
      <c r="I483" s="33"/>
      <c r="J483" s="33"/>
      <c r="K483" s="311"/>
      <c r="L483" s="322"/>
      <c r="M483" s="322"/>
      <c r="O483" s="372">
        <f t="shared" si="61"/>
        <v>0</v>
      </c>
      <c r="P483" s="30"/>
      <c r="Q483" s="30"/>
      <c r="X483" s="33"/>
    </row>
    <row r="484" spans="1:24" x14ac:dyDescent="0.3">
      <c r="B484" s="325" t="s">
        <v>198</v>
      </c>
      <c r="E484" s="67"/>
      <c r="H484" s="33"/>
      <c r="I484" s="33"/>
      <c r="J484" s="33"/>
      <c r="O484" s="372">
        <f t="shared" si="61"/>
        <v>0</v>
      </c>
      <c r="P484" s="30"/>
      <c r="Q484" s="30"/>
      <c r="X484" s="30"/>
    </row>
    <row r="485" spans="1:24" x14ac:dyDescent="0.3">
      <c r="A485" s="77" t="s">
        <v>1158</v>
      </c>
      <c r="B485" s="77" t="s">
        <v>3728</v>
      </c>
      <c r="C485" s="29">
        <v>2</v>
      </c>
      <c r="D485" s="29">
        <v>90</v>
      </c>
      <c r="E485" s="329">
        <v>80</v>
      </c>
      <c r="F485" s="29">
        <v>2250</v>
      </c>
      <c r="G485" s="29">
        <v>2180</v>
      </c>
      <c r="H485" s="313">
        <v>596.54999999999995</v>
      </c>
      <c r="I485" s="313">
        <v>487.97789999999992</v>
      </c>
      <c r="J485" s="313">
        <v>385.37129999999996</v>
      </c>
      <c r="K485" s="29">
        <v>18.3</v>
      </c>
      <c r="L485" s="314">
        <v>0.5</v>
      </c>
      <c r="M485" s="315">
        <v>2</v>
      </c>
      <c r="N485" s="771" t="s">
        <v>186</v>
      </c>
      <c r="O485" s="372">
        <f t="shared" si="61"/>
        <v>22096</v>
      </c>
      <c r="P485" s="30"/>
      <c r="Q485" s="30"/>
      <c r="X485" s="313">
        <v>19214.091393750001</v>
      </c>
    </row>
    <row r="486" spans="1:24" x14ac:dyDescent="0.3">
      <c r="A486" s="77" t="s">
        <v>1159</v>
      </c>
      <c r="B486" s="77" t="s">
        <v>3729</v>
      </c>
      <c r="C486" s="29">
        <v>3</v>
      </c>
      <c r="D486" s="29">
        <v>90</v>
      </c>
      <c r="E486" s="329">
        <v>130</v>
      </c>
      <c r="F486" s="29">
        <v>2250</v>
      </c>
      <c r="G486" s="29">
        <v>2180</v>
      </c>
      <c r="H486" s="313">
        <v>894.20999999999992</v>
      </c>
      <c r="I486" s="313">
        <v>731.46377999999993</v>
      </c>
      <c r="J486" s="313">
        <v>577.65965999999992</v>
      </c>
      <c r="K486" s="29">
        <v>27.4</v>
      </c>
      <c r="L486" s="314">
        <v>0.5</v>
      </c>
      <c r="M486" s="315">
        <v>4</v>
      </c>
      <c r="N486" s="772"/>
      <c r="O486" s="372">
        <f t="shared" si="61"/>
        <v>28563</v>
      </c>
      <c r="P486" s="30"/>
      <c r="Q486" s="30"/>
      <c r="X486" s="313">
        <v>24837.812329275002</v>
      </c>
    </row>
    <row r="487" spans="1:24" x14ac:dyDescent="0.3">
      <c r="A487" s="77" t="s">
        <v>1160</v>
      </c>
      <c r="B487" s="77" t="s">
        <v>3730</v>
      </c>
      <c r="C487" s="29">
        <v>4</v>
      </c>
      <c r="D487" s="29">
        <v>90</v>
      </c>
      <c r="E487" s="329">
        <v>180</v>
      </c>
      <c r="F487" s="29">
        <v>2250</v>
      </c>
      <c r="G487" s="29">
        <v>2180</v>
      </c>
      <c r="H487" s="313">
        <v>1191.8699999999999</v>
      </c>
      <c r="I487" s="313">
        <v>974.94965999999988</v>
      </c>
      <c r="J487" s="313">
        <v>769.94801999999993</v>
      </c>
      <c r="K487" s="29">
        <v>36.4</v>
      </c>
      <c r="L487" s="314">
        <v>0.5</v>
      </c>
      <c r="M487" s="315">
        <v>4</v>
      </c>
      <c r="N487" s="772"/>
      <c r="O487" s="372">
        <f t="shared" si="61"/>
        <v>35044</v>
      </c>
      <c r="P487" s="30"/>
      <c r="Q487" s="30"/>
      <c r="X487" s="313">
        <v>30473.322996599996</v>
      </c>
    </row>
    <row r="488" spans="1:24" x14ac:dyDescent="0.3">
      <c r="A488" s="77" t="s">
        <v>1161</v>
      </c>
      <c r="B488" s="77" t="s">
        <v>4337</v>
      </c>
      <c r="C488" s="29">
        <v>5</v>
      </c>
      <c r="D488" s="29">
        <v>90</v>
      </c>
      <c r="E488" s="329">
        <v>230</v>
      </c>
      <c r="F488" s="29">
        <v>2250</v>
      </c>
      <c r="G488" s="29">
        <v>2180</v>
      </c>
      <c r="H488" s="313">
        <v>1490.76</v>
      </c>
      <c r="I488" s="313">
        <v>1219.4416799999999</v>
      </c>
      <c r="J488" s="313">
        <v>963.03096000000005</v>
      </c>
      <c r="K488" s="29">
        <v>45.5</v>
      </c>
      <c r="L488" s="314">
        <v>0.5</v>
      </c>
      <c r="M488" s="315">
        <v>4</v>
      </c>
      <c r="N488" s="772"/>
      <c r="O488" s="372">
        <f t="shared" si="61"/>
        <v>41539</v>
      </c>
      <c r="P488" s="30"/>
      <c r="Q488" s="30"/>
      <c r="X488" s="313">
        <v>36120.623395725001</v>
      </c>
    </row>
    <row r="489" spans="1:24" x14ac:dyDescent="0.3">
      <c r="A489" s="77" t="s">
        <v>1162</v>
      </c>
      <c r="B489" s="77" t="s">
        <v>4338</v>
      </c>
      <c r="C489" s="29">
        <v>6</v>
      </c>
      <c r="D489" s="29">
        <v>90</v>
      </c>
      <c r="E489" s="329">
        <v>280</v>
      </c>
      <c r="F489" s="29">
        <v>2250</v>
      </c>
      <c r="G489" s="29">
        <v>2180</v>
      </c>
      <c r="H489" s="313">
        <v>1788.4199999999998</v>
      </c>
      <c r="I489" s="313">
        <v>1462.9275599999999</v>
      </c>
      <c r="J489" s="313">
        <v>1155.3193199999998</v>
      </c>
      <c r="K489" s="29">
        <v>54.5</v>
      </c>
      <c r="L489" s="314">
        <v>0.5</v>
      </c>
      <c r="M489" s="315">
        <v>4</v>
      </c>
      <c r="N489" s="772"/>
      <c r="O489" s="372">
        <f t="shared" si="61"/>
        <v>48047</v>
      </c>
      <c r="P489" s="30"/>
      <c r="Q489" s="30"/>
      <c r="X489" s="313">
        <v>41779.713526649997</v>
      </c>
    </row>
    <row r="490" spans="1:24" x14ac:dyDescent="0.3">
      <c r="A490" s="77" t="s">
        <v>1163</v>
      </c>
      <c r="B490" s="77" t="s">
        <v>4339</v>
      </c>
      <c r="C490" s="29">
        <v>7</v>
      </c>
      <c r="D490" s="29">
        <v>90</v>
      </c>
      <c r="E490" s="329">
        <v>330</v>
      </c>
      <c r="F490" s="29">
        <v>2250</v>
      </c>
      <c r="G490" s="29">
        <v>2180</v>
      </c>
      <c r="H490" s="313">
        <v>2086.08</v>
      </c>
      <c r="I490" s="313">
        <v>1706.4134399999998</v>
      </c>
      <c r="J490" s="313">
        <v>1347.6076800000001</v>
      </c>
      <c r="K490" s="29">
        <v>63.6</v>
      </c>
      <c r="L490" s="314">
        <v>0.5</v>
      </c>
      <c r="M490" s="315">
        <v>4</v>
      </c>
      <c r="N490" s="772"/>
      <c r="O490" s="372">
        <f t="shared" si="61"/>
        <v>54568</v>
      </c>
      <c r="P490" s="30"/>
      <c r="Q490" s="30"/>
      <c r="X490" s="313">
        <v>47450.593389374997</v>
      </c>
    </row>
    <row r="491" spans="1:24" x14ac:dyDescent="0.3">
      <c r="A491" s="77" t="s">
        <v>1164</v>
      </c>
      <c r="B491" s="77" t="s">
        <v>4340</v>
      </c>
      <c r="C491" s="29">
        <v>8</v>
      </c>
      <c r="D491" s="29">
        <v>90</v>
      </c>
      <c r="E491" s="329">
        <v>380</v>
      </c>
      <c r="F491" s="29">
        <v>2250</v>
      </c>
      <c r="G491" s="29">
        <v>2180</v>
      </c>
      <c r="H491" s="313">
        <v>2384.9700000000003</v>
      </c>
      <c r="I491" s="313">
        <v>1950.9054600000002</v>
      </c>
      <c r="J491" s="313">
        <v>1540.6906200000003</v>
      </c>
      <c r="K491" s="29">
        <v>72.7</v>
      </c>
      <c r="L491" s="314">
        <v>0.5</v>
      </c>
      <c r="M491" s="315">
        <v>4</v>
      </c>
      <c r="N491" s="772"/>
      <c r="O491" s="372">
        <f t="shared" si="61"/>
        <v>61106</v>
      </c>
      <c r="P491" s="30"/>
      <c r="Q491" s="30"/>
      <c r="X491" s="313">
        <v>53135.267070599999</v>
      </c>
    </row>
    <row r="492" spans="1:24" x14ac:dyDescent="0.3">
      <c r="A492" s="77" t="s">
        <v>1165</v>
      </c>
      <c r="B492" s="77" t="s">
        <v>4341</v>
      </c>
      <c r="C492" s="29">
        <v>9</v>
      </c>
      <c r="D492" s="29">
        <v>90</v>
      </c>
      <c r="E492" s="329">
        <v>430</v>
      </c>
      <c r="F492" s="29">
        <v>2250</v>
      </c>
      <c r="G492" s="29">
        <v>2180</v>
      </c>
      <c r="H492" s="313">
        <v>2682.6299999999997</v>
      </c>
      <c r="I492" s="313">
        <v>2194.3913399999997</v>
      </c>
      <c r="J492" s="313">
        <v>1732.9789799999999</v>
      </c>
      <c r="K492" s="29">
        <v>81.7</v>
      </c>
      <c r="L492" s="314">
        <v>0.5</v>
      </c>
      <c r="M492" s="315">
        <v>4</v>
      </c>
      <c r="N492" s="772"/>
      <c r="O492" s="372">
        <f t="shared" si="61"/>
        <v>67654</v>
      </c>
      <c r="P492" s="30"/>
      <c r="Q492" s="30"/>
      <c r="X492" s="313">
        <v>58829.72849324999</v>
      </c>
    </row>
    <row r="493" spans="1:24" x14ac:dyDescent="0.3">
      <c r="A493" s="77" t="s">
        <v>1166</v>
      </c>
      <c r="B493" s="77" t="s">
        <v>4342</v>
      </c>
      <c r="C493" s="29">
        <v>10</v>
      </c>
      <c r="D493" s="29">
        <v>90</v>
      </c>
      <c r="E493" s="329">
        <v>480</v>
      </c>
      <c r="F493" s="29">
        <v>2250</v>
      </c>
      <c r="G493" s="29">
        <v>2180</v>
      </c>
      <c r="H493" s="313">
        <v>2980.29</v>
      </c>
      <c r="I493" s="313">
        <v>2437.8772199999999</v>
      </c>
      <c r="J493" s="313">
        <v>1925.2673400000001</v>
      </c>
      <c r="K493" s="29">
        <v>90.8</v>
      </c>
      <c r="L493" s="314">
        <v>0.5</v>
      </c>
      <c r="M493" s="315">
        <v>6</v>
      </c>
      <c r="N493" s="772"/>
      <c r="O493" s="372">
        <f t="shared" si="61"/>
        <v>74221</v>
      </c>
      <c r="P493" s="30"/>
      <c r="Q493" s="30"/>
      <c r="X493" s="313">
        <v>64539.996206400014</v>
      </c>
    </row>
    <row r="494" spans="1:24" x14ac:dyDescent="0.3">
      <c r="A494" s="77" t="s">
        <v>1167</v>
      </c>
      <c r="B494" s="77" t="s">
        <v>4343</v>
      </c>
      <c r="C494" s="29">
        <v>11</v>
      </c>
      <c r="D494" s="29">
        <v>90</v>
      </c>
      <c r="E494" s="329">
        <v>530</v>
      </c>
      <c r="F494" s="29">
        <v>2250</v>
      </c>
      <c r="G494" s="29">
        <v>2180</v>
      </c>
      <c r="H494" s="313">
        <v>3279.18</v>
      </c>
      <c r="I494" s="313">
        <v>2682.3692399999995</v>
      </c>
      <c r="J494" s="313">
        <v>2118.3502800000001</v>
      </c>
      <c r="K494" s="29">
        <v>99.8</v>
      </c>
      <c r="L494" s="314">
        <v>0.5</v>
      </c>
      <c r="M494" s="315">
        <v>6</v>
      </c>
      <c r="N494" s="772"/>
      <c r="O494" s="372">
        <f t="shared" si="61"/>
        <v>80797</v>
      </c>
      <c r="P494" s="30"/>
      <c r="Q494" s="30"/>
      <c r="X494" s="313">
        <v>70258.041285300002</v>
      </c>
    </row>
    <row r="495" spans="1:24" x14ac:dyDescent="0.3">
      <c r="A495" s="77" t="s">
        <v>1168</v>
      </c>
      <c r="B495" s="77" t="s">
        <v>4344</v>
      </c>
      <c r="C495" s="29">
        <v>12</v>
      </c>
      <c r="D495" s="29">
        <v>90</v>
      </c>
      <c r="E495" s="329">
        <v>580</v>
      </c>
      <c r="F495" s="29">
        <v>2250</v>
      </c>
      <c r="G495" s="29">
        <v>2180</v>
      </c>
      <c r="H495" s="313">
        <v>3576.8399999999997</v>
      </c>
      <c r="I495" s="313">
        <v>2925.8551199999997</v>
      </c>
      <c r="J495" s="313">
        <v>2310.6386399999997</v>
      </c>
      <c r="K495" s="29">
        <v>108.9</v>
      </c>
      <c r="L495" s="314">
        <v>0.5</v>
      </c>
      <c r="M495" s="315">
        <v>6</v>
      </c>
      <c r="N495" s="772"/>
      <c r="O495" s="372">
        <f t="shared" si="61"/>
        <v>87298</v>
      </c>
      <c r="P495" s="30"/>
      <c r="Q495" s="30"/>
      <c r="X495" s="313">
        <v>75911.217683400013</v>
      </c>
    </row>
    <row r="496" spans="1:24" x14ac:dyDescent="0.3">
      <c r="A496" s="77" t="s">
        <v>1169</v>
      </c>
      <c r="B496" s="77" t="s">
        <v>4345</v>
      </c>
      <c r="C496" s="29">
        <v>13</v>
      </c>
      <c r="D496" s="29">
        <v>90</v>
      </c>
      <c r="E496" s="329">
        <v>630</v>
      </c>
      <c r="F496" s="29">
        <v>2250</v>
      </c>
      <c r="G496" s="29">
        <v>2180</v>
      </c>
      <c r="H496" s="313">
        <v>3874.5</v>
      </c>
      <c r="I496" s="313">
        <v>3169.3409999999999</v>
      </c>
      <c r="J496" s="313">
        <v>2502.9270000000001</v>
      </c>
      <c r="K496" s="29">
        <v>118</v>
      </c>
      <c r="L496" s="314">
        <v>0.5</v>
      </c>
      <c r="M496" s="315">
        <v>6</v>
      </c>
      <c r="N496" s="772"/>
      <c r="O496" s="372">
        <f t="shared" si="61"/>
        <v>93799</v>
      </c>
      <c r="P496" s="30"/>
      <c r="Q496" s="30"/>
      <c r="X496" s="313">
        <v>81564.394081499995</v>
      </c>
    </row>
    <row r="497" spans="1:24" x14ac:dyDescent="0.3">
      <c r="A497" s="77" t="s">
        <v>1170</v>
      </c>
      <c r="B497" s="77" t="s">
        <v>4346</v>
      </c>
      <c r="C497" s="29">
        <v>14</v>
      </c>
      <c r="D497" s="29">
        <v>90</v>
      </c>
      <c r="E497" s="329">
        <v>680</v>
      </c>
      <c r="F497" s="29">
        <v>2250</v>
      </c>
      <c r="G497" s="29">
        <v>2180</v>
      </c>
      <c r="H497" s="313">
        <v>4173.3900000000003</v>
      </c>
      <c r="I497" s="313">
        <v>3413.83302</v>
      </c>
      <c r="J497" s="313">
        <v>2696.0099400000004</v>
      </c>
      <c r="K497" s="29">
        <v>127</v>
      </c>
      <c r="L497" s="314">
        <v>0.5</v>
      </c>
      <c r="M497" s="315">
        <v>6</v>
      </c>
      <c r="N497" s="773"/>
      <c r="O497" s="372">
        <f t="shared" si="61"/>
        <v>100300</v>
      </c>
      <c r="P497" s="30"/>
      <c r="Q497" s="30"/>
      <c r="X497" s="313">
        <v>87217.570479600021</v>
      </c>
    </row>
    <row r="498" spans="1:24" x14ac:dyDescent="0.3">
      <c r="D498" s="330"/>
      <c r="E498" s="67"/>
      <c r="H498" s="30"/>
      <c r="I498" s="30"/>
      <c r="J498" s="30"/>
      <c r="M498" s="324"/>
      <c r="O498" s="372">
        <f t="shared" si="61"/>
        <v>0</v>
      </c>
      <c r="Q498" s="30"/>
      <c r="X498" s="30"/>
    </row>
    <row r="499" spans="1:24" x14ac:dyDescent="0.3">
      <c r="B499" s="325" t="s">
        <v>199</v>
      </c>
      <c r="D499" s="324"/>
      <c r="E499" s="67"/>
      <c r="H499" s="30"/>
      <c r="I499" s="30"/>
      <c r="J499" s="30"/>
      <c r="M499" s="324"/>
      <c r="O499" s="372">
        <f t="shared" si="61"/>
        <v>0</v>
      </c>
      <c r="Q499" s="30"/>
      <c r="X499" s="30"/>
    </row>
    <row r="500" spans="1:24" x14ac:dyDescent="0.3">
      <c r="A500" s="77" t="s">
        <v>1171</v>
      </c>
      <c r="B500" s="77" t="s">
        <v>3731</v>
      </c>
      <c r="C500" s="29">
        <v>2</v>
      </c>
      <c r="D500" s="29">
        <v>90</v>
      </c>
      <c r="E500" s="329">
        <v>80</v>
      </c>
      <c r="F500" s="29">
        <v>2500</v>
      </c>
      <c r="G500" s="29">
        <v>2430</v>
      </c>
      <c r="H500" s="313">
        <v>667.89</v>
      </c>
      <c r="I500" s="313">
        <v>546.33402000000001</v>
      </c>
      <c r="J500" s="313">
        <v>431.45694000000003</v>
      </c>
      <c r="K500" s="29">
        <v>20.2</v>
      </c>
      <c r="L500" s="314">
        <v>0.5</v>
      </c>
      <c r="M500" s="315">
        <v>2</v>
      </c>
      <c r="N500" s="771" t="s">
        <v>186</v>
      </c>
      <c r="O500" s="372">
        <f t="shared" si="61"/>
        <v>26931</v>
      </c>
      <c r="Q500" s="30"/>
      <c r="X500" s="313">
        <v>23418.664242187508</v>
      </c>
    </row>
    <row r="501" spans="1:24" x14ac:dyDescent="0.3">
      <c r="A501" s="77" t="s">
        <v>1172</v>
      </c>
      <c r="B501" s="77" t="s">
        <v>3732</v>
      </c>
      <c r="C501" s="29">
        <v>3</v>
      </c>
      <c r="D501" s="29">
        <v>90</v>
      </c>
      <c r="E501" s="329">
        <v>130</v>
      </c>
      <c r="F501" s="29">
        <v>2500</v>
      </c>
      <c r="G501" s="29">
        <v>2430</v>
      </c>
      <c r="H501" s="313">
        <v>1001.22</v>
      </c>
      <c r="I501" s="313">
        <v>818.99795999999992</v>
      </c>
      <c r="J501" s="313">
        <v>646.78812000000005</v>
      </c>
      <c r="K501" s="29">
        <v>30.2</v>
      </c>
      <c r="L501" s="314">
        <v>0.5</v>
      </c>
      <c r="M501" s="315">
        <v>4</v>
      </c>
      <c r="N501" s="772"/>
      <c r="O501" s="372">
        <f t="shared" si="61"/>
        <v>35016</v>
      </c>
      <c r="Q501" s="30"/>
      <c r="X501" s="313">
        <v>30448.315411593743</v>
      </c>
    </row>
    <row r="502" spans="1:24" x14ac:dyDescent="0.3">
      <c r="A502" s="77" t="s">
        <v>1173</v>
      </c>
      <c r="B502" s="77" t="s">
        <v>3733</v>
      </c>
      <c r="C502" s="29">
        <v>4</v>
      </c>
      <c r="D502" s="29">
        <v>90</v>
      </c>
      <c r="E502" s="329">
        <v>180</v>
      </c>
      <c r="F502" s="29">
        <v>2500</v>
      </c>
      <c r="G502" s="29">
        <v>2430</v>
      </c>
      <c r="H502" s="313">
        <v>1334.55</v>
      </c>
      <c r="I502" s="313">
        <v>1091.6618999999998</v>
      </c>
      <c r="J502" s="313">
        <v>862.11929999999995</v>
      </c>
      <c r="K502" s="29">
        <v>40.200000000000003</v>
      </c>
      <c r="L502" s="314">
        <v>0.5</v>
      </c>
      <c r="M502" s="315">
        <v>4</v>
      </c>
      <c r="N502" s="772"/>
      <c r="O502" s="372">
        <f t="shared" si="61"/>
        <v>43117</v>
      </c>
      <c r="Q502" s="30"/>
      <c r="X502" s="313">
        <v>37492.703745749997</v>
      </c>
    </row>
    <row r="503" spans="1:24" x14ac:dyDescent="0.3">
      <c r="A503" s="77" t="s">
        <v>1174</v>
      </c>
      <c r="B503" s="77" t="s">
        <v>4347</v>
      </c>
      <c r="C503" s="29">
        <v>5</v>
      </c>
      <c r="D503" s="29">
        <v>90</v>
      </c>
      <c r="E503" s="329">
        <v>230</v>
      </c>
      <c r="F503" s="29">
        <v>2500</v>
      </c>
      <c r="G503" s="29">
        <v>2430</v>
      </c>
      <c r="H503" s="313">
        <v>1667.88</v>
      </c>
      <c r="I503" s="313">
        <v>1364.32584</v>
      </c>
      <c r="J503" s="313">
        <v>1077.4504800000002</v>
      </c>
      <c r="K503" s="29">
        <v>50.2</v>
      </c>
      <c r="L503" s="314">
        <v>0.5</v>
      </c>
      <c r="M503" s="315">
        <v>4</v>
      </c>
      <c r="N503" s="772"/>
      <c r="O503" s="372">
        <f t="shared" si="61"/>
        <v>51235</v>
      </c>
      <c r="Q503" s="30"/>
      <c r="X503" s="313">
        <v>44551.829244656241</v>
      </c>
    </row>
    <row r="504" spans="1:24" x14ac:dyDescent="0.3">
      <c r="A504" s="77" t="s">
        <v>1175</v>
      </c>
      <c r="B504" s="77" t="s">
        <v>4348</v>
      </c>
      <c r="C504" s="29">
        <v>6</v>
      </c>
      <c r="D504" s="29">
        <v>90</v>
      </c>
      <c r="E504" s="329">
        <v>280</v>
      </c>
      <c r="F504" s="29">
        <v>2500</v>
      </c>
      <c r="G504" s="29">
        <v>2430</v>
      </c>
      <c r="H504" s="313">
        <v>2001.21</v>
      </c>
      <c r="I504" s="313">
        <v>1636.9897799999999</v>
      </c>
      <c r="J504" s="313">
        <v>1292.7816600000001</v>
      </c>
      <c r="K504" s="29">
        <v>60.2</v>
      </c>
      <c r="L504" s="314">
        <v>0.5</v>
      </c>
      <c r="M504" s="315">
        <v>4</v>
      </c>
      <c r="N504" s="772"/>
      <c r="O504" s="372">
        <f t="shared" si="61"/>
        <v>59370</v>
      </c>
      <c r="Q504" s="30"/>
      <c r="X504" s="313">
        <v>51625.691908312518</v>
      </c>
    </row>
    <row r="505" spans="1:24" x14ac:dyDescent="0.3">
      <c r="A505" s="77" t="s">
        <v>1176</v>
      </c>
      <c r="B505" s="77" t="s">
        <v>4349</v>
      </c>
      <c r="C505" s="29">
        <v>7</v>
      </c>
      <c r="D505" s="29">
        <v>90</v>
      </c>
      <c r="E505" s="329">
        <v>330</v>
      </c>
      <c r="F505" s="29">
        <v>2500</v>
      </c>
      <c r="G505" s="29">
        <v>2430</v>
      </c>
      <c r="H505" s="313">
        <v>2334.54</v>
      </c>
      <c r="I505" s="313">
        <v>1909.6537199999998</v>
      </c>
      <c r="J505" s="313">
        <v>1508.11284</v>
      </c>
      <c r="K505" s="29">
        <v>70.2</v>
      </c>
      <c r="L505" s="314">
        <v>0.5</v>
      </c>
      <c r="M505" s="315">
        <v>4</v>
      </c>
      <c r="N505" s="772"/>
      <c r="O505" s="372">
        <f t="shared" si="61"/>
        <v>67521</v>
      </c>
      <c r="Q505" s="30"/>
      <c r="X505" s="313">
        <v>58714.291736718747</v>
      </c>
    </row>
    <row r="506" spans="1:24" x14ac:dyDescent="0.3">
      <c r="A506" s="77" t="s">
        <v>1177</v>
      </c>
      <c r="B506" s="77" t="s">
        <v>4350</v>
      </c>
      <c r="C506" s="29">
        <v>8</v>
      </c>
      <c r="D506" s="29">
        <v>90</v>
      </c>
      <c r="E506" s="329">
        <v>380</v>
      </c>
      <c r="F506" s="29">
        <v>2500</v>
      </c>
      <c r="G506" s="29">
        <v>2430</v>
      </c>
      <c r="H506" s="313">
        <v>2669.1</v>
      </c>
      <c r="I506" s="313">
        <v>2183.3237999999997</v>
      </c>
      <c r="J506" s="313">
        <v>1724.2385999999999</v>
      </c>
      <c r="K506" s="29">
        <v>80.3</v>
      </c>
      <c r="L506" s="314">
        <v>0.5</v>
      </c>
      <c r="M506" s="315">
        <v>4</v>
      </c>
      <c r="N506" s="772"/>
      <c r="O506" s="372">
        <f t="shared" si="61"/>
        <v>75693</v>
      </c>
      <c r="Q506" s="30"/>
      <c r="X506" s="313">
        <v>65820.133838250011</v>
      </c>
    </row>
    <row r="507" spans="1:24" x14ac:dyDescent="0.3">
      <c r="A507" s="77" t="s">
        <v>1178</v>
      </c>
      <c r="B507" s="77" t="s">
        <v>4351</v>
      </c>
      <c r="C507" s="29">
        <v>9</v>
      </c>
      <c r="D507" s="29">
        <v>90</v>
      </c>
      <c r="E507" s="329">
        <v>430</v>
      </c>
      <c r="F507" s="29">
        <v>2500</v>
      </c>
      <c r="G507" s="29">
        <v>2430</v>
      </c>
      <c r="H507" s="313">
        <v>3002.43</v>
      </c>
      <c r="I507" s="313">
        <v>2455.9877399999996</v>
      </c>
      <c r="J507" s="313">
        <v>1939.56978</v>
      </c>
      <c r="K507" s="29">
        <v>90.3</v>
      </c>
      <c r="L507" s="314">
        <v>0.5</v>
      </c>
      <c r="M507" s="315">
        <v>4</v>
      </c>
      <c r="N507" s="772"/>
      <c r="O507" s="372">
        <f t="shared" si="61"/>
        <v>83879</v>
      </c>
      <c r="Q507" s="30"/>
      <c r="X507" s="313">
        <v>72938.210616562486</v>
      </c>
    </row>
    <row r="508" spans="1:24" x14ac:dyDescent="0.3">
      <c r="A508" s="77" t="s">
        <v>1179</v>
      </c>
      <c r="B508" s="77" t="s">
        <v>4352</v>
      </c>
      <c r="C508" s="29">
        <v>10</v>
      </c>
      <c r="D508" s="29">
        <v>90</v>
      </c>
      <c r="E508" s="329">
        <v>480</v>
      </c>
      <c r="F508" s="29">
        <v>2500</v>
      </c>
      <c r="G508" s="29">
        <v>2430</v>
      </c>
      <c r="H508" s="313">
        <v>3336.99</v>
      </c>
      <c r="I508" s="313">
        <v>2729.6578199999994</v>
      </c>
      <c r="J508" s="313">
        <v>2155.6955399999997</v>
      </c>
      <c r="K508" s="29">
        <v>100.3</v>
      </c>
      <c r="L508" s="314">
        <v>0.5</v>
      </c>
      <c r="M508" s="315">
        <v>6</v>
      </c>
      <c r="N508" s="772"/>
      <c r="O508" s="372">
        <f t="shared" si="61"/>
        <v>92087</v>
      </c>
      <c r="Q508" s="30"/>
      <c r="X508" s="313">
        <v>80076.045258000013</v>
      </c>
    </row>
    <row r="509" spans="1:24" x14ac:dyDescent="0.3">
      <c r="A509" s="77" t="s">
        <v>1180</v>
      </c>
      <c r="B509" s="77" t="s">
        <v>4353</v>
      </c>
      <c r="C509" s="29">
        <v>11</v>
      </c>
      <c r="D509" s="29">
        <v>90</v>
      </c>
      <c r="E509" s="329">
        <v>530</v>
      </c>
      <c r="F509" s="29">
        <v>2500</v>
      </c>
      <c r="G509" s="29">
        <v>2430</v>
      </c>
      <c r="H509" s="313">
        <v>3670.32</v>
      </c>
      <c r="I509" s="313">
        <v>3002.3217599999998</v>
      </c>
      <c r="J509" s="313">
        <v>2371.0267200000003</v>
      </c>
      <c r="K509" s="29">
        <v>110.3</v>
      </c>
      <c r="L509" s="314">
        <v>0.5</v>
      </c>
      <c r="M509" s="315">
        <v>6</v>
      </c>
      <c r="N509" s="772"/>
      <c r="O509" s="372">
        <f t="shared" si="61"/>
        <v>100307</v>
      </c>
      <c r="Q509" s="30"/>
      <c r="X509" s="313">
        <v>87223.601606625016</v>
      </c>
    </row>
    <row r="510" spans="1:24" x14ac:dyDescent="0.3">
      <c r="A510" s="77" t="s">
        <v>1181</v>
      </c>
      <c r="B510" s="77" t="s">
        <v>4354</v>
      </c>
      <c r="C510" s="29">
        <v>12</v>
      </c>
      <c r="D510" s="29">
        <v>90</v>
      </c>
      <c r="E510" s="329">
        <v>580</v>
      </c>
      <c r="F510" s="29">
        <v>2500</v>
      </c>
      <c r="G510" s="29">
        <v>2430</v>
      </c>
      <c r="H510" s="313">
        <v>4003.6499999999996</v>
      </c>
      <c r="I510" s="313">
        <v>3274.9856999999997</v>
      </c>
      <c r="J510" s="313">
        <v>2586.3579</v>
      </c>
      <c r="K510" s="29">
        <v>120.3</v>
      </c>
      <c r="L510" s="314">
        <v>0.5</v>
      </c>
      <c r="M510" s="315">
        <v>6</v>
      </c>
      <c r="N510" s="772"/>
      <c r="O510" s="372">
        <f t="shared" si="61"/>
        <v>108434</v>
      </c>
      <c r="Q510" s="30"/>
      <c r="X510" s="313">
        <v>94290.072104250008</v>
      </c>
    </row>
    <row r="511" spans="1:24" x14ac:dyDescent="0.3">
      <c r="A511" s="77" t="s">
        <v>1182</v>
      </c>
      <c r="B511" s="77" t="s">
        <v>4355</v>
      </c>
      <c r="C511" s="29">
        <v>13</v>
      </c>
      <c r="D511" s="29">
        <v>90</v>
      </c>
      <c r="E511" s="329">
        <v>630</v>
      </c>
      <c r="F511" s="29">
        <v>2500</v>
      </c>
      <c r="G511" s="29">
        <v>2430</v>
      </c>
      <c r="H511" s="313">
        <v>4336.9799999999996</v>
      </c>
      <c r="I511" s="313">
        <v>3547.6496399999996</v>
      </c>
      <c r="J511" s="313">
        <v>2801.6890799999996</v>
      </c>
      <c r="K511" s="29">
        <v>130.30000000000001</v>
      </c>
      <c r="L511" s="314">
        <v>0.5</v>
      </c>
      <c r="M511" s="315">
        <v>6</v>
      </c>
      <c r="N511" s="772"/>
      <c r="O511" s="372">
        <f t="shared" si="61"/>
        <v>116560</v>
      </c>
      <c r="Q511" s="30"/>
      <c r="X511" s="313">
        <v>101356.54260187499</v>
      </c>
    </row>
    <row r="512" spans="1:24" x14ac:dyDescent="0.3">
      <c r="A512" s="77" t="s">
        <v>1183</v>
      </c>
      <c r="B512" s="77" t="s">
        <v>4356</v>
      </c>
      <c r="C512" s="29">
        <v>14</v>
      </c>
      <c r="D512" s="29">
        <v>90</v>
      </c>
      <c r="E512" s="329">
        <v>680</v>
      </c>
      <c r="F512" s="29">
        <v>2500</v>
      </c>
      <c r="G512" s="29">
        <v>2430</v>
      </c>
      <c r="H512" s="313">
        <v>4671.54</v>
      </c>
      <c r="I512" s="313">
        <v>3821.3197199999995</v>
      </c>
      <c r="J512" s="313">
        <v>3017.81484</v>
      </c>
      <c r="K512" s="29">
        <v>140.30000000000001</v>
      </c>
      <c r="L512" s="314">
        <v>0.5</v>
      </c>
      <c r="M512" s="315">
        <v>6</v>
      </c>
      <c r="N512" s="773"/>
      <c r="O512" s="372">
        <f t="shared" si="61"/>
        <v>124686</v>
      </c>
      <c r="Q512" s="30"/>
      <c r="X512" s="313">
        <v>108423.01309950001</v>
      </c>
    </row>
    <row r="513" spans="1:24" x14ac:dyDescent="0.3">
      <c r="E513" s="67"/>
      <c r="H513" s="30"/>
      <c r="I513" s="30"/>
      <c r="J513" s="30"/>
      <c r="M513" s="324"/>
      <c r="O513" s="372">
        <f t="shared" si="61"/>
        <v>0</v>
      </c>
      <c r="Q513" s="30"/>
      <c r="X513" s="30"/>
    </row>
    <row r="514" spans="1:24" x14ac:dyDescent="0.3">
      <c r="B514" s="325" t="s">
        <v>200</v>
      </c>
      <c r="E514" s="67"/>
      <c r="H514" s="30"/>
      <c r="I514" s="30"/>
      <c r="J514" s="30"/>
      <c r="M514" s="324"/>
      <c r="O514" s="372">
        <f t="shared" si="61"/>
        <v>0</v>
      </c>
      <c r="Q514" s="30"/>
      <c r="X514" s="30"/>
    </row>
    <row r="515" spans="1:24" x14ac:dyDescent="0.3">
      <c r="A515" s="77" t="s">
        <v>1184</v>
      </c>
      <c r="B515" s="77" t="s">
        <v>3734</v>
      </c>
      <c r="C515" s="29">
        <v>2</v>
      </c>
      <c r="D515" s="29">
        <v>90</v>
      </c>
      <c r="E515" s="329">
        <v>80</v>
      </c>
      <c r="F515" s="29">
        <v>3000</v>
      </c>
      <c r="G515" s="29">
        <v>2930</v>
      </c>
      <c r="H515" s="313">
        <v>800.73</v>
      </c>
      <c r="I515" s="313">
        <v>654.99713999999994</v>
      </c>
      <c r="J515" s="313">
        <v>517.27157999999997</v>
      </c>
      <c r="K515" s="29">
        <v>24.1</v>
      </c>
      <c r="L515" s="314">
        <v>0.5</v>
      </c>
      <c r="M515" s="315">
        <v>2</v>
      </c>
      <c r="N515" s="771" t="s">
        <v>186</v>
      </c>
      <c r="O515" s="372">
        <f t="shared" si="61"/>
        <v>31767</v>
      </c>
      <c r="Q515" s="30"/>
      <c r="X515" s="313">
        <v>27623.237090625</v>
      </c>
    </row>
    <row r="516" spans="1:24" x14ac:dyDescent="0.3">
      <c r="A516" s="77" t="s">
        <v>1185</v>
      </c>
      <c r="B516" s="77" t="s">
        <v>3735</v>
      </c>
      <c r="C516" s="29">
        <v>3</v>
      </c>
      <c r="D516" s="29">
        <v>90</v>
      </c>
      <c r="E516" s="329">
        <v>130</v>
      </c>
      <c r="F516" s="29">
        <v>3000</v>
      </c>
      <c r="G516" s="29">
        <v>2930</v>
      </c>
      <c r="H516" s="313">
        <v>1201.71</v>
      </c>
      <c r="I516" s="313">
        <v>982.99878000000001</v>
      </c>
      <c r="J516" s="313">
        <v>776.30466000000001</v>
      </c>
      <c r="K516" s="29">
        <v>35.799999999999997</v>
      </c>
      <c r="L516" s="314">
        <v>0.5</v>
      </c>
      <c r="M516" s="315">
        <v>4</v>
      </c>
      <c r="N516" s="772"/>
      <c r="O516" s="372">
        <f t="shared" si="61"/>
        <v>41468</v>
      </c>
      <c r="Q516" s="30"/>
      <c r="X516" s="313">
        <v>36058.818493912491</v>
      </c>
    </row>
    <row r="517" spans="1:24" x14ac:dyDescent="0.3">
      <c r="A517" s="77" t="s">
        <v>1186</v>
      </c>
      <c r="B517" s="77" t="s">
        <v>3736</v>
      </c>
      <c r="C517" s="29">
        <v>4</v>
      </c>
      <c r="D517" s="29">
        <v>90</v>
      </c>
      <c r="E517" s="329">
        <v>180</v>
      </c>
      <c r="F517" s="29">
        <v>3000</v>
      </c>
      <c r="G517" s="29">
        <v>2930</v>
      </c>
      <c r="H517" s="313">
        <v>1601.46</v>
      </c>
      <c r="I517" s="313">
        <v>1309.9942799999999</v>
      </c>
      <c r="J517" s="313">
        <v>1034.5431599999999</v>
      </c>
      <c r="K517" s="29">
        <v>47.8</v>
      </c>
      <c r="L517" s="314">
        <v>0.5</v>
      </c>
      <c r="M517" s="315">
        <v>4</v>
      </c>
      <c r="N517" s="772"/>
      <c r="O517" s="372">
        <f t="shared" ref="O517:O580" si="62">ROUND(X517*1.15,0)</f>
        <v>51189</v>
      </c>
      <c r="Q517" s="30"/>
      <c r="X517" s="313">
        <v>44512.084494900002</v>
      </c>
    </row>
    <row r="518" spans="1:24" x14ac:dyDescent="0.3">
      <c r="A518" s="77" t="s">
        <v>1187</v>
      </c>
      <c r="B518" s="77" t="s">
        <v>4357</v>
      </c>
      <c r="C518" s="29">
        <v>5</v>
      </c>
      <c r="D518" s="29">
        <v>90</v>
      </c>
      <c r="E518" s="329">
        <v>230</v>
      </c>
      <c r="F518" s="29">
        <v>3000</v>
      </c>
      <c r="G518" s="29">
        <v>2930</v>
      </c>
      <c r="H518" s="313">
        <v>2002.44</v>
      </c>
      <c r="I518" s="313">
        <v>1637.9959199999998</v>
      </c>
      <c r="J518" s="313">
        <v>1293.5762400000001</v>
      </c>
      <c r="K518" s="29">
        <v>59.7</v>
      </c>
      <c r="L518" s="314">
        <v>0.5</v>
      </c>
      <c r="M518" s="315">
        <v>4</v>
      </c>
      <c r="N518" s="772"/>
      <c r="O518" s="372">
        <f t="shared" si="62"/>
        <v>60930</v>
      </c>
      <c r="Q518" s="30"/>
      <c r="X518" s="313">
        <v>52983.035093587518</v>
      </c>
    </row>
    <row r="519" spans="1:24" x14ac:dyDescent="0.3">
      <c r="A519" s="77" t="s">
        <v>1188</v>
      </c>
      <c r="B519" s="77" t="s">
        <v>4358</v>
      </c>
      <c r="C519" s="29">
        <v>6</v>
      </c>
      <c r="D519" s="29">
        <v>90</v>
      </c>
      <c r="E519" s="329">
        <v>280</v>
      </c>
      <c r="F519" s="29">
        <v>3000</v>
      </c>
      <c r="G519" s="29">
        <v>2930</v>
      </c>
      <c r="H519" s="313">
        <v>2402.19</v>
      </c>
      <c r="I519" s="313">
        <v>1964.9914199999998</v>
      </c>
      <c r="J519" s="313">
        <v>1551.81474</v>
      </c>
      <c r="K519" s="29">
        <v>71.599999999999994</v>
      </c>
      <c r="L519" s="314">
        <v>0.5</v>
      </c>
      <c r="M519" s="315">
        <v>4</v>
      </c>
      <c r="N519" s="772"/>
      <c r="O519" s="372">
        <f t="shared" si="62"/>
        <v>70692</v>
      </c>
      <c r="Q519" s="30"/>
      <c r="X519" s="313">
        <v>61471.670289974994</v>
      </c>
    </row>
    <row r="520" spans="1:24" x14ac:dyDescent="0.3">
      <c r="A520" s="77" t="s">
        <v>1189</v>
      </c>
      <c r="B520" s="77" t="s">
        <v>4359</v>
      </c>
      <c r="C520" s="29">
        <v>7</v>
      </c>
      <c r="D520" s="29">
        <v>90</v>
      </c>
      <c r="E520" s="329">
        <v>330</v>
      </c>
      <c r="F520" s="29">
        <v>3000</v>
      </c>
      <c r="G520" s="29">
        <v>2930</v>
      </c>
      <c r="H520" s="313">
        <v>2803.17</v>
      </c>
      <c r="I520" s="313">
        <v>2292.9930599999998</v>
      </c>
      <c r="J520" s="313">
        <v>1810.8478200000002</v>
      </c>
      <c r="K520" s="29">
        <v>83.5</v>
      </c>
      <c r="L520" s="314">
        <v>0.5</v>
      </c>
      <c r="M520" s="315">
        <v>4</v>
      </c>
      <c r="N520" s="772"/>
      <c r="O520" s="372">
        <f t="shared" si="62"/>
        <v>80475</v>
      </c>
      <c r="Q520" s="30"/>
      <c r="X520" s="313">
        <v>69977.99008406249</v>
      </c>
    </row>
    <row r="521" spans="1:24" x14ac:dyDescent="0.3">
      <c r="A521" s="77" t="s">
        <v>1190</v>
      </c>
      <c r="B521" s="77" t="s">
        <v>4360</v>
      </c>
      <c r="C521" s="29">
        <v>8</v>
      </c>
      <c r="D521" s="29">
        <v>90</v>
      </c>
      <c r="E521" s="329">
        <v>380</v>
      </c>
      <c r="F521" s="29">
        <v>3000</v>
      </c>
      <c r="G521" s="29">
        <v>2930</v>
      </c>
      <c r="H521" s="313">
        <v>3202.92</v>
      </c>
      <c r="I521" s="313">
        <v>2619.9885599999998</v>
      </c>
      <c r="J521" s="313">
        <v>2069.0863199999999</v>
      </c>
      <c r="K521" s="29">
        <v>95.5</v>
      </c>
      <c r="L521" s="314">
        <v>0.5</v>
      </c>
      <c r="M521" s="315">
        <v>4</v>
      </c>
      <c r="N521" s="772"/>
      <c r="O521" s="372">
        <f t="shared" si="62"/>
        <v>90281</v>
      </c>
      <c r="Q521" s="30"/>
      <c r="X521" s="313">
        <v>78505.000605900015</v>
      </c>
    </row>
    <row r="522" spans="1:24" x14ac:dyDescent="0.3">
      <c r="A522" s="77" t="s">
        <v>1191</v>
      </c>
      <c r="B522" s="77" t="s">
        <v>4361</v>
      </c>
      <c r="C522" s="29">
        <v>9</v>
      </c>
      <c r="D522" s="29">
        <v>90</v>
      </c>
      <c r="E522" s="329">
        <v>430</v>
      </c>
      <c r="F522" s="29">
        <v>3000</v>
      </c>
      <c r="G522" s="29">
        <v>2930</v>
      </c>
      <c r="H522" s="313">
        <v>3603.9</v>
      </c>
      <c r="I522" s="313">
        <v>2947.9901999999997</v>
      </c>
      <c r="J522" s="313">
        <v>2328.1194</v>
      </c>
      <c r="K522" s="29">
        <v>107.4</v>
      </c>
      <c r="L522" s="314">
        <v>0.5</v>
      </c>
      <c r="M522" s="315">
        <v>4</v>
      </c>
      <c r="N522" s="772"/>
      <c r="O522" s="372">
        <f t="shared" si="62"/>
        <v>100104</v>
      </c>
      <c r="Q522" s="30"/>
      <c r="X522" s="313">
        <v>87046.692739874998</v>
      </c>
    </row>
    <row r="523" spans="1:24" x14ac:dyDescent="0.3">
      <c r="A523" s="77" t="s">
        <v>1192</v>
      </c>
      <c r="B523" s="77" t="s">
        <v>4362</v>
      </c>
      <c r="C523" s="29">
        <v>10</v>
      </c>
      <c r="D523" s="29">
        <v>90</v>
      </c>
      <c r="E523" s="329">
        <v>480</v>
      </c>
      <c r="F523" s="29">
        <v>3000</v>
      </c>
      <c r="G523" s="29">
        <v>2930</v>
      </c>
      <c r="H523" s="313">
        <v>4003.6499999999996</v>
      </c>
      <c r="I523" s="313">
        <v>3274.9856999999997</v>
      </c>
      <c r="J523" s="313">
        <v>2586.3579</v>
      </c>
      <c r="K523" s="29">
        <v>119.3</v>
      </c>
      <c r="L523" s="314">
        <v>0.5</v>
      </c>
      <c r="M523" s="315">
        <v>6</v>
      </c>
      <c r="N523" s="772"/>
      <c r="O523" s="372">
        <f t="shared" si="62"/>
        <v>109954</v>
      </c>
      <c r="Q523" s="30"/>
      <c r="X523" s="313">
        <v>95612.094309600012</v>
      </c>
    </row>
    <row r="524" spans="1:24" x14ac:dyDescent="0.3">
      <c r="A524" s="77" t="s">
        <v>1193</v>
      </c>
      <c r="B524" s="77" t="s">
        <v>4363</v>
      </c>
      <c r="C524" s="29">
        <v>11</v>
      </c>
      <c r="D524" s="29">
        <v>90</v>
      </c>
      <c r="E524" s="329">
        <v>530</v>
      </c>
      <c r="F524" s="29">
        <v>3000</v>
      </c>
      <c r="G524" s="29">
        <v>2930</v>
      </c>
      <c r="H524" s="313">
        <v>4404.63</v>
      </c>
      <c r="I524" s="313">
        <v>3602.9873399999997</v>
      </c>
      <c r="J524" s="313">
        <v>2845.3909800000001</v>
      </c>
      <c r="K524" s="29">
        <v>131.19999999999999</v>
      </c>
      <c r="L524" s="314">
        <v>0.5</v>
      </c>
      <c r="M524" s="315">
        <v>6</v>
      </c>
      <c r="N524" s="772"/>
      <c r="O524" s="372">
        <f t="shared" si="62"/>
        <v>119818</v>
      </c>
      <c r="Q524" s="30"/>
      <c r="X524" s="313">
        <v>104189.16192795002</v>
      </c>
    </row>
    <row r="525" spans="1:24" x14ac:dyDescent="0.3">
      <c r="A525" s="77" t="s">
        <v>1194</v>
      </c>
      <c r="B525" s="77" t="s">
        <v>4364</v>
      </c>
      <c r="C525" s="29">
        <v>12</v>
      </c>
      <c r="D525" s="29">
        <v>90</v>
      </c>
      <c r="E525" s="329">
        <v>580</v>
      </c>
      <c r="F525" s="29">
        <v>3000</v>
      </c>
      <c r="G525" s="29">
        <v>2930</v>
      </c>
      <c r="H525" s="313">
        <v>4804.38</v>
      </c>
      <c r="I525" s="313">
        <v>3929.9828399999997</v>
      </c>
      <c r="J525" s="313">
        <v>3103.6294800000001</v>
      </c>
      <c r="K525" s="29">
        <v>143.1</v>
      </c>
      <c r="L525" s="314">
        <v>0.5</v>
      </c>
      <c r="M525" s="315">
        <v>6</v>
      </c>
      <c r="N525" s="772"/>
      <c r="O525" s="372">
        <f t="shared" si="62"/>
        <v>129569</v>
      </c>
      <c r="Q525" s="30"/>
      <c r="X525" s="313">
        <v>112668.92652509999</v>
      </c>
    </row>
    <row r="526" spans="1:24" x14ac:dyDescent="0.3">
      <c r="A526" s="77" t="s">
        <v>1195</v>
      </c>
      <c r="B526" s="77" t="s">
        <v>4365</v>
      </c>
      <c r="C526" s="29">
        <v>13</v>
      </c>
      <c r="D526" s="29">
        <v>90</v>
      </c>
      <c r="E526" s="329">
        <v>630</v>
      </c>
      <c r="F526" s="29">
        <v>3000</v>
      </c>
      <c r="G526" s="29">
        <v>2930</v>
      </c>
      <c r="H526" s="313">
        <v>5205.3599999999997</v>
      </c>
      <c r="I526" s="313">
        <v>4257.9844799999992</v>
      </c>
      <c r="J526" s="313">
        <v>3362.6625599999998</v>
      </c>
      <c r="K526" s="29">
        <v>150.6</v>
      </c>
      <c r="L526" s="314">
        <v>0.5</v>
      </c>
      <c r="M526" s="315">
        <v>6</v>
      </c>
      <c r="N526" s="772"/>
      <c r="O526" s="372">
        <f t="shared" si="62"/>
        <v>139321</v>
      </c>
      <c r="Q526" s="30"/>
      <c r="X526" s="313">
        <v>121148.69112224999</v>
      </c>
    </row>
    <row r="527" spans="1:24" x14ac:dyDescent="0.3">
      <c r="A527" s="77" t="s">
        <v>1196</v>
      </c>
      <c r="B527" s="77" t="s">
        <v>4366</v>
      </c>
      <c r="C527" s="29">
        <v>14</v>
      </c>
      <c r="D527" s="29">
        <v>90</v>
      </c>
      <c r="E527" s="329">
        <v>680</v>
      </c>
      <c r="F527" s="29">
        <v>3000</v>
      </c>
      <c r="G527" s="29">
        <v>2930</v>
      </c>
      <c r="H527" s="313">
        <v>5605.11</v>
      </c>
      <c r="I527" s="313">
        <v>4584.9799799999992</v>
      </c>
      <c r="J527" s="313">
        <v>3620.9010599999997</v>
      </c>
      <c r="K527" s="29">
        <v>165.8</v>
      </c>
      <c r="L527" s="314">
        <v>0.5</v>
      </c>
      <c r="M527" s="315">
        <v>6</v>
      </c>
      <c r="N527" s="773"/>
      <c r="O527" s="372">
        <f t="shared" si="62"/>
        <v>149073</v>
      </c>
      <c r="Q527" s="30"/>
      <c r="X527" s="313">
        <v>129628.45571940002</v>
      </c>
    </row>
    <row r="528" spans="1:24" x14ac:dyDescent="0.3">
      <c r="O528" s="372">
        <f t="shared" si="62"/>
        <v>0</v>
      </c>
      <c r="Q528" s="30"/>
    </row>
    <row r="529" spans="1:24" x14ac:dyDescent="0.3">
      <c r="A529" s="77" t="s">
        <v>1197</v>
      </c>
      <c r="B529" s="312" t="s">
        <v>3737</v>
      </c>
      <c r="C529" s="29">
        <v>2</v>
      </c>
      <c r="D529" s="29">
        <v>54</v>
      </c>
      <c r="E529" s="29">
        <v>500</v>
      </c>
      <c r="F529" s="29">
        <v>126</v>
      </c>
      <c r="G529" s="29">
        <v>66</v>
      </c>
      <c r="H529" s="313">
        <v>134</v>
      </c>
      <c r="I529" s="313">
        <v>109.61199999999999</v>
      </c>
      <c r="J529" s="313">
        <v>86.564000000000007</v>
      </c>
      <c r="K529" s="29">
        <v>5.3</v>
      </c>
      <c r="L529" s="314">
        <v>0.5</v>
      </c>
      <c r="M529" s="315">
        <v>2</v>
      </c>
      <c r="N529" s="771" t="s">
        <v>201</v>
      </c>
      <c r="O529" s="372">
        <f t="shared" si="62"/>
        <v>11309</v>
      </c>
      <c r="P529" s="313"/>
      <c r="Q529" s="30"/>
      <c r="R529" s="30"/>
      <c r="X529" s="313">
        <v>9833.6868794999973</v>
      </c>
    </row>
    <row r="530" spans="1:24" x14ac:dyDescent="0.3">
      <c r="A530" s="77" t="s">
        <v>1198</v>
      </c>
      <c r="B530" s="77" t="s">
        <v>3738</v>
      </c>
      <c r="C530" s="29">
        <v>3</v>
      </c>
      <c r="D530" s="29">
        <v>54</v>
      </c>
      <c r="E530" s="29">
        <v>500</v>
      </c>
      <c r="F530" s="29">
        <v>192</v>
      </c>
      <c r="G530" s="29">
        <v>132</v>
      </c>
      <c r="H530" s="313">
        <v>200</v>
      </c>
      <c r="I530" s="313">
        <v>163.6</v>
      </c>
      <c r="J530" s="313">
        <v>129.20000000000002</v>
      </c>
      <c r="K530" s="29">
        <v>7.6</v>
      </c>
      <c r="L530" s="314">
        <v>0.5</v>
      </c>
      <c r="M530" s="315">
        <v>4</v>
      </c>
      <c r="N530" s="772"/>
      <c r="O530" s="372">
        <f t="shared" si="62"/>
        <v>13311</v>
      </c>
      <c r="P530" s="313"/>
      <c r="Q530" s="30"/>
      <c r="R530" s="30"/>
      <c r="X530" s="313">
        <v>11575.155207330001</v>
      </c>
    </row>
    <row r="531" spans="1:24" x14ac:dyDescent="0.3">
      <c r="A531" s="77" t="s">
        <v>1199</v>
      </c>
      <c r="B531" s="77" t="s">
        <v>3739</v>
      </c>
      <c r="C531" s="29">
        <v>4</v>
      </c>
      <c r="D531" s="29">
        <v>54</v>
      </c>
      <c r="E531" s="29">
        <v>500</v>
      </c>
      <c r="F531" s="29">
        <v>258</v>
      </c>
      <c r="G531" s="29">
        <v>198</v>
      </c>
      <c r="H531" s="313">
        <v>267</v>
      </c>
      <c r="I531" s="313">
        <v>218.40599999999998</v>
      </c>
      <c r="J531" s="313">
        <v>172.482</v>
      </c>
      <c r="K531" s="29">
        <v>10.1</v>
      </c>
      <c r="L531" s="314">
        <v>0.5</v>
      </c>
      <c r="M531" s="315">
        <v>4</v>
      </c>
      <c r="N531" s="772"/>
      <c r="O531" s="372">
        <f t="shared" si="62"/>
        <v>15318</v>
      </c>
      <c r="P531" s="313"/>
      <c r="Q531" s="30"/>
      <c r="R531" s="30"/>
      <c r="X531" s="313">
        <v>13320.269463599998</v>
      </c>
    </row>
    <row r="532" spans="1:24" x14ac:dyDescent="0.3">
      <c r="A532" s="317" t="s">
        <v>1200</v>
      </c>
      <c r="B532" s="317" t="s">
        <v>4367</v>
      </c>
      <c r="C532" s="318">
        <v>5</v>
      </c>
      <c r="D532" s="318">
        <v>54</v>
      </c>
      <c r="E532" s="318">
        <v>500</v>
      </c>
      <c r="F532" s="318">
        <v>324</v>
      </c>
      <c r="G532" s="318">
        <v>264</v>
      </c>
      <c r="H532" s="319">
        <v>333</v>
      </c>
      <c r="I532" s="319">
        <v>272.39400000000001</v>
      </c>
      <c r="J532" s="319">
        <v>215.11799999999999</v>
      </c>
      <c r="K532" s="318">
        <v>12.5</v>
      </c>
      <c r="L532" s="320">
        <v>0.5</v>
      </c>
      <c r="M532" s="321">
        <v>4</v>
      </c>
      <c r="N532" s="772"/>
      <c r="O532" s="372">
        <f t="shared" si="62"/>
        <v>17328</v>
      </c>
      <c r="P532" s="319"/>
      <c r="Q532" s="30"/>
      <c r="R532" s="30"/>
      <c r="X532" s="319">
        <v>15068.230529220004</v>
      </c>
    </row>
    <row r="533" spans="1:24" x14ac:dyDescent="0.3">
      <c r="A533" s="77" t="s">
        <v>1201</v>
      </c>
      <c r="B533" s="77" t="s">
        <v>4368</v>
      </c>
      <c r="C533" s="29">
        <v>6</v>
      </c>
      <c r="D533" s="29">
        <v>54</v>
      </c>
      <c r="E533" s="29">
        <v>500</v>
      </c>
      <c r="F533" s="29">
        <v>390</v>
      </c>
      <c r="G533" s="29">
        <v>330</v>
      </c>
      <c r="H533" s="313">
        <v>401</v>
      </c>
      <c r="I533" s="313">
        <v>328.01799999999997</v>
      </c>
      <c r="J533" s="313">
        <v>259.04599999999999</v>
      </c>
      <c r="K533" s="29">
        <v>15</v>
      </c>
      <c r="L533" s="314">
        <v>0.5</v>
      </c>
      <c r="M533" s="315">
        <v>4</v>
      </c>
      <c r="N533" s="772"/>
      <c r="O533" s="372">
        <f t="shared" si="62"/>
        <v>19344</v>
      </c>
      <c r="P533" s="313"/>
      <c r="Q533" s="30"/>
      <c r="R533" s="30"/>
      <c r="X533" s="313">
        <v>16820.635803839996</v>
      </c>
    </row>
    <row r="534" spans="1:24" x14ac:dyDescent="0.3">
      <c r="A534" s="77" t="s">
        <v>1202</v>
      </c>
      <c r="B534" s="77" t="s">
        <v>4369</v>
      </c>
      <c r="C534" s="29">
        <v>7</v>
      </c>
      <c r="D534" s="29">
        <v>54</v>
      </c>
      <c r="E534" s="29">
        <v>500</v>
      </c>
      <c r="F534" s="29">
        <v>456</v>
      </c>
      <c r="G534" s="29">
        <v>396</v>
      </c>
      <c r="H534" s="313">
        <v>467</v>
      </c>
      <c r="I534" s="313">
        <v>382.00599999999997</v>
      </c>
      <c r="J534" s="313">
        <v>301.68200000000002</v>
      </c>
      <c r="K534" s="29">
        <v>17.5</v>
      </c>
      <c r="L534" s="314">
        <v>0.5</v>
      </c>
      <c r="M534" s="315">
        <v>4</v>
      </c>
      <c r="N534" s="772"/>
      <c r="O534" s="372">
        <f t="shared" si="62"/>
        <v>21362</v>
      </c>
      <c r="P534" s="313"/>
      <c r="Q534" s="30"/>
      <c r="R534" s="30"/>
      <c r="X534" s="313">
        <v>18575.886210750003</v>
      </c>
    </row>
    <row r="535" spans="1:24" x14ac:dyDescent="0.3">
      <c r="A535" s="317" t="s">
        <v>1203</v>
      </c>
      <c r="B535" s="317" t="s">
        <v>4370</v>
      </c>
      <c r="C535" s="318">
        <v>8</v>
      </c>
      <c r="D535" s="318">
        <v>54</v>
      </c>
      <c r="E535" s="318">
        <v>500</v>
      </c>
      <c r="F535" s="318">
        <v>522</v>
      </c>
      <c r="G535" s="318">
        <v>462</v>
      </c>
      <c r="H535" s="319">
        <v>534</v>
      </c>
      <c r="I535" s="319">
        <v>436.81199999999995</v>
      </c>
      <c r="J535" s="319">
        <v>344.964</v>
      </c>
      <c r="K535" s="318">
        <v>19.899999999999999</v>
      </c>
      <c r="L535" s="320">
        <v>0.5</v>
      </c>
      <c r="M535" s="321">
        <v>4</v>
      </c>
      <c r="N535" s="772"/>
      <c r="O535" s="372">
        <f t="shared" si="62"/>
        <v>23386</v>
      </c>
      <c r="P535" s="319"/>
      <c r="Q535" s="30"/>
      <c r="R535" s="30"/>
      <c r="X535" s="319">
        <v>20335.582503720001</v>
      </c>
    </row>
    <row r="536" spans="1:24" x14ac:dyDescent="0.3">
      <c r="A536" s="77" t="s">
        <v>1204</v>
      </c>
      <c r="B536" s="77" t="s">
        <v>4371</v>
      </c>
      <c r="C536" s="29">
        <v>9</v>
      </c>
      <c r="D536" s="29">
        <v>54</v>
      </c>
      <c r="E536" s="29">
        <v>500</v>
      </c>
      <c r="F536" s="29">
        <v>588</v>
      </c>
      <c r="G536" s="29">
        <v>528</v>
      </c>
      <c r="H536" s="313">
        <v>600</v>
      </c>
      <c r="I536" s="313">
        <v>490.79999999999995</v>
      </c>
      <c r="J536" s="313">
        <v>387.6</v>
      </c>
      <c r="K536" s="29">
        <v>22.4</v>
      </c>
      <c r="L536" s="314">
        <v>0.5</v>
      </c>
      <c r="M536" s="315">
        <v>4</v>
      </c>
      <c r="N536" s="772"/>
      <c r="O536" s="372">
        <f t="shared" si="62"/>
        <v>25413</v>
      </c>
      <c r="P536" s="313"/>
      <c r="Q536" s="30"/>
      <c r="R536" s="30"/>
      <c r="X536" s="313">
        <v>22098.122251920002</v>
      </c>
    </row>
    <row r="537" spans="1:24" x14ac:dyDescent="0.3">
      <c r="A537" s="77" t="s">
        <v>1205</v>
      </c>
      <c r="B537" s="77" t="s">
        <v>4372</v>
      </c>
      <c r="C537" s="29">
        <v>10</v>
      </c>
      <c r="D537" s="29">
        <v>54</v>
      </c>
      <c r="E537" s="29">
        <v>500</v>
      </c>
      <c r="F537" s="29">
        <v>654</v>
      </c>
      <c r="G537" s="29">
        <v>594</v>
      </c>
      <c r="H537" s="313">
        <v>668</v>
      </c>
      <c r="I537" s="313">
        <v>546.42399999999998</v>
      </c>
      <c r="J537" s="313">
        <v>431.52800000000002</v>
      </c>
      <c r="K537" s="29">
        <v>24.9</v>
      </c>
      <c r="L537" s="314">
        <v>0.5</v>
      </c>
      <c r="M537" s="315">
        <v>6</v>
      </c>
      <c r="N537" s="772"/>
      <c r="O537" s="372">
        <f t="shared" si="62"/>
        <v>27445</v>
      </c>
      <c r="P537" s="313"/>
      <c r="Q537" s="30"/>
      <c r="R537" s="30"/>
      <c r="X537" s="313">
        <v>23865.109563239999</v>
      </c>
    </row>
    <row r="538" spans="1:24" x14ac:dyDescent="0.3">
      <c r="A538" s="317" t="s">
        <v>1206</v>
      </c>
      <c r="B538" s="317" t="s">
        <v>4373</v>
      </c>
      <c r="C538" s="318">
        <v>11</v>
      </c>
      <c r="D538" s="318">
        <v>54</v>
      </c>
      <c r="E538" s="318">
        <v>500</v>
      </c>
      <c r="F538" s="318">
        <v>720</v>
      </c>
      <c r="G538" s="318">
        <v>660</v>
      </c>
      <c r="H538" s="319">
        <v>734</v>
      </c>
      <c r="I538" s="319">
        <v>600.41199999999992</v>
      </c>
      <c r="J538" s="319">
        <v>474.16399999999999</v>
      </c>
      <c r="K538" s="318">
        <v>27.4</v>
      </c>
      <c r="L538" s="320">
        <v>0.5</v>
      </c>
      <c r="M538" s="321">
        <v>6</v>
      </c>
      <c r="N538" s="772"/>
      <c r="O538" s="372">
        <f t="shared" si="62"/>
        <v>29478</v>
      </c>
      <c r="P538" s="319"/>
      <c r="Q538" s="30"/>
      <c r="R538" s="30"/>
      <c r="X538" s="319">
        <v>25633.330352190009</v>
      </c>
    </row>
    <row r="539" spans="1:24" x14ac:dyDescent="0.3">
      <c r="A539" s="77" t="s">
        <v>1207</v>
      </c>
      <c r="B539" s="77" t="s">
        <v>4374</v>
      </c>
      <c r="C539" s="29">
        <v>12</v>
      </c>
      <c r="D539" s="29">
        <v>54</v>
      </c>
      <c r="E539" s="29">
        <v>500</v>
      </c>
      <c r="F539" s="29">
        <v>786</v>
      </c>
      <c r="G539" s="29">
        <v>726</v>
      </c>
      <c r="H539" s="313">
        <v>801</v>
      </c>
      <c r="I539" s="313">
        <v>655.21799999999996</v>
      </c>
      <c r="J539" s="313">
        <v>517.44600000000003</v>
      </c>
      <c r="K539" s="29">
        <v>29.8</v>
      </c>
      <c r="L539" s="314">
        <v>0.5</v>
      </c>
      <c r="M539" s="315">
        <v>6</v>
      </c>
      <c r="N539" s="772"/>
      <c r="O539" s="372">
        <f t="shared" si="62"/>
        <v>31489</v>
      </c>
      <c r="P539" s="313"/>
      <c r="Q539" s="30"/>
      <c r="R539" s="30"/>
      <c r="X539" s="313">
        <v>27381.553039170001</v>
      </c>
    </row>
    <row r="540" spans="1:24" x14ac:dyDescent="0.3">
      <c r="A540" s="77" t="s">
        <v>1208</v>
      </c>
      <c r="B540" s="77" t="s">
        <v>4375</v>
      </c>
      <c r="C540" s="29">
        <v>13</v>
      </c>
      <c r="D540" s="29">
        <v>54</v>
      </c>
      <c r="E540" s="29">
        <v>500</v>
      </c>
      <c r="F540" s="29">
        <v>852</v>
      </c>
      <c r="G540" s="29">
        <v>792</v>
      </c>
      <c r="H540" s="313">
        <v>867</v>
      </c>
      <c r="I540" s="313">
        <v>709.2059999999999</v>
      </c>
      <c r="J540" s="313">
        <v>560.08199999999999</v>
      </c>
      <c r="K540" s="29">
        <v>32.299999999999997</v>
      </c>
      <c r="L540" s="314">
        <v>0.5</v>
      </c>
      <c r="M540" s="315">
        <v>6</v>
      </c>
      <c r="N540" s="772"/>
      <c r="O540" s="372">
        <f t="shared" si="62"/>
        <v>33499</v>
      </c>
      <c r="P540" s="313"/>
      <c r="Q540" s="30"/>
      <c r="R540" s="30"/>
      <c r="X540" s="313">
        <v>29129.775726150005</v>
      </c>
    </row>
    <row r="541" spans="1:24" x14ac:dyDescent="0.3">
      <c r="A541" s="77" t="s">
        <v>1209</v>
      </c>
      <c r="B541" s="77" t="s">
        <v>4376</v>
      </c>
      <c r="C541" s="29">
        <v>14</v>
      </c>
      <c r="D541" s="29">
        <v>54</v>
      </c>
      <c r="E541" s="29">
        <v>500</v>
      </c>
      <c r="F541" s="29">
        <v>918</v>
      </c>
      <c r="G541" s="29">
        <v>858</v>
      </c>
      <c r="H541" s="313">
        <v>935</v>
      </c>
      <c r="I541" s="313">
        <v>764.82999999999993</v>
      </c>
      <c r="J541" s="313">
        <v>604.01</v>
      </c>
      <c r="K541" s="29">
        <v>34.799999999999997</v>
      </c>
      <c r="L541" s="314">
        <v>0.5</v>
      </c>
      <c r="M541" s="315">
        <v>6</v>
      </c>
      <c r="N541" s="773"/>
      <c r="O541" s="372">
        <f t="shared" si="62"/>
        <v>35714</v>
      </c>
      <c r="P541" s="313"/>
      <c r="Q541" s="30"/>
      <c r="R541" s="30"/>
      <c r="X541" s="313">
        <v>31055.715622799988</v>
      </c>
    </row>
    <row r="542" spans="1:24" x14ac:dyDescent="0.3">
      <c r="C542" s="311"/>
      <c r="D542" s="311"/>
      <c r="E542" s="311"/>
      <c r="F542" s="311"/>
      <c r="G542" s="311"/>
      <c r="H542" s="33"/>
      <c r="I542" s="33"/>
      <c r="J542" s="33"/>
      <c r="K542" s="57"/>
      <c r="L542" s="322"/>
      <c r="M542" s="323"/>
      <c r="O542" s="372">
        <f t="shared" si="62"/>
        <v>0</v>
      </c>
      <c r="P542" s="33"/>
      <c r="Q542" s="30"/>
      <c r="R542" s="30"/>
      <c r="X542" s="33"/>
    </row>
    <row r="543" spans="1:24" x14ac:dyDescent="0.3">
      <c r="A543" s="324"/>
      <c r="B543" s="325" t="s">
        <v>175</v>
      </c>
      <c r="C543" s="324"/>
      <c r="D543" s="324"/>
      <c r="E543" s="324"/>
      <c r="F543" s="324"/>
      <c r="G543" s="324"/>
      <c r="H543" s="326"/>
      <c r="I543" s="326"/>
      <c r="J543" s="326"/>
      <c r="K543" s="324"/>
      <c r="L543" s="327"/>
      <c r="M543" s="327"/>
      <c r="N543" s="324"/>
      <c r="O543" s="372">
        <f t="shared" si="62"/>
        <v>0</v>
      </c>
      <c r="P543" s="328"/>
      <c r="Q543" s="30"/>
      <c r="R543" s="30"/>
      <c r="X543" s="328"/>
    </row>
    <row r="544" spans="1:24" x14ac:dyDescent="0.3">
      <c r="A544" s="77" t="s">
        <v>1210</v>
      </c>
      <c r="B544" s="77" t="s">
        <v>3740</v>
      </c>
      <c r="C544" s="29">
        <v>2</v>
      </c>
      <c r="D544" s="29">
        <v>54</v>
      </c>
      <c r="E544" s="29">
        <v>550</v>
      </c>
      <c r="F544" s="29">
        <v>126</v>
      </c>
      <c r="G544" s="29">
        <v>66</v>
      </c>
      <c r="H544" s="313">
        <v>146</v>
      </c>
      <c r="I544" s="313">
        <v>119.428</v>
      </c>
      <c r="J544" s="313">
        <v>94.316000000000003</v>
      </c>
      <c r="K544" s="29">
        <v>5.5</v>
      </c>
      <c r="L544" s="314">
        <v>0.5</v>
      </c>
      <c r="M544" s="315">
        <v>2</v>
      </c>
      <c r="N544" s="771" t="s">
        <v>201</v>
      </c>
      <c r="O544" s="372">
        <f t="shared" si="62"/>
        <v>12165</v>
      </c>
      <c r="P544" s="313"/>
      <c r="Q544" s="30"/>
      <c r="R544" s="30"/>
      <c r="X544" s="313">
        <v>10578.175740000001</v>
      </c>
    </row>
    <row r="545" spans="1:24" x14ac:dyDescent="0.3">
      <c r="A545" s="77" t="s">
        <v>1211</v>
      </c>
      <c r="B545" s="77" t="s">
        <v>3741</v>
      </c>
      <c r="C545" s="29">
        <v>3</v>
      </c>
      <c r="D545" s="29">
        <v>54</v>
      </c>
      <c r="E545" s="29">
        <v>550</v>
      </c>
      <c r="F545" s="29">
        <v>192</v>
      </c>
      <c r="G545" s="29">
        <v>132</v>
      </c>
      <c r="H545" s="313">
        <v>220</v>
      </c>
      <c r="I545" s="313">
        <v>179.95999999999998</v>
      </c>
      <c r="J545" s="313">
        <v>142.12</v>
      </c>
      <c r="K545" s="29">
        <v>8.1</v>
      </c>
      <c r="L545" s="314">
        <v>0.5</v>
      </c>
      <c r="M545" s="315">
        <v>4</v>
      </c>
      <c r="N545" s="772"/>
      <c r="O545" s="372">
        <f t="shared" si="62"/>
        <v>14365</v>
      </c>
      <c r="P545" s="313"/>
      <c r="Q545" s="30"/>
      <c r="R545" s="30"/>
      <c r="X545" s="313">
        <v>12491.7012</v>
      </c>
    </row>
    <row r="546" spans="1:24" x14ac:dyDescent="0.3">
      <c r="A546" s="77" t="s">
        <v>1212</v>
      </c>
      <c r="B546" s="77" t="s">
        <v>3742</v>
      </c>
      <c r="C546" s="29">
        <v>4</v>
      </c>
      <c r="D546" s="29">
        <v>54</v>
      </c>
      <c r="E546" s="29">
        <v>550</v>
      </c>
      <c r="F546" s="29">
        <v>258</v>
      </c>
      <c r="G546" s="29">
        <v>198</v>
      </c>
      <c r="H546" s="313">
        <v>294</v>
      </c>
      <c r="I546" s="313">
        <v>240.49199999999999</v>
      </c>
      <c r="J546" s="313">
        <v>189.92400000000001</v>
      </c>
      <c r="K546" s="29">
        <v>10.8</v>
      </c>
      <c r="L546" s="314">
        <v>0.5</v>
      </c>
      <c r="M546" s="315">
        <v>4</v>
      </c>
      <c r="N546" s="772"/>
      <c r="O546" s="372">
        <f t="shared" si="62"/>
        <v>16574</v>
      </c>
      <c r="P546" s="313"/>
      <c r="Q546" s="30"/>
      <c r="R546" s="30"/>
      <c r="X546" s="313">
        <v>14411.934900000004</v>
      </c>
    </row>
    <row r="547" spans="1:24" x14ac:dyDescent="0.3">
      <c r="A547" s="317" t="s">
        <v>1213</v>
      </c>
      <c r="B547" s="317" t="s">
        <v>4377</v>
      </c>
      <c r="C547" s="318">
        <v>5</v>
      </c>
      <c r="D547" s="318">
        <v>54</v>
      </c>
      <c r="E547" s="318">
        <v>550</v>
      </c>
      <c r="F547" s="318">
        <v>324</v>
      </c>
      <c r="G547" s="318">
        <v>264</v>
      </c>
      <c r="H547" s="319">
        <v>367</v>
      </c>
      <c r="I547" s="319">
        <v>300.20599999999996</v>
      </c>
      <c r="J547" s="319">
        <v>237.08199999999999</v>
      </c>
      <c r="K547" s="318">
        <v>13.4</v>
      </c>
      <c r="L547" s="320">
        <v>0.5</v>
      </c>
      <c r="M547" s="321">
        <v>4</v>
      </c>
      <c r="N547" s="772"/>
      <c r="O547" s="372">
        <f t="shared" si="62"/>
        <v>18786</v>
      </c>
      <c r="P547" s="319"/>
      <c r="Q547" s="30"/>
      <c r="R547" s="30"/>
      <c r="X547" s="319">
        <v>16335.522720000001</v>
      </c>
    </row>
    <row r="548" spans="1:24" x14ac:dyDescent="0.3">
      <c r="A548" s="77" t="s">
        <v>1214</v>
      </c>
      <c r="B548" s="77" t="s">
        <v>4378</v>
      </c>
      <c r="C548" s="29">
        <v>6</v>
      </c>
      <c r="D548" s="29">
        <v>54</v>
      </c>
      <c r="E548" s="29">
        <v>550</v>
      </c>
      <c r="F548" s="29">
        <v>390</v>
      </c>
      <c r="G548" s="29">
        <v>330</v>
      </c>
      <c r="H548" s="313">
        <v>440</v>
      </c>
      <c r="I548" s="313">
        <v>359.91999999999996</v>
      </c>
      <c r="J548" s="313">
        <v>284.24</v>
      </c>
      <c r="K548" s="29">
        <v>16.100000000000001</v>
      </c>
      <c r="L548" s="314">
        <v>0.5</v>
      </c>
      <c r="M548" s="315">
        <v>4</v>
      </c>
      <c r="N548" s="772"/>
      <c r="O548" s="372">
        <f t="shared" si="62"/>
        <v>21002</v>
      </c>
      <c r="P548" s="313"/>
      <c r="Q548" s="30"/>
      <c r="R548" s="30"/>
      <c r="X548" s="313">
        <v>18262.464660000001</v>
      </c>
    </row>
    <row r="549" spans="1:24" x14ac:dyDescent="0.3">
      <c r="A549" s="77" t="s">
        <v>1215</v>
      </c>
      <c r="B549" s="77" t="s">
        <v>4379</v>
      </c>
      <c r="C549" s="29">
        <v>7</v>
      </c>
      <c r="D549" s="29">
        <v>54</v>
      </c>
      <c r="E549" s="29">
        <v>550</v>
      </c>
      <c r="F549" s="29">
        <v>456</v>
      </c>
      <c r="G549" s="29">
        <v>396</v>
      </c>
      <c r="H549" s="313">
        <v>514</v>
      </c>
      <c r="I549" s="313">
        <v>420.452</v>
      </c>
      <c r="J549" s="313">
        <v>332.04399999999998</v>
      </c>
      <c r="K549" s="29">
        <v>18.7</v>
      </c>
      <c r="L549" s="314">
        <v>0.5</v>
      </c>
      <c r="M549" s="315">
        <v>4</v>
      </c>
      <c r="N549" s="772"/>
      <c r="O549" s="372">
        <f t="shared" si="62"/>
        <v>23224</v>
      </c>
      <c r="P549" s="313"/>
      <c r="Q549" s="30"/>
      <c r="R549" s="30"/>
      <c r="X549" s="313">
        <v>20194.43778</v>
      </c>
    </row>
    <row r="550" spans="1:24" x14ac:dyDescent="0.3">
      <c r="A550" s="317" t="s">
        <v>1216</v>
      </c>
      <c r="B550" s="317" t="s">
        <v>4380</v>
      </c>
      <c r="C550" s="318">
        <v>8</v>
      </c>
      <c r="D550" s="318">
        <v>54</v>
      </c>
      <c r="E550" s="318">
        <v>550</v>
      </c>
      <c r="F550" s="318">
        <v>522</v>
      </c>
      <c r="G550" s="318">
        <v>462</v>
      </c>
      <c r="H550" s="319">
        <v>587</v>
      </c>
      <c r="I550" s="319">
        <v>480.166</v>
      </c>
      <c r="J550" s="319">
        <v>379.202</v>
      </c>
      <c r="K550" s="318">
        <v>21.4</v>
      </c>
      <c r="L550" s="320">
        <v>0.5</v>
      </c>
      <c r="M550" s="321">
        <v>4</v>
      </c>
      <c r="N550" s="772"/>
      <c r="O550" s="372">
        <f t="shared" si="62"/>
        <v>25449</v>
      </c>
      <c r="P550" s="319"/>
      <c r="Q550" s="30"/>
      <c r="R550" s="30"/>
      <c r="X550" s="319">
        <v>22129.765020000006</v>
      </c>
    </row>
    <row r="551" spans="1:24" x14ac:dyDescent="0.3">
      <c r="A551" s="77" t="s">
        <v>1217</v>
      </c>
      <c r="B551" s="77" t="s">
        <v>4381</v>
      </c>
      <c r="C551" s="29">
        <v>9</v>
      </c>
      <c r="D551" s="29">
        <v>54</v>
      </c>
      <c r="E551" s="29">
        <v>550</v>
      </c>
      <c r="F551" s="29">
        <v>588</v>
      </c>
      <c r="G551" s="29">
        <v>528</v>
      </c>
      <c r="H551" s="313">
        <v>661</v>
      </c>
      <c r="I551" s="313">
        <v>540.69799999999998</v>
      </c>
      <c r="J551" s="313">
        <v>427.00600000000003</v>
      </c>
      <c r="K551" s="29">
        <v>24</v>
      </c>
      <c r="L551" s="314">
        <v>0.5</v>
      </c>
      <c r="M551" s="315">
        <v>4</v>
      </c>
      <c r="N551" s="772"/>
      <c r="O551" s="372">
        <f t="shared" si="62"/>
        <v>27679</v>
      </c>
      <c r="P551" s="313"/>
      <c r="Q551" s="30"/>
      <c r="R551" s="30"/>
      <c r="X551" s="313">
        <v>24068.446379999998</v>
      </c>
    </row>
    <row r="552" spans="1:24" x14ac:dyDescent="0.3">
      <c r="A552" s="77" t="s">
        <v>1218</v>
      </c>
      <c r="B552" s="77" t="s">
        <v>4382</v>
      </c>
      <c r="C552" s="29">
        <v>10</v>
      </c>
      <c r="D552" s="29">
        <v>54</v>
      </c>
      <c r="E552" s="29">
        <v>550</v>
      </c>
      <c r="F552" s="29">
        <v>654</v>
      </c>
      <c r="G552" s="29">
        <v>594</v>
      </c>
      <c r="H552" s="313">
        <v>734</v>
      </c>
      <c r="I552" s="313">
        <v>600.41199999999992</v>
      </c>
      <c r="J552" s="313">
        <v>474.16399999999999</v>
      </c>
      <c r="K552" s="29">
        <v>26.7</v>
      </c>
      <c r="L552" s="314">
        <v>0.5</v>
      </c>
      <c r="M552" s="315">
        <v>6</v>
      </c>
      <c r="N552" s="772"/>
      <c r="O552" s="372">
        <f t="shared" si="62"/>
        <v>29914</v>
      </c>
      <c r="P552" s="313"/>
      <c r="Q552" s="30"/>
      <c r="R552" s="30"/>
      <c r="X552" s="313">
        <v>26012.158919999998</v>
      </c>
    </row>
    <row r="553" spans="1:24" x14ac:dyDescent="0.3">
      <c r="A553" s="317" t="s">
        <v>1219</v>
      </c>
      <c r="B553" s="317" t="s">
        <v>4383</v>
      </c>
      <c r="C553" s="318">
        <v>11</v>
      </c>
      <c r="D553" s="318">
        <v>54</v>
      </c>
      <c r="E553" s="318">
        <v>550</v>
      </c>
      <c r="F553" s="318">
        <v>720</v>
      </c>
      <c r="G553" s="318">
        <v>660</v>
      </c>
      <c r="H553" s="319">
        <v>807</v>
      </c>
      <c r="I553" s="319">
        <v>660.12599999999998</v>
      </c>
      <c r="J553" s="319">
        <v>521.322</v>
      </c>
      <c r="K553" s="318">
        <v>29.3</v>
      </c>
      <c r="L553" s="320">
        <v>0.5</v>
      </c>
      <c r="M553" s="321">
        <v>6</v>
      </c>
      <c r="N553" s="772"/>
      <c r="O553" s="372">
        <f t="shared" si="62"/>
        <v>32151</v>
      </c>
      <c r="P553" s="319"/>
      <c r="Q553" s="30"/>
      <c r="R553" s="30"/>
      <c r="X553" s="319">
        <v>27957.54852</v>
      </c>
    </row>
    <row r="554" spans="1:24" x14ac:dyDescent="0.3">
      <c r="A554" s="77" t="s">
        <v>1220</v>
      </c>
      <c r="B554" s="77" t="s">
        <v>4384</v>
      </c>
      <c r="C554" s="29">
        <v>12</v>
      </c>
      <c r="D554" s="29">
        <v>54</v>
      </c>
      <c r="E554" s="29">
        <v>550</v>
      </c>
      <c r="F554" s="29">
        <v>786</v>
      </c>
      <c r="G554" s="29">
        <v>726</v>
      </c>
      <c r="H554" s="313">
        <v>881</v>
      </c>
      <c r="I554" s="313">
        <v>720.6579999999999</v>
      </c>
      <c r="J554" s="313">
        <v>569.12599999999998</v>
      </c>
      <c r="K554" s="29">
        <v>32</v>
      </c>
      <c r="L554" s="314">
        <v>0.5</v>
      </c>
      <c r="M554" s="315">
        <v>6</v>
      </c>
      <c r="N554" s="772"/>
      <c r="O554" s="372">
        <f t="shared" si="62"/>
        <v>34363</v>
      </c>
      <c r="P554" s="313"/>
      <c r="Q554" s="30"/>
      <c r="R554" s="30"/>
      <c r="X554" s="313">
        <v>29881.136339999994</v>
      </c>
    </row>
    <row r="555" spans="1:24" x14ac:dyDescent="0.3">
      <c r="A555" s="77" t="s">
        <v>1221</v>
      </c>
      <c r="B555" s="77" t="s">
        <v>4385</v>
      </c>
      <c r="C555" s="29">
        <v>13</v>
      </c>
      <c r="D555" s="29">
        <v>54</v>
      </c>
      <c r="E555" s="29">
        <v>550</v>
      </c>
      <c r="F555" s="29">
        <v>852</v>
      </c>
      <c r="G555" s="29">
        <v>792</v>
      </c>
      <c r="H555" s="313">
        <v>954</v>
      </c>
      <c r="I555" s="313">
        <v>780.37199999999996</v>
      </c>
      <c r="J555" s="313">
        <v>616.28399999999999</v>
      </c>
      <c r="K555" s="29">
        <v>34.6</v>
      </c>
      <c r="L555" s="314">
        <v>0.5</v>
      </c>
      <c r="M555" s="315">
        <v>6</v>
      </c>
      <c r="N555" s="772"/>
      <c r="O555" s="372">
        <f t="shared" si="62"/>
        <v>36574</v>
      </c>
      <c r="P555" s="313"/>
      <c r="Q555" s="30"/>
      <c r="R555" s="30"/>
      <c r="X555" s="313">
        <v>31803.0471</v>
      </c>
    </row>
    <row r="556" spans="1:24" x14ac:dyDescent="0.3">
      <c r="A556" s="77" t="s">
        <v>1222</v>
      </c>
      <c r="B556" s="77" t="s">
        <v>4386</v>
      </c>
      <c r="C556" s="29">
        <v>14</v>
      </c>
      <c r="D556" s="29">
        <v>54</v>
      </c>
      <c r="E556" s="29">
        <v>550</v>
      </c>
      <c r="F556" s="29">
        <v>918</v>
      </c>
      <c r="G556" s="29">
        <v>858</v>
      </c>
      <c r="H556" s="313">
        <v>1027</v>
      </c>
      <c r="I556" s="313">
        <v>840.0859999999999</v>
      </c>
      <c r="J556" s="313">
        <v>663.44200000000001</v>
      </c>
      <c r="K556" s="29">
        <v>37.299999999999997</v>
      </c>
      <c r="L556" s="314">
        <v>0.5</v>
      </c>
      <c r="M556" s="315">
        <v>6</v>
      </c>
      <c r="N556" s="773"/>
      <c r="O556" s="372">
        <f t="shared" si="62"/>
        <v>39009</v>
      </c>
      <c r="P556" s="313"/>
      <c r="Q556" s="30"/>
      <c r="R556" s="30"/>
      <c r="X556" s="313">
        <v>33921.173879999995</v>
      </c>
    </row>
    <row r="557" spans="1:24" x14ac:dyDescent="0.3">
      <c r="H557" s="30"/>
      <c r="I557" s="30"/>
      <c r="J557" s="30"/>
      <c r="M557" s="324"/>
      <c r="O557" s="372">
        <f t="shared" si="62"/>
        <v>0</v>
      </c>
      <c r="P557" s="30"/>
      <c r="Q557" s="30"/>
      <c r="R557" s="30"/>
      <c r="X557" s="30"/>
    </row>
    <row r="558" spans="1:24" x14ac:dyDescent="0.3">
      <c r="B558" s="325" t="s">
        <v>176</v>
      </c>
      <c r="H558" s="30"/>
      <c r="I558" s="30"/>
      <c r="J558" s="30"/>
      <c r="M558" s="324"/>
      <c r="O558" s="372">
        <f t="shared" si="62"/>
        <v>0</v>
      </c>
      <c r="P558" s="30"/>
      <c r="Q558" s="30"/>
      <c r="R558" s="30"/>
      <c r="X558" s="30"/>
    </row>
    <row r="559" spans="1:24" x14ac:dyDescent="0.3">
      <c r="A559" s="77" t="s">
        <v>1223</v>
      </c>
      <c r="B559" s="77" t="s">
        <v>3743</v>
      </c>
      <c r="C559" s="29">
        <v>2</v>
      </c>
      <c r="D559" s="29">
        <v>54</v>
      </c>
      <c r="E559" s="29">
        <v>750</v>
      </c>
      <c r="F559" s="29">
        <v>126</v>
      </c>
      <c r="G559" s="29">
        <v>66</v>
      </c>
      <c r="H559" s="313">
        <v>198</v>
      </c>
      <c r="I559" s="313">
        <v>161.964</v>
      </c>
      <c r="J559" s="313">
        <v>127.908</v>
      </c>
      <c r="K559" s="29">
        <v>7</v>
      </c>
      <c r="L559" s="314">
        <v>0.5</v>
      </c>
      <c r="M559" s="315">
        <v>2</v>
      </c>
      <c r="N559" s="771" t="s">
        <v>201</v>
      </c>
      <c r="O559" s="372">
        <f t="shared" si="62"/>
        <v>13354</v>
      </c>
      <c r="Q559" s="396"/>
      <c r="R559" s="30"/>
      <c r="X559" s="313">
        <v>11612.502495000001</v>
      </c>
    </row>
    <row r="560" spans="1:24" x14ac:dyDescent="0.3">
      <c r="A560" s="77" t="s">
        <v>1224</v>
      </c>
      <c r="B560" s="77" t="s">
        <v>3744</v>
      </c>
      <c r="C560" s="29">
        <v>3</v>
      </c>
      <c r="D560" s="29">
        <v>54</v>
      </c>
      <c r="E560" s="29">
        <v>750</v>
      </c>
      <c r="F560" s="29">
        <v>192</v>
      </c>
      <c r="G560" s="29">
        <v>132</v>
      </c>
      <c r="H560" s="313">
        <v>296</v>
      </c>
      <c r="I560" s="313">
        <v>242.12799999999999</v>
      </c>
      <c r="J560" s="313">
        <v>191.21600000000001</v>
      </c>
      <c r="K560" s="29">
        <v>10.4</v>
      </c>
      <c r="L560" s="314">
        <v>0.5</v>
      </c>
      <c r="M560" s="315">
        <v>4</v>
      </c>
      <c r="N560" s="772"/>
      <c r="O560" s="372">
        <f t="shared" si="62"/>
        <v>16086</v>
      </c>
      <c r="Q560" s="396"/>
      <c r="R560" s="30"/>
      <c r="X560" s="313">
        <v>13987.41734808</v>
      </c>
    </row>
    <row r="561" spans="1:24" x14ac:dyDescent="0.3">
      <c r="A561" s="77" t="s">
        <v>1225</v>
      </c>
      <c r="B561" s="77" t="s">
        <v>3745</v>
      </c>
      <c r="C561" s="29">
        <v>4</v>
      </c>
      <c r="D561" s="29">
        <v>54</v>
      </c>
      <c r="E561" s="29">
        <v>750</v>
      </c>
      <c r="F561" s="29">
        <v>258</v>
      </c>
      <c r="G561" s="29">
        <v>198</v>
      </c>
      <c r="H561" s="313">
        <v>396</v>
      </c>
      <c r="I561" s="313">
        <v>323.928</v>
      </c>
      <c r="J561" s="313">
        <v>255.816</v>
      </c>
      <c r="K561" s="29">
        <v>13.8</v>
      </c>
      <c r="L561" s="314">
        <v>0.5</v>
      </c>
      <c r="M561" s="315">
        <v>4</v>
      </c>
      <c r="N561" s="772"/>
      <c r="O561" s="372">
        <f t="shared" si="62"/>
        <v>18822</v>
      </c>
      <c r="Q561" s="396"/>
      <c r="R561" s="30"/>
      <c r="X561" s="313">
        <v>16367.306361120001</v>
      </c>
    </row>
    <row r="562" spans="1:24" x14ac:dyDescent="0.3">
      <c r="A562" s="317" t="s">
        <v>1226</v>
      </c>
      <c r="B562" s="316" t="s">
        <v>4387</v>
      </c>
      <c r="C562" s="318">
        <v>5</v>
      </c>
      <c r="D562" s="318">
        <v>54</v>
      </c>
      <c r="E562" s="318">
        <v>750</v>
      </c>
      <c r="F562" s="318">
        <v>324</v>
      </c>
      <c r="G562" s="318">
        <v>264</v>
      </c>
      <c r="H562" s="319">
        <v>494</v>
      </c>
      <c r="I562" s="319">
        <v>404.09199999999998</v>
      </c>
      <c r="J562" s="319">
        <v>319.12400000000002</v>
      </c>
      <c r="K562" s="318">
        <v>17.2</v>
      </c>
      <c r="L562" s="320">
        <v>0.5</v>
      </c>
      <c r="M562" s="321">
        <v>4</v>
      </c>
      <c r="N562" s="772"/>
      <c r="O562" s="372">
        <f t="shared" si="62"/>
        <v>21565</v>
      </c>
      <c r="Q562" s="396"/>
      <c r="R562" s="30"/>
      <c r="X562" s="319">
        <v>18752.169534120007</v>
      </c>
    </row>
    <row r="563" spans="1:24" x14ac:dyDescent="0.3">
      <c r="A563" s="77" t="s">
        <v>1227</v>
      </c>
      <c r="B563" s="77" t="s">
        <v>4388</v>
      </c>
      <c r="C563" s="29">
        <v>6</v>
      </c>
      <c r="D563" s="29">
        <v>54</v>
      </c>
      <c r="E563" s="29">
        <v>750</v>
      </c>
      <c r="F563" s="29">
        <v>390</v>
      </c>
      <c r="G563" s="29">
        <v>330</v>
      </c>
      <c r="H563" s="313">
        <v>594</v>
      </c>
      <c r="I563" s="313">
        <v>485.892</v>
      </c>
      <c r="J563" s="313">
        <v>383.72399999999999</v>
      </c>
      <c r="K563" s="29">
        <v>20.7</v>
      </c>
      <c r="L563" s="314">
        <v>0.5</v>
      </c>
      <c r="M563" s="315">
        <v>4</v>
      </c>
      <c r="N563" s="772"/>
      <c r="O563" s="372">
        <f t="shared" si="62"/>
        <v>24313</v>
      </c>
      <c r="Q563" s="396"/>
      <c r="R563" s="30"/>
      <c r="X563" s="313">
        <v>21142.006867079999</v>
      </c>
    </row>
    <row r="564" spans="1:24" x14ac:dyDescent="0.3">
      <c r="A564" s="77" t="s">
        <v>1228</v>
      </c>
      <c r="B564" s="77" t="s">
        <v>4389</v>
      </c>
      <c r="C564" s="29">
        <v>7</v>
      </c>
      <c r="D564" s="29">
        <v>54</v>
      </c>
      <c r="E564" s="29">
        <v>750</v>
      </c>
      <c r="F564" s="29">
        <v>456</v>
      </c>
      <c r="G564" s="29">
        <v>396</v>
      </c>
      <c r="H564" s="313">
        <v>692</v>
      </c>
      <c r="I564" s="313">
        <v>566.05599999999993</v>
      </c>
      <c r="J564" s="313">
        <v>447.03200000000004</v>
      </c>
      <c r="K564" s="29">
        <v>24.1</v>
      </c>
      <c r="L564" s="314">
        <v>0.5</v>
      </c>
      <c r="M564" s="315">
        <v>4</v>
      </c>
      <c r="N564" s="772"/>
      <c r="O564" s="372">
        <f t="shared" si="62"/>
        <v>27067</v>
      </c>
      <c r="Q564" s="396"/>
      <c r="R564" s="30"/>
      <c r="X564" s="313">
        <v>23536.818360000001</v>
      </c>
    </row>
    <row r="565" spans="1:24" x14ac:dyDescent="0.3">
      <c r="A565" s="317" t="s">
        <v>1229</v>
      </c>
      <c r="B565" s="317" t="s">
        <v>4390</v>
      </c>
      <c r="C565" s="318">
        <v>8</v>
      </c>
      <c r="D565" s="318">
        <v>54</v>
      </c>
      <c r="E565" s="318">
        <v>750</v>
      </c>
      <c r="F565" s="318">
        <v>522</v>
      </c>
      <c r="G565" s="318">
        <v>462</v>
      </c>
      <c r="H565" s="319">
        <v>791</v>
      </c>
      <c r="I565" s="319">
        <v>647.03800000000001</v>
      </c>
      <c r="J565" s="319">
        <v>510.98599999999999</v>
      </c>
      <c r="K565" s="318">
        <v>27.5</v>
      </c>
      <c r="L565" s="320">
        <v>0.5</v>
      </c>
      <c r="M565" s="321">
        <v>4</v>
      </c>
      <c r="N565" s="772"/>
      <c r="O565" s="372">
        <f t="shared" si="62"/>
        <v>29827</v>
      </c>
      <c r="Q565" s="396"/>
      <c r="R565" s="30"/>
      <c r="X565" s="319">
        <v>25936.604012879998</v>
      </c>
    </row>
    <row r="566" spans="1:24" x14ac:dyDescent="0.3">
      <c r="A566" s="77" t="s">
        <v>1230</v>
      </c>
      <c r="B566" s="77" t="s">
        <v>4391</v>
      </c>
      <c r="C566" s="29">
        <v>9</v>
      </c>
      <c r="D566" s="29">
        <v>54</v>
      </c>
      <c r="E566" s="29">
        <v>750</v>
      </c>
      <c r="F566" s="29">
        <v>588</v>
      </c>
      <c r="G566" s="29">
        <v>528</v>
      </c>
      <c r="H566" s="313">
        <v>891</v>
      </c>
      <c r="I566" s="313">
        <v>728.83799999999997</v>
      </c>
      <c r="J566" s="313">
        <v>575.58600000000001</v>
      </c>
      <c r="K566" s="29">
        <v>30.9</v>
      </c>
      <c r="L566" s="314">
        <v>0.5</v>
      </c>
      <c r="M566" s="315">
        <v>4</v>
      </c>
      <c r="N566" s="772"/>
      <c r="O566" s="372">
        <f t="shared" si="62"/>
        <v>32593</v>
      </c>
      <c r="Q566" s="396"/>
      <c r="R566" s="30"/>
      <c r="X566" s="313">
        <v>28341.363825719996</v>
      </c>
    </row>
    <row r="567" spans="1:24" x14ac:dyDescent="0.3">
      <c r="A567" s="77" t="s">
        <v>1231</v>
      </c>
      <c r="B567" s="77" t="s">
        <v>4392</v>
      </c>
      <c r="C567" s="29">
        <v>10</v>
      </c>
      <c r="D567" s="29">
        <v>54</v>
      </c>
      <c r="E567" s="29">
        <v>750</v>
      </c>
      <c r="F567" s="29">
        <v>654</v>
      </c>
      <c r="G567" s="29">
        <v>594</v>
      </c>
      <c r="H567" s="313">
        <v>990</v>
      </c>
      <c r="I567" s="313">
        <v>809.81999999999994</v>
      </c>
      <c r="J567" s="313">
        <v>639.54</v>
      </c>
      <c r="K567" s="29">
        <v>34.299999999999997</v>
      </c>
      <c r="L567" s="314">
        <v>0.5</v>
      </c>
      <c r="M567" s="315">
        <v>6</v>
      </c>
      <c r="N567" s="772"/>
      <c r="O567" s="372">
        <f t="shared" si="62"/>
        <v>35364</v>
      </c>
      <c r="Q567" s="396"/>
      <c r="R567" s="30"/>
      <c r="X567" s="313">
        <v>30751.097798520008</v>
      </c>
    </row>
    <row r="568" spans="1:24" x14ac:dyDescent="0.3">
      <c r="A568" s="317" t="s">
        <v>1232</v>
      </c>
      <c r="B568" s="317" t="s">
        <v>4393</v>
      </c>
      <c r="C568" s="318">
        <v>11</v>
      </c>
      <c r="D568" s="318">
        <v>54</v>
      </c>
      <c r="E568" s="318">
        <v>750</v>
      </c>
      <c r="F568" s="318">
        <v>720</v>
      </c>
      <c r="G568" s="318">
        <v>660</v>
      </c>
      <c r="H568" s="319">
        <v>1089</v>
      </c>
      <c r="I568" s="319">
        <v>890.80199999999991</v>
      </c>
      <c r="J568" s="319">
        <v>703.49400000000003</v>
      </c>
      <c r="K568" s="318" t="s">
        <v>16</v>
      </c>
      <c r="L568" s="320">
        <v>0.5</v>
      </c>
      <c r="M568" s="321">
        <v>6</v>
      </c>
      <c r="N568" s="772"/>
      <c r="O568" s="372">
        <f t="shared" si="62"/>
        <v>38141</v>
      </c>
      <c r="Q568" s="396"/>
      <c r="R568" s="30"/>
      <c r="X568" s="319">
        <v>33165.805931279996</v>
      </c>
    </row>
    <row r="569" spans="1:24" x14ac:dyDescent="0.3">
      <c r="A569" s="77" t="s">
        <v>1233</v>
      </c>
      <c r="B569" s="77" t="s">
        <v>4394</v>
      </c>
      <c r="C569" s="29">
        <v>12</v>
      </c>
      <c r="D569" s="29">
        <v>54</v>
      </c>
      <c r="E569" s="29">
        <v>750</v>
      </c>
      <c r="F569" s="29">
        <v>786</v>
      </c>
      <c r="G569" s="29">
        <v>726</v>
      </c>
      <c r="H569" s="313">
        <v>1188</v>
      </c>
      <c r="I569" s="313">
        <v>971.78399999999999</v>
      </c>
      <c r="J569" s="313">
        <v>767.44799999999998</v>
      </c>
      <c r="K569" s="29">
        <v>41.1</v>
      </c>
      <c r="L569" s="314">
        <v>0.5</v>
      </c>
      <c r="M569" s="315">
        <v>6</v>
      </c>
      <c r="N569" s="772"/>
      <c r="O569" s="372">
        <f t="shared" si="62"/>
        <v>40887</v>
      </c>
      <c r="Q569" s="396"/>
      <c r="R569" s="30"/>
      <c r="X569" s="313">
        <v>35554.132233180004</v>
      </c>
    </row>
    <row r="570" spans="1:24" x14ac:dyDescent="0.3">
      <c r="A570" s="77" t="s">
        <v>1234</v>
      </c>
      <c r="B570" s="77" t="s">
        <v>4395</v>
      </c>
      <c r="C570" s="29">
        <v>13</v>
      </c>
      <c r="D570" s="29">
        <v>54</v>
      </c>
      <c r="E570" s="29">
        <v>750</v>
      </c>
      <c r="F570" s="29">
        <v>852</v>
      </c>
      <c r="G570" s="29">
        <v>792</v>
      </c>
      <c r="H570" s="313">
        <v>1287</v>
      </c>
      <c r="I570" s="313">
        <v>1052.7659999999998</v>
      </c>
      <c r="J570" s="313">
        <v>831.40200000000004</v>
      </c>
      <c r="K570" s="29">
        <v>44.5</v>
      </c>
      <c r="L570" s="314">
        <v>0.5</v>
      </c>
      <c r="M570" s="315">
        <v>6</v>
      </c>
      <c r="N570" s="772"/>
      <c r="O570" s="372">
        <f t="shared" si="62"/>
        <v>43630</v>
      </c>
      <c r="Q570" s="396"/>
      <c r="R570" s="30"/>
      <c r="X570" s="313">
        <v>37939.241933999991</v>
      </c>
    </row>
    <row r="571" spans="1:24" x14ac:dyDescent="0.3">
      <c r="A571" s="77" t="s">
        <v>1235</v>
      </c>
      <c r="B571" s="77" t="s">
        <v>4396</v>
      </c>
      <c r="C571" s="29">
        <v>14</v>
      </c>
      <c r="D571" s="29">
        <v>54</v>
      </c>
      <c r="E571" s="29">
        <v>750</v>
      </c>
      <c r="F571" s="29">
        <v>918</v>
      </c>
      <c r="G571" s="29">
        <v>858</v>
      </c>
      <c r="H571" s="313">
        <v>1386</v>
      </c>
      <c r="I571" s="313">
        <v>1133.7479999999998</v>
      </c>
      <c r="J571" s="313">
        <v>895.35599999999999</v>
      </c>
      <c r="K571" s="29">
        <v>47.9</v>
      </c>
      <c r="L571" s="314">
        <v>0.5</v>
      </c>
      <c r="M571" s="315">
        <v>6</v>
      </c>
      <c r="N571" s="773"/>
      <c r="O571" s="372">
        <f t="shared" si="62"/>
        <v>46373</v>
      </c>
      <c r="Q571" s="396"/>
      <c r="R571" s="30"/>
      <c r="X571" s="313">
        <v>40324.351634820006</v>
      </c>
    </row>
    <row r="572" spans="1:24" x14ac:dyDescent="0.3">
      <c r="H572" s="30"/>
      <c r="I572" s="30"/>
      <c r="J572" s="30"/>
      <c r="M572" s="324"/>
      <c r="O572" s="372">
        <f t="shared" si="62"/>
        <v>0</v>
      </c>
      <c r="P572" s="30"/>
      <c r="Q572" s="396"/>
      <c r="R572" s="30"/>
      <c r="X572" s="30"/>
    </row>
    <row r="573" spans="1:24" x14ac:dyDescent="0.3">
      <c r="B573" s="325" t="s">
        <v>177</v>
      </c>
      <c r="H573" s="30"/>
      <c r="I573" s="30"/>
      <c r="J573" s="30"/>
      <c r="M573" s="324"/>
      <c r="O573" s="372">
        <f t="shared" si="62"/>
        <v>0</v>
      </c>
      <c r="P573" s="30"/>
      <c r="Q573" s="396"/>
      <c r="R573" s="30"/>
      <c r="X573" s="30"/>
    </row>
    <row r="574" spans="1:24" x14ac:dyDescent="0.3">
      <c r="A574" s="77" t="s">
        <v>1236</v>
      </c>
      <c r="B574" s="77" t="s">
        <v>3746</v>
      </c>
      <c r="C574" s="29">
        <v>2</v>
      </c>
      <c r="D574" s="29">
        <v>54</v>
      </c>
      <c r="E574" s="29">
        <v>1000</v>
      </c>
      <c r="F574" s="29">
        <v>126</v>
      </c>
      <c r="G574" s="29">
        <v>66</v>
      </c>
      <c r="H574" s="313">
        <v>267</v>
      </c>
      <c r="I574" s="313">
        <v>218.40599999999998</v>
      </c>
      <c r="J574" s="313">
        <v>172.482</v>
      </c>
      <c r="K574" s="29">
        <v>8.9</v>
      </c>
      <c r="L574" s="314">
        <v>0.5</v>
      </c>
      <c r="M574" s="315">
        <v>2</v>
      </c>
      <c r="N574" s="771" t="s">
        <v>201</v>
      </c>
      <c r="O574" s="372">
        <f t="shared" si="62"/>
        <v>14135</v>
      </c>
      <c r="Q574" s="396"/>
      <c r="R574" s="30"/>
      <c r="X574" s="313">
        <v>12291.208676999999</v>
      </c>
    </row>
    <row r="575" spans="1:24" x14ac:dyDescent="0.3">
      <c r="A575" s="77" t="s">
        <v>1237</v>
      </c>
      <c r="B575" s="77" t="s">
        <v>3747</v>
      </c>
      <c r="C575" s="29">
        <v>3</v>
      </c>
      <c r="D575" s="29">
        <v>54</v>
      </c>
      <c r="E575" s="29">
        <v>1000</v>
      </c>
      <c r="F575" s="29">
        <v>192</v>
      </c>
      <c r="G575" s="29">
        <v>132</v>
      </c>
      <c r="H575" s="313">
        <v>401</v>
      </c>
      <c r="I575" s="313">
        <v>328.01799999999997</v>
      </c>
      <c r="J575" s="313">
        <v>259.04599999999999</v>
      </c>
      <c r="K575" s="29">
        <v>13.3</v>
      </c>
      <c r="L575" s="314">
        <v>0.5</v>
      </c>
      <c r="M575" s="315">
        <v>4</v>
      </c>
      <c r="N575" s="772"/>
      <c r="O575" s="372">
        <f t="shared" si="62"/>
        <v>17258</v>
      </c>
      <c r="Q575" s="396"/>
      <c r="R575" s="30"/>
      <c r="X575" s="313">
        <v>15007.345704450003</v>
      </c>
    </row>
    <row r="576" spans="1:24" x14ac:dyDescent="0.3">
      <c r="A576" s="77" t="s">
        <v>1238</v>
      </c>
      <c r="B576" s="77" t="s">
        <v>3748</v>
      </c>
      <c r="C576" s="29">
        <v>4</v>
      </c>
      <c r="D576" s="29">
        <v>54</v>
      </c>
      <c r="E576" s="29">
        <v>1000</v>
      </c>
      <c r="F576" s="29">
        <v>258</v>
      </c>
      <c r="G576" s="29">
        <v>198</v>
      </c>
      <c r="H576" s="313">
        <v>534</v>
      </c>
      <c r="I576" s="313">
        <v>436.81199999999995</v>
      </c>
      <c r="J576" s="313">
        <v>344.964</v>
      </c>
      <c r="K576" s="29">
        <v>17.600000000000001</v>
      </c>
      <c r="L576" s="314">
        <v>0.5</v>
      </c>
      <c r="M576" s="315">
        <v>4</v>
      </c>
      <c r="N576" s="772"/>
      <c r="O576" s="372">
        <f t="shared" si="62"/>
        <v>20389</v>
      </c>
      <c r="Q576" s="396"/>
      <c r="R576" s="30"/>
      <c r="X576" s="313">
        <v>17729.17299648</v>
      </c>
    </row>
    <row r="577" spans="1:24" x14ac:dyDescent="0.3">
      <c r="A577" s="317" t="s">
        <v>1239</v>
      </c>
      <c r="B577" s="317" t="s">
        <v>4397</v>
      </c>
      <c r="C577" s="318">
        <v>5</v>
      </c>
      <c r="D577" s="318">
        <v>54</v>
      </c>
      <c r="E577" s="318">
        <v>1000</v>
      </c>
      <c r="F577" s="318">
        <v>324</v>
      </c>
      <c r="G577" s="318">
        <v>264</v>
      </c>
      <c r="H577" s="319">
        <v>668</v>
      </c>
      <c r="I577" s="319">
        <v>546.42399999999998</v>
      </c>
      <c r="J577" s="319">
        <v>431.52800000000002</v>
      </c>
      <c r="K577" s="318">
        <v>21.9</v>
      </c>
      <c r="L577" s="320">
        <v>0.5</v>
      </c>
      <c r="M577" s="321">
        <v>4</v>
      </c>
      <c r="N577" s="772"/>
      <c r="O577" s="372">
        <f t="shared" si="62"/>
        <v>23525</v>
      </c>
      <c r="Q577" s="396"/>
      <c r="R577" s="30"/>
      <c r="X577" s="319">
        <v>20456.69055309</v>
      </c>
    </row>
    <row r="578" spans="1:24" x14ac:dyDescent="0.3">
      <c r="A578" s="77" t="s">
        <v>1240</v>
      </c>
      <c r="B578" s="77" t="s">
        <v>4398</v>
      </c>
      <c r="C578" s="29">
        <v>6</v>
      </c>
      <c r="D578" s="29">
        <v>54</v>
      </c>
      <c r="E578" s="29">
        <v>1000</v>
      </c>
      <c r="F578" s="29">
        <v>390</v>
      </c>
      <c r="G578" s="29">
        <v>330</v>
      </c>
      <c r="H578" s="313">
        <v>801</v>
      </c>
      <c r="I578" s="313">
        <v>655.21799999999996</v>
      </c>
      <c r="J578" s="313">
        <v>517.44600000000003</v>
      </c>
      <c r="K578" s="29">
        <v>26.3</v>
      </c>
      <c r="L578" s="314">
        <v>0.5</v>
      </c>
      <c r="M578" s="315">
        <v>4</v>
      </c>
      <c r="N578" s="772"/>
      <c r="O578" s="372">
        <f t="shared" si="62"/>
        <v>26668</v>
      </c>
      <c r="Q578" s="396"/>
      <c r="R578" s="30"/>
      <c r="X578" s="313">
        <v>23189.898374280001</v>
      </c>
    </row>
    <row r="579" spans="1:24" x14ac:dyDescent="0.3">
      <c r="A579" s="77" t="s">
        <v>1241</v>
      </c>
      <c r="B579" s="77" t="s">
        <v>4399</v>
      </c>
      <c r="C579" s="29">
        <v>7</v>
      </c>
      <c r="D579" s="29">
        <v>54</v>
      </c>
      <c r="E579" s="29">
        <v>1000</v>
      </c>
      <c r="F579" s="29">
        <v>456</v>
      </c>
      <c r="G579" s="29">
        <v>396</v>
      </c>
      <c r="H579" s="313">
        <v>935</v>
      </c>
      <c r="I579" s="313">
        <v>764.82999999999993</v>
      </c>
      <c r="J579" s="313">
        <v>604.01</v>
      </c>
      <c r="K579" s="29">
        <v>30.6</v>
      </c>
      <c r="L579" s="314">
        <v>0.5</v>
      </c>
      <c r="M579" s="315">
        <v>4</v>
      </c>
      <c r="N579" s="772"/>
      <c r="O579" s="372">
        <f t="shared" si="62"/>
        <v>29818</v>
      </c>
      <c r="Q579" s="396"/>
      <c r="R579" s="30"/>
      <c r="X579" s="313">
        <v>25928.796460050002</v>
      </c>
    </row>
    <row r="580" spans="1:24" x14ac:dyDescent="0.3">
      <c r="A580" s="317" t="s">
        <v>1242</v>
      </c>
      <c r="B580" s="317" t="s">
        <v>4400</v>
      </c>
      <c r="C580" s="318">
        <v>8</v>
      </c>
      <c r="D580" s="318">
        <v>54</v>
      </c>
      <c r="E580" s="318">
        <v>1000</v>
      </c>
      <c r="F580" s="318">
        <v>522</v>
      </c>
      <c r="G580" s="318">
        <v>462</v>
      </c>
      <c r="H580" s="319">
        <v>1068</v>
      </c>
      <c r="I580" s="319">
        <v>873.62399999999991</v>
      </c>
      <c r="J580" s="319">
        <v>689.928</v>
      </c>
      <c r="K580" s="318">
        <v>35</v>
      </c>
      <c r="L580" s="320">
        <v>0.5</v>
      </c>
      <c r="M580" s="321">
        <v>4</v>
      </c>
      <c r="N580" s="772"/>
      <c r="O580" s="372">
        <f t="shared" si="62"/>
        <v>32974</v>
      </c>
      <c r="P580" s="393"/>
      <c r="Q580" s="396"/>
      <c r="R580" s="30"/>
      <c r="X580" s="319">
        <v>28673.384810399999</v>
      </c>
    </row>
    <row r="581" spans="1:24" x14ac:dyDescent="0.3">
      <c r="A581" s="77" t="s">
        <v>1243</v>
      </c>
      <c r="B581" s="77" t="s">
        <v>4401</v>
      </c>
      <c r="C581" s="29">
        <v>9</v>
      </c>
      <c r="D581" s="29">
        <v>54</v>
      </c>
      <c r="E581" s="29">
        <v>1000</v>
      </c>
      <c r="F581" s="29">
        <v>588</v>
      </c>
      <c r="G581" s="29">
        <v>528</v>
      </c>
      <c r="H581" s="313">
        <v>1202</v>
      </c>
      <c r="I581" s="313">
        <v>983.23599999999999</v>
      </c>
      <c r="J581" s="313">
        <v>776.49200000000008</v>
      </c>
      <c r="K581" s="29">
        <v>39.299999999999997</v>
      </c>
      <c r="L581" s="314">
        <v>0.5</v>
      </c>
      <c r="M581" s="315">
        <v>4</v>
      </c>
      <c r="N581" s="772"/>
      <c r="O581" s="372">
        <f t="shared" ref="O581:O644" si="63">ROUND(X581*1.15,0)</f>
        <v>36137</v>
      </c>
      <c r="Q581" s="396"/>
      <c r="R581" s="30"/>
      <c r="X581" s="313">
        <v>31423.663425330004</v>
      </c>
    </row>
    <row r="582" spans="1:24" x14ac:dyDescent="0.3">
      <c r="A582" s="77" t="s">
        <v>1244</v>
      </c>
      <c r="B582" s="77" t="s">
        <v>4402</v>
      </c>
      <c r="C582" s="29">
        <v>10</v>
      </c>
      <c r="D582" s="29">
        <v>54</v>
      </c>
      <c r="E582" s="29">
        <v>1000</v>
      </c>
      <c r="F582" s="29">
        <v>654</v>
      </c>
      <c r="G582" s="29">
        <v>594</v>
      </c>
      <c r="H582" s="313">
        <v>1335</v>
      </c>
      <c r="I582" s="313">
        <v>1092.03</v>
      </c>
      <c r="J582" s="313">
        <v>862.41</v>
      </c>
      <c r="K582" s="29">
        <v>43.7</v>
      </c>
      <c r="L582" s="314">
        <v>0.5</v>
      </c>
      <c r="M582" s="315">
        <v>6</v>
      </c>
      <c r="N582" s="772"/>
      <c r="O582" s="372">
        <f t="shared" si="63"/>
        <v>39308</v>
      </c>
      <c r="Q582" s="396"/>
      <c r="R582" s="30"/>
      <c r="X582" s="313">
        <v>34181.238928320003</v>
      </c>
    </row>
    <row r="583" spans="1:24" x14ac:dyDescent="0.3">
      <c r="A583" s="317" t="s">
        <v>1245</v>
      </c>
      <c r="B583" s="317" t="s">
        <v>4403</v>
      </c>
      <c r="C583" s="318">
        <v>11</v>
      </c>
      <c r="D583" s="318">
        <v>54</v>
      </c>
      <c r="E583" s="318">
        <v>1000</v>
      </c>
      <c r="F583" s="318">
        <v>720</v>
      </c>
      <c r="G583" s="318">
        <v>660</v>
      </c>
      <c r="H583" s="319">
        <v>1469</v>
      </c>
      <c r="I583" s="319">
        <v>1201.6419999999998</v>
      </c>
      <c r="J583" s="319">
        <v>948.97400000000005</v>
      </c>
      <c r="K583" s="318">
        <v>48</v>
      </c>
      <c r="L583" s="320">
        <v>0.5</v>
      </c>
      <c r="M583" s="321">
        <v>6</v>
      </c>
      <c r="N583" s="772"/>
      <c r="O583" s="372">
        <f t="shared" si="63"/>
        <v>42484</v>
      </c>
      <c r="Q583" s="396"/>
      <c r="R583" s="30"/>
      <c r="X583" s="319">
        <v>36942.899749470002</v>
      </c>
    </row>
    <row r="584" spans="1:24" x14ac:dyDescent="0.3">
      <c r="A584" s="77" t="s">
        <v>1246</v>
      </c>
      <c r="B584" s="77" t="s">
        <v>4404</v>
      </c>
      <c r="C584" s="29">
        <v>12</v>
      </c>
      <c r="D584" s="29">
        <v>54</v>
      </c>
      <c r="E584" s="29">
        <v>1000</v>
      </c>
      <c r="F584" s="29">
        <v>786</v>
      </c>
      <c r="G584" s="29">
        <v>726</v>
      </c>
      <c r="H584" s="313">
        <v>1601</v>
      </c>
      <c r="I584" s="313">
        <v>1309.6179999999999</v>
      </c>
      <c r="J584" s="313">
        <v>1034.2460000000001</v>
      </c>
      <c r="K584" s="29">
        <v>52.4</v>
      </c>
      <c r="L584" s="314">
        <v>0.5</v>
      </c>
      <c r="M584" s="315">
        <v>6</v>
      </c>
      <c r="N584" s="772"/>
      <c r="O584" s="372">
        <f t="shared" si="63"/>
        <v>45622</v>
      </c>
      <c r="Q584" s="396"/>
      <c r="R584" s="30"/>
      <c r="X584" s="313">
        <v>39671.381615580009</v>
      </c>
    </row>
    <row r="585" spans="1:24" x14ac:dyDescent="0.3">
      <c r="A585" s="77" t="s">
        <v>1247</v>
      </c>
      <c r="B585" s="77" t="s">
        <v>4405</v>
      </c>
      <c r="C585" s="29">
        <v>13</v>
      </c>
      <c r="D585" s="29">
        <v>54</v>
      </c>
      <c r="E585" s="29">
        <v>1000</v>
      </c>
      <c r="F585" s="29">
        <v>852</v>
      </c>
      <c r="G585" s="29">
        <v>792</v>
      </c>
      <c r="H585" s="313">
        <v>1736</v>
      </c>
      <c r="I585" s="313">
        <v>1420.048</v>
      </c>
      <c r="J585" s="313">
        <v>1121.4560000000001</v>
      </c>
      <c r="K585" s="29">
        <v>56.7</v>
      </c>
      <c r="L585" s="314">
        <v>0.5</v>
      </c>
      <c r="M585" s="315">
        <v>6</v>
      </c>
      <c r="N585" s="772"/>
      <c r="O585" s="372">
        <f t="shared" si="63"/>
        <v>48760</v>
      </c>
      <c r="Q585" s="396"/>
      <c r="R585" s="30"/>
      <c r="X585" s="313">
        <v>42399.863481690008</v>
      </c>
    </row>
    <row r="586" spans="1:24" x14ac:dyDescent="0.3">
      <c r="A586" s="77" t="s">
        <v>1248</v>
      </c>
      <c r="B586" s="77" t="s">
        <v>4406</v>
      </c>
      <c r="C586" s="29">
        <v>14</v>
      </c>
      <c r="D586" s="29">
        <v>54</v>
      </c>
      <c r="E586" s="29">
        <v>1000</v>
      </c>
      <c r="F586" s="29">
        <v>918</v>
      </c>
      <c r="G586" s="29">
        <v>858</v>
      </c>
      <c r="H586" s="313">
        <v>1868</v>
      </c>
      <c r="I586" s="313">
        <v>1528.0239999999999</v>
      </c>
      <c r="J586" s="313">
        <v>1206.7280000000001</v>
      </c>
      <c r="K586" s="29">
        <v>61</v>
      </c>
      <c r="L586" s="314">
        <v>0.5</v>
      </c>
      <c r="M586" s="315">
        <v>6</v>
      </c>
      <c r="N586" s="773"/>
      <c r="O586" s="372">
        <f t="shared" si="63"/>
        <v>51898</v>
      </c>
      <c r="Q586" s="396"/>
      <c r="R586" s="30"/>
      <c r="X586" s="313">
        <v>45128.345347800008</v>
      </c>
    </row>
    <row r="587" spans="1:24" x14ac:dyDescent="0.3">
      <c r="H587" s="30"/>
      <c r="I587" s="30"/>
      <c r="J587" s="30"/>
      <c r="M587" s="324"/>
      <c r="O587" s="372">
        <f t="shared" si="63"/>
        <v>0</v>
      </c>
      <c r="P587" s="30"/>
      <c r="Q587" s="396"/>
      <c r="R587" s="30"/>
      <c r="X587" s="30"/>
    </row>
    <row r="588" spans="1:24" x14ac:dyDescent="0.3">
      <c r="B588" s="325" t="s">
        <v>178</v>
      </c>
      <c r="H588" s="30"/>
      <c r="I588" s="30"/>
      <c r="J588" s="30"/>
      <c r="M588" s="324"/>
      <c r="O588" s="372">
        <f t="shared" si="63"/>
        <v>0</v>
      </c>
      <c r="P588" s="30"/>
      <c r="Q588" s="396"/>
      <c r="R588" s="30"/>
      <c r="X588" s="30"/>
    </row>
    <row r="589" spans="1:24" x14ac:dyDescent="0.3">
      <c r="A589" s="77" t="s">
        <v>1249</v>
      </c>
      <c r="B589" s="77" t="s">
        <v>3749</v>
      </c>
      <c r="C589" s="29">
        <v>2</v>
      </c>
      <c r="D589" s="29">
        <v>54</v>
      </c>
      <c r="E589" s="29">
        <v>1250</v>
      </c>
      <c r="F589" s="29">
        <v>126</v>
      </c>
      <c r="G589" s="29">
        <v>66</v>
      </c>
      <c r="H589" s="313">
        <v>331</v>
      </c>
      <c r="I589" s="313">
        <v>270.75799999999998</v>
      </c>
      <c r="J589" s="313">
        <v>213.82599999999999</v>
      </c>
      <c r="K589" s="29">
        <v>10.8</v>
      </c>
      <c r="L589" s="314">
        <v>0.5</v>
      </c>
      <c r="M589" s="315">
        <v>2</v>
      </c>
      <c r="N589" s="771" t="s">
        <v>201</v>
      </c>
      <c r="O589" s="372">
        <f t="shared" si="63"/>
        <v>15474</v>
      </c>
      <c r="Q589" s="396"/>
      <c r="R589" s="30"/>
      <c r="X589" s="313">
        <v>13455.842994000002</v>
      </c>
    </row>
    <row r="590" spans="1:24" x14ac:dyDescent="0.3">
      <c r="A590" s="77" t="s">
        <v>1250</v>
      </c>
      <c r="B590" s="77" t="s">
        <v>3750</v>
      </c>
      <c r="C590" s="29">
        <v>3</v>
      </c>
      <c r="D590" s="29">
        <v>54</v>
      </c>
      <c r="E590" s="29">
        <v>1250</v>
      </c>
      <c r="F590" s="29">
        <v>192</v>
      </c>
      <c r="G590" s="29">
        <v>132</v>
      </c>
      <c r="H590" s="313">
        <v>497</v>
      </c>
      <c r="I590" s="313">
        <v>406.54599999999999</v>
      </c>
      <c r="J590" s="313">
        <v>321.06200000000001</v>
      </c>
      <c r="K590" s="29">
        <v>16.100000000000001</v>
      </c>
      <c r="L590" s="314">
        <v>0.5</v>
      </c>
      <c r="M590" s="315">
        <v>4</v>
      </c>
      <c r="N590" s="772"/>
      <c r="O590" s="372">
        <f t="shared" si="63"/>
        <v>19268</v>
      </c>
      <c r="Q590" s="396"/>
      <c r="R590" s="30"/>
      <c r="X590" s="313">
        <v>16754.541192180001</v>
      </c>
    </row>
    <row r="591" spans="1:24" x14ac:dyDescent="0.3">
      <c r="A591" s="77" t="s">
        <v>1251</v>
      </c>
      <c r="B591" s="77" t="s">
        <v>3751</v>
      </c>
      <c r="C591" s="29">
        <v>4</v>
      </c>
      <c r="D591" s="29">
        <v>54</v>
      </c>
      <c r="E591" s="29">
        <v>1250</v>
      </c>
      <c r="F591" s="29">
        <v>258</v>
      </c>
      <c r="G591" s="29">
        <v>198</v>
      </c>
      <c r="H591" s="313">
        <v>663</v>
      </c>
      <c r="I591" s="313">
        <v>542.33399999999995</v>
      </c>
      <c r="J591" s="313">
        <v>428.298</v>
      </c>
      <c r="K591" s="29">
        <v>21.3</v>
      </c>
      <c r="L591" s="314">
        <v>0.5</v>
      </c>
      <c r="M591" s="315">
        <v>4</v>
      </c>
      <c r="N591" s="772"/>
      <c r="O591" s="372">
        <f t="shared" si="63"/>
        <v>23069</v>
      </c>
      <c r="Q591" s="396"/>
      <c r="R591" s="30"/>
      <c r="X591" s="313">
        <v>20060.15223168</v>
      </c>
    </row>
    <row r="592" spans="1:24" x14ac:dyDescent="0.3">
      <c r="A592" s="317" t="s">
        <v>1252</v>
      </c>
      <c r="B592" s="317" t="s">
        <v>4407</v>
      </c>
      <c r="C592" s="318">
        <v>5</v>
      </c>
      <c r="D592" s="318">
        <v>54</v>
      </c>
      <c r="E592" s="318">
        <v>1250</v>
      </c>
      <c r="F592" s="318">
        <v>324</v>
      </c>
      <c r="G592" s="318">
        <v>264</v>
      </c>
      <c r="H592" s="319">
        <v>829</v>
      </c>
      <c r="I592" s="319">
        <v>678.12199999999996</v>
      </c>
      <c r="J592" s="319">
        <v>535.53399999999999</v>
      </c>
      <c r="K592" s="318">
        <v>26.7</v>
      </c>
      <c r="L592" s="320">
        <v>0.5</v>
      </c>
      <c r="M592" s="321">
        <v>4</v>
      </c>
      <c r="N592" s="772"/>
      <c r="O592" s="372">
        <f t="shared" si="63"/>
        <v>26879</v>
      </c>
      <c r="Q592" s="396"/>
      <c r="R592" s="30"/>
      <c r="X592" s="319">
        <v>23372.676112500001</v>
      </c>
    </row>
    <row r="593" spans="1:24" x14ac:dyDescent="0.3">
      <c r="A593" s="77" t="s">
        <v>1253</v>
      </c>
      <c r="B593" s="77" t="s">
        <v>4408</v>
      </c>
      <c r="C593" s="29">
        <v>6</v>
      </c>
      <c r="D593" s="29">
        <v>54</v>
      </c>
      <c r="E593" s="29">
        <v>1250</v>
      </c>
      <c r="F593" s="29">
        <v>390</v>
      </c>
      <c r="G593" s="29">
        <v>330</v>
      </c>
      <c r="H593" s="313">
        <v>994</v>
      </c>
      <c r="I593" s="313">
        <v>813.09199999999998</v>
      </c>
      <c r="J593" s="313">
        <v>642.12400000000002</v>
      </c>
      <c r="K593" s="29">
        <v>31.9</v>
      </c>
      <c r="L593" s="314">
        <v>0.5</v>
      </c>
      <c r="M593" s="315">
        <v>4</v>
      </c>
      <c r="N593" s="772"/>
      <c r="O593" s="372">
        <f t="shared" si="63"/>
        <v>30696</v>
      </c>
      <c r="Q593" s="396"/>
      <c r="R593" s="30"/>
      <c r="X593" s="313">
        <v>26692.11283464</v>
      </c>
    </row>
    <row r="594" spans="1:24" x14ac:dyDescent="0.3">
      <c r="A594" s="77" t="s">
        <v>1254</v>
      </c>
      <c r="B594" s="77" t="s">
        <v>4409</v>
      </c>
      <c r="C594" s="29">
        <v>7</v>
      </c>
      <c r="D594" s="29">
        <v>54</v>
      </c>
      <c r="E594" s="29">
        <v>1250</v>
      </c>
      <c r="F594" s="29">
        <v>456</v>
      </c>
      <c r="G594" s="29">
        <v>396</v>
      </c>
      <c r="H594" s="313">
        <v>1160</v>
      </c>
      <c r="I594" s="313">
        <v>948.88</v>
      </c>
      <c r="J594" s="313">
        <v>749.36</v>
      </c>
      <c r="K594" s="29">
        <v>37.200000000000003</v>
      </c>
      <c r="L594" s="314">
        <v>0.5</v>
      </c>
      <c r="M594" s="315">
        <v>4</v>
      </c>
      <c r="N594" s="772"/>
      <c r="O594" s="372">
        <f t="shared" si="63"/>
        <v>34521</v>
      </c>
      <c r="Q594" s="396"/>
      <c r="R594" s="30"/>
      <c r="X594" s="313">
        <v>30018.462398099997</v>
      </c>
    </row>
    <row r="595" spans="1:24" x14ac:dyDescent="0.3">
      <c r="A595" s="317" t="s">
        <v>1255</v>
      </c>
      <c r="B595" s="317" t="s">
        <v>4410</v>
      </c>
      <c r="C595" s="318">
        <v>8</v>
      </c>
      <c r="D595" s="318">
        <v>54</v>
      </c>
      <c r="E595" s="318">
        <v>1250</v>
      </c>
      <c r="F595" s="318">
        <v>522</v>
      </c>
      <c r="G595" s="318">
        <v>462</v>
      </c>
      <c r="H595" s="319">
        <v>1326</v>
      </c>
      <c r="I595" s="319">
        <v>1084.6679999999999</v>
      </c>
      <c r="J595" s="319">
        <v>856.596</v>
      </c>
      <c r="K595" s="318">
        <v>42.5</v>
      </c>
      <c r="L595" s="320">
        <v>0.5</v>
      </c>
      <c r="M595" s="321">
        <v>4</v>
      </c>
      <c r="N595" s="772"/>
      <c r="O595" s="372">
        <f t="shared" si="63"/>
        <v>38356</v>
      </c>
      <c r="Q595" s="396"/>
      <c r="R595" s="30"/>
      <c r="X595" s="319">
        <v>33353.328072240001</v>
      </c>
    </row>
    <row r="596" spans="1:24" x14ac:dyDescent="0.3">
      <c r="A596" s="77" t="s">
        <v>1256</v>
      </c>
      <c r="B596" s="77" t="s">
        <v>4411</v>
      </c>
      <c r="C596" s="29">
        <v>9</v>
      </c>
      <c r="D596" s="29">
        <v>54</v>
      </c>
      <c r="E596" s="29">
        <v>1250</v>
      </c>
      <c r="F596" s="29">
        <v>588</v>
      </c>
      <c r="G596" s="29">
        <v>528</v>
      </c>
      <c r="H596" s="313">
        <v>1492</v>
      </c>
      <c r="I596" s="313">
        <v>1220.4559999999999</v>
      </c>
      <c r="J596" s="313">
        <v>963.83199999999999</v>
      </c>
      <c r="K596" s="29">
        <v>47.8</v>
      </c>
      <c r="L596" s="314">
        <v>0.5</v>
      </c>
      <c r="M596" s="315">
        <v>4</v>
      </c>
      <c r="N596" s="772"/>
      <c r="O596" s="372">
        <f t="shared" si="63"/>
        <v>42198</v>
      </c>
      <c r="Q596" s="396"/>
      <c r="R596" s="30"/>
      <c r="X596" s="313">
        <v>36693.504995399991</v>
      </c>
    </row>
    <row r="597" spans="1:24" x14ac:dyDescent="0.3">
      <c r="A597" s="77" t="s">
        <v>1257</v>
      </c>
      <c r="B597" s="77" t="s">
        <v>4412</v>
      </c>
      <c r="C597" s="29">
        <v>10</v>
      </c>
      <c r="D597" s="29">
        <v>54</v>
      </c>
      <c r="E597" s="29">
        <v>1250</v>
      </c>
      <c r="F597" s="29">
        <v>654</v>
      </c>
      <c r="G597" s="29">
        <v>594</v>
      </c>
      <c r="H597" s="313">
        <v>1657</v>
      </c>
      <c r="I597" s="313">
        <v>1355.4259999999999</v>
      </c>
      <c r="J597" s="313">
        <v>1070.422</v>
      </c>
      <c r="K597" s="29">
        <v>53.1</v>
      </c>
      <c r="L597" s="314">
        <v>0.5</v>
      </c>
      <c r="M597" s="315">
        <v>6</v>
      </c>
      <c r="N597" s="772"/>
      <c r="O597" s="372">
        <f t="shared" si="63"/>
        <v>46050</v>
      </c>
      <c r="Q597" s="396"/>
      <c r="R597" s="30"/>
      <c r="X597" s="313">
        <v>40043.808006840001</v>
      </c>
    </row>
    <row r="598" spans="1:24" x14ac:dyDescent="0.3">
      <c r="A598" s="317" t="s">
        <v>1258</v>
      </c>
      <c r="B598" s="317" t="s">
        <v>4413</v>
      </c>
      <c r="C598" s="318">
        <v>11</v>
      </c>
      <c r="D598" s="318">
        <v>54</v>
      </c>
      <c r="E598" s="318">
        <v>1250</v>
      </c>
      <c r="F598" s="318">
        <v>720</v>
      </c>
      <c r="G598" s="318">
        <v>660</v>
      </c>
      <c r="H598" s="319">
        <v>1823</v>
      </c>
      <c r="I598" s="319">
        <v>1491.2139999999999</v>
      </c>
      <c r="J598" s="319">
        <v>1177.6580000000001</v>
      </c>
      <c r="K598" s="318">
        <v>58.4</v>
      </c>
      <c r="L598" s="320">
        <v>0.5</v>
      </c>
      <c r="M598" s="321">
        <v>6</v>
      </c>
      <c r="N598" s="772"/>
      <c r="O598" s="372">
        <f t="shared" si="63"/>
        <v>49907</v>
      </c>
      <c r="Q598" s="396"/>
      <c r="R598" s="30"/>
      <c r="X598" s="319">
        <v>43397.813966760012</v>
      </c>
    </row>
    <row r="599" spans="1:24" x14ac:dyDescent="0.3">
      <c r="A599" s="77" t="s">
        <v>1259</v>
      </c>
      <c r="B599" s="77" t="s">
        <v>4414</v>
      </c>
      <c r="C599" s="29">
        <v>12</v>
      </c>
      <c r="D599" s="29">
        <v>54</v>
      </c>
      <c r="E599" s="29">
        <v>1250</v>
      </c>
      <c r="F599" s="29">
        <v>786</v>
      </c>
      <c r="G599" s="29">
        <v>726</v>
      </c>
      <c r="H599" s="313">
        <v>1989</v>
      </c>
      <c r="I599" s="313">
        <v>1627.002</v>
      </c>
      <c r="J599" s="313">
        <v>1284.894</v>
      </c>
      <c r="K599" s="29">
        <v>63.7</v>
      </c>
      <c r="L599" s="314">
        <v>0.5</v>
      </c>
      <c r="M599" s="315">
        <v>6</v>
      </c>
      <c r="N599" s="772"/>
      <c r="O599" s="372">
        <f t="shared" si="63"/>
        <v>53721</v>
      </c>
      <c r="Q599" s="396"/>
      <c r="R599" s="30"/>
      <c r="X599" s="313">
        <v>46714.12968024001</v>
      </c>
    </row>
    <row r="600" spans="1:24" x14ac:dyDescent="0.3">
      <c r="A600" s="77" t="s">
        <v>1260</v>
      </c>
      <c r="B600" s="77" t="s">
        <v>4415</v>
      </c>
      <c r="C600" s="29">
        <v>13</v>
      </c>
      <c r="D600" s="29">
        <v>54</v>
      </c>
      <c r="E600" s="29">
        <v>1250</v>
      </c>
      <c r="F600" s="29">
        <v>852</v>
      </c>
      <c r="G600" s="29">
        <v>792</v>
      </c>
      <c r="H600" s="313">
        <v>2154</v>
      </c>
      <c r="I600" s="313">
        <v>1761.972</v>
      </c>
      <c r="J600" s="313">
        <v>1391.4840000000002</v>
      </c>
      <c r="K600" s="29">
        <v>69</v>
      </c>
      <c r="L600" s="314">
        <v>0.5</v>
      </c>
      <c r="M600" s="315">
        <v>6</v>
      </c>
      <c r="N600" s="772"/>
      <c r="O600" s="372">
        <f t="shared" si="63"/>
        <v>57533</v>
      </c>
      <c r="Q600" s="396"/>
      <c r="R600" s="30"/>
      <c r="X600" s="313">
        <v>50028.837093179995</v>
      </c>
    </row>
    <row r="601" spans="1:24" x14ac:dyDescent="0.3">
      <c r="A601" s="77" t="s">
        <v>1261</v>
      </c>
      <c r="B601" s="77" t="s">
        <v>4416</v>
      </c>
      <c r="C601" s="29">
        <v>14</v>
      </c>
      <c r="D601" s="29">
        <v>54</v>
      </c>
      <c r="E601" s="29">
        <v>1250</v>
      </c>
      <c r="F601" s="29">
        <v>918</v>
      </c>
      <c r="G601" s="29">
        <v>858</v>
      </c>
      <c r="H601" s="313">
        <v>2320</v>
      </c>
      <c r="I601" s="313">
        <v>1897.76</v>
      </c>
      <c r="J601" s="313">
        <v>1498.72</v>
      </c>
      <c r="K601" s="29">
        <v>74.2</v>
      </c>
      <c r="L601" s="314">
        <v>0.5</v>
      </c>
      <c r="M601" s="315">
        <v>6</v>
      </c>
      <c r="N601" s="773"/>
      <c r="O601" s="372">
        <f t="shared" si="63"/>
        <v>61345</v>
      </c>
      <c r="Q601" s="396"/>
      <c r="R601" s="30"/>
      <c r="X601" s="313">
        <v>53343.544506120001</v>
      </c>
    </row>
    <row r="602" spans="1:24" x14ac:dyDescent="0.3">
      <c r="H602" s="30"/>
      <c r="I602" s="30"/>
      <c r="J602" s="30"/>
      <c r="M602" s="324"/>
      <c r="O602" s="372">
        <f t="shared" si="63"/>
        <v>0</v>
      </c>
      <c r="P602" s="30"/>
      <c r="Q602" s="30"/>
      <c r="R602" s="30"/>
      <c r="X602" s="30"/>
    </row>
    <row r="603" spans="1:24" x14ac:dyDescent="0.3">
      <c r="B603" s="325" t="s">
        <v>179</v>
      </c>
      <c r="H603" s="30"/>
      <c r="I603" s="30"/>
      <c r="J603" s="30"/>
      <c r="M603" s="324"/>
      <c r="O603" s="372">
        <f t="shared" si="63"/>
        <v>0</v>
      </c>
      <c r="P603" s="30"/>
      <c r="Q603" s="30"/>
      <c r="R603" s="30"/>
      <c r="X603" s="30"/>
    </row>
    <row r="604" spans="1:24" x14ac:dyDescent="0.3">
      <c r="A604" s="77" t="s">
        <v>1262</v>
      </c>
      <c r="B604" s="77" t="s">
        <v>3752</v>
      </c>
      <c r="C604" s="29">
        <v>2</v>
      </c>
      <c r="D604" s="29">
        <v>54</v>
      </c>
      <c r="E604" s="29">
        <v>1500</v>
      </c>
      <c r="F604" s="29">
        <v>126</v>
      </c>
      <c r="G604" s="29">
        <v>66</v>
      </c>
      <c r="H604" s="313">
        <v>399</v>
      </c>
      <c r="I604" s="313">
        <v>326.38200000000001</v>
      </c>
      <c r="J604" s="313">
        <v>257.75400000000002</v>
      </c>
      <c r="K604" s="29">
        <v>12.7</v>
      </c>
      <c r="L604" s="314">
        <v>0.5</v>
      </c>
      <c r="M604" s="315">
        <v>2</v>
      </c>
      <c r="N604" s="771" t="s">
        <v>201</v>
      </c>
      <c r="O604" s="372">
        <f t="shared" si="63"/>
        <v>15879</v>
      </c>
      <c r="P604" s="313"/>
      <c r="Q604" s="30"/>
      <c r="R604" s="30"/>
      <c r="X604" s="313">
        <v>13807.941740999997</v>
      </c>
    </row>
    <row r="605" spans="1:24" x14ac:dyDescent="0.3">
      <c r="A605" s="77" t="s">
        <v>1263</v>
      </c>
      <c r="B605" s="77" t="s">
        <v>3753</v>
      </c>
      <c r="C605" s="29">
        <v>3</v>
      </c>
      <c r="D605" s="29">
        <v>54</v>
      </c>
      <c r="E605" s="29">
        <v>1500</v>
      </c>
      <c r="F605" s="29">
        <v>192</v>
      </c>
      <c r="G605" s="29">
        <v>132</v>
      </c>
      <c r="H605" s="313">
        <v>598</v>
      </c>
      <c r="I605" s="313">
        <v>489.16399999999999</v>
      </c>
      <c r="J605" s="313">
        <v>386.30799999999999</v>
      </c>
      <c r="K605" s="29">
        <v>18.899999999999999</v>
      </c>
      <c r="L605" s="314">
        <v>0.5</v>
      </c>
      <c r="M605" s="315">
        <v>4</v>
      </c>
      <c r="N605" s="772"/>
      <c r="O605" s="372">
        <f t="shared" si="63"/>
        <v>19880</v>
      </c>
      <c r="P605" s="313"/>
      <c r="Q605" s="30"/>
      <c r="R605" s="30"/>
      <c r="X605" s="313">
        <v>17287.232468219998</v>
      </c>
    </row>
    <row r="606" spans="1:24" x14ac:dyDescent="0.3">
      <c r="A606" s="77" t="s">
        <v>1264</v>
      </c>
      <c r="B606" s="77" t="s">
        <v>3754</v>
      </c>
      <c r="C606" s="29">
        <v>4</v>
      </c>
      <c r="D606" s="29">
        <v>54</v>
      </c>
      <c r="E606" s="29">
        <v>1500</v>
      </c>
      <c r="F606" s="29">
        <v>258</v>
      </c>
      <c r="G606" s="29">
        <v>198</v>
      </c>
      <c r="H606" s="313">
        <v>796</v>
      </c>
      <c r="I606" s="313">
        <v>651.12799999999993</v>
      </c>
      <c r="J606" s="313">
        <v>514.21600000000001</v>
      </c>
      <c r="K606" s="29">
        <v>25.2</v>
      </c>
      <c r="L606" s="314">
        <v>0.5</v>
      </c>
      <c r="M606" s="315">
        <v>4</v>
      </c>
      <c r="N606" s="772"/>
      <c r="O606" s="372">
        <f t="shared" si="63"/>
        <v>23890</v>
      </c>
      <c r="P606" s="313"/>
      <c r="Q606" s="30"/>
      <c r="R606" s="30"/>
      <c r="X606" s="313">
        <v>20773.815052319995</v>
      </c>
    </row>
    <row r="607" spans="1:24" x14ac:dyDescent="0.3">
      <c r="A607" s="317" t="s">
        <v>1265</v>
      </c>
      <c r="B607" s="317" t="s">
        <v>4417</v>
      </c>
      <c r="C607" s="318">
        <v>5</v>
      </c>
      <c r="D607" s="318">
        <v>54</v>
      </c>
      <c r="E607" s="318">
        <v>1500</v>
      </c>
      <c r="F607" s="318">
        <v>324</v>
      </c>
      <c r="G607" s="318">
        <v>264</v>
      </c>
      <c r="H607" s="319">
        <v>995</v>
      </c>
      <c r="I607" s="319">
        <v>813.91</v>
      </c>
      <c r="J607" s="319">
        <v>642.77</v>
      </c>
      <c r="K607" s="318">
        <v>31.4</v>
      </c>
      <c r="L607" s="320">
        <v>0.5</v>
      </c>
      <c r="M607" s="321">
        <v>4</v>
      </c>
      <c r="N607" s="772"/>
      <c r="O607" s="372">
        <f t="shared" si="63"/>
        <v>27908</v>
      </c>
      <c r="P607" s="319"/>
      <c r="Q607" s="30"/>
      <c r="R607" s="30"/>
      <c r="X607" s="319">
        <v>24267.6894933</v>
      </c>
    </row>
    <row r="608" spans="1:24" x14ac:dyDescent="0.3">
      <c r="A608" s="77" t="s">
        <v>1266</v>
      </c>
      <c r="B608" s="77" t="s">
        <v>4418</v>
      </c>
      <c r="C608" s="29">
        <v>6</v>
      </c>
      <c r="D608" s="29">
        <v>54</v>
      </c>
      <c r="E608" s="29">
        <v>1500</v>
      </c>
      <c r="F608" s="29">
        <v>390</v>
      </c>
      <c r="G608" s="29">
        <v>330</v>
      </c>
      <c r="H608" s="313">
        <v>1194</v>
      </c>
      <c r="I608" s="313">
        <v>976.69199999999989</v>
      </c>
      <c r="J608" s="313">
        <v>771.32400000000007</v>
      </c>
      <c r="K608" s="29">
        <v>37.6</v>
      </c>
      <c r="L608" s="314">
        <v>0.5</v>
      </c>
      <c r="M608" s="315">
        <v>4</v>
      </c>
      <c r="N608" s="772"/>
      <c r="O608" s="372">
        <f t="shared" si="63"/>
        <v>31932</v>
      </c>
      <c r="P608" s="313"/>
      <c r="Q608" s="30"/>
      <c r="R608" s="30"/>
      <c r="X608" s="313">
        <v>27767.255875920004</v>
      </c>
    </row>
    <row r="609" spans="1:24" x14ac:dyDescent="0.3">
      <c r="A609" s="77" t="s">
        <v>1267</v>
      </c>
      <c r="B609" s="77" t="s">
        <v>4419</v>
      </c>
      <c r="C609" s="29">
        <v>7</v>
      </c>
      <c r="D609" s="29">
        <v>54</v>
      </c>
      <c r="E609" s="29">
        <v>1500</v>
      </c>
      <c r="F609" s="29">
        <v>456</v>
      </c>
      <c r="G609" s="29">
        <v>396</v>
      </c>
      <c r="H609" s="313">
        <v>1394</v>
      </c>
      <c r="I609" s="313">
        <v>1140.2919999999999</v>
      </c>
      <c r="J609" s="313">
        <v>900.524</v>
      </c>
      <c r="K609" s="29">
        <v>43.9</v>
      </c>
      <c r="L609" s="314">
        <v>0.5</v>
      </c>
      <c r="M609" s="315">
        <v>4</v>
      </c>
      <c r="N609" s="772"/>
      <c r="O609" s="372">
        <f t="shared" si="63"/>
        <v>35967</v>
      </c>
      <c r="P609" s="313"/>
      <c r="Q609" s="30"/>
      <c r="R609" s="30"/>
      <c r="X609" s="313">
        <v>31275.712353599996</v>
      </c>
    </row>
    <row r="610" spans="1:24" x14ac:dyDescent="0.3">
      <c r="A610" s="317" t="s">
        <v>1268</v>
      </c>
      <c r="B610" s="317" t="s">
        <v>4420</v>
      </c>
      <c r="C610" s="318">
        <v>8</v>
      </c>
      <c r="D610" s="318">
        <v>54</v>
      </c>
      <c r="E610" s="318">
        <v>1500</v>
      </c>
      <c r="F610" s="318">
        <v>522</v>
      </c>
      <c r="G610" s="318">
        <v>462</v>
      </c>
      <c r="H610" s="319">
        <v>1593</v>
      </c>
      <c r="I610" s="319">
        <v>1303.0739999999998</v>
      </c>
      <c r="J610" s="319">
        <v>1029.078</v>
      </c>
      <c r="K610" s="318">
        <v>50.1</v>
      </c>
      <c r="L610" s="320">
        <v>0.5</v>
      </c>
      <c r="M610" s="321">
        <v>4</v>
      </c>
      <c r="N610" s="772"/>
      <c r="O610" s="372">
        <f t="shared" si="63"/>
        <v>40008</v>
      </c>
      <c r="P610" s="319"/>
      <c r="Q610" s="30"/>
      <c r="R610" s="30"/>
      <c r="X610" s="319">
        <v>34789.857418799998</v>
      </c>
    </row>
    <row r="611" spans="1:24" x14ac:dyDescent="0.3">
      <c r="A611" s="77" t="s">
        <v>1269</v>
      </c>
      <c r="B611" s="77" t="s">
        <v>4421</v>
      </c>
      <c r="C611" s="29">
        <v>9</v>
      </c>
      <c r="D611" s="29">
        <v>54</v>
      </c>
      <c r="E611" s="29">
        <v>1500</v>
      </c>
      <c r="F611" s="29">
        <v>588</v>
      </c>
      <c r="G611" s="29">
        <v>528</v>
      </c>
      <c r="H611" s="313">
        <v>1792</v>
      </c>
      <c r="I611" s="313">
        <v>1465.856</v>
      </c>
      <c r="J611" s="313">
        <v>1157.6320000000001</v>
      </c>
      <c r="K611" s="29">
        <v>56.3</v>
      </c>
      <c r="L611" s="314">
        <v>0.5</v>
      </c>
      <c r="M611" s="315">
        <v>4</v>
      </c>
      <c r="N611" s="772"/>
      <c r="O611" s="372">
        <f t="shared" si="63"/>
        <v>44060</v>
      </c>
      <c r="P611" s="313"/>
      <c r="Q611" s="30"/>
      <c r="R611" s="30"/>
      <c r="X611" s="313">
        <v>38312.89593318</v>
      </c>
    </row>
    <row r="612" spans="1:24" x14ac:dyDescent="0.3">
      <c r="A612" s="77" t="s">
        <v>1270</v>
      </c>
      <c r="B612" s="77" t="s">
        <v>4422</v>
      </c>
      <c r="C612" s="29">
        <v>10</v>
      </c>
      <c r="D612" s="29">
        <v>54</v>
      </c>
      <c r="E612" s="29">
        <v>1500</v>
      </c>
      <c r="F612" s="29">
        <v>654</v>
      </c>
      <c r="G612" s="29">
        <v>594</v>
      </c>
      <c r="H612" s="313">
        <v>1991</v>
      </c>
      <c r="I612" s="313">
        <v>1628.6379999999999</v>
      </c>
      <c r="J612" s="313">
        <v>1286.1860000000001</v>
      </c>
      <c r="K612" s="29">
        <v>62.6</v>
      </c>
      <c r="L612" s="314">
        <v>0.5</v>
      </c>
      <c r="M612" s="315">
        <v>6</v>
      </c>
      <c r="N612" s="772"/>
      <c r="O612" s="372">
        <f t="shared" si="63"/>
        <v>48118</v>
      </c>
      <c r="P612" s="313"/>
      <c r="Q612" s="30"/>
      <c r="R612" s="30"/>
      <c r="X612" s="313">
        <v>41841.619680960001</v>
      </c>
    </row>
    <row r="613" spans="1:24" x14ac:dyDescent="0.3">
      <c r="A613" s="317" t="s">
        <v>1271</v>
      </c>
      <c r="B613" s="317" t="s">
        <v>4423</v>
      </c>
      <c r="C613" s="318">
        <v>11</v>
      </c>
      <c r="D613" s="318">
        <v>54</v>
      </c>
      <c r="E613" s="318">
        <v>1500</v>
      </c>
      <c r="F613" s="318">
        <v>720</v>
      </c>
      <c r="G613" s="318">
        <v>660</v>
      </c>
      <c r="H613" s="319">
        <v>2189</v>
      </c>
      <c r="I613" s="319">
        <v>1790.6019999999999</v>
      </c>
      <c r="J613" s="319">
        <v>1414.0940000000001</v>
      </c>
      <c r="K613" s="318">
        <v>68.8</v>
      </c>
      <c r="L613" s="320">
        <v>0.5</v>
      </c>
      <c r="M613" s="321">
        <v>6</v>
      </c>
      <c r="N613" s="772"/>
      <c r="O613" s="372">
        <f t="shared" si="63"/>
        <v>52186</v>
      </c>
      <c r="P613" s="319"/>
      <c r="Q613" s="30"/>
      <c r="R613" s="30"/>
      <c r="X613" s="319">
        <v>45379.240232040007</v>
      </c>
    </row>
    <row r="614" spans="1:24" x14ac:dyDescent="0.3">
      <c r="A614" s="77" t="s">
        <v>1272</v>
      </c>
      <c r="B614" s="77" t="s">
        <v>4424</v>
      </c>
      <c r="C614" s="29">
        <v>12</v>
      </c>
      <c r="D614" s="29">
        <v>54</v>
      </c>
      <c r="E614" s="29">
        <v>1500</v>
      </c>
      <c r="F614" s="29">
        <v>786</v>
      </c>
      <c r="G614" s="29">
        <v>726</v>
      </c>
      <c r="H614" s="313">
        <v>2389</v>
      </c>
      <c r="I614" s="313">
        <v>1954.2019999999998</v>
      </c>
      <c r="J614" s="313">
        <v>1543.2940000000001</v>
      </c>
      <c r="K614" s="29">
        <v>75</v>
      </c>
      <c r="L614" s="314">
        <v>0.5</v>
      </c>
      <c r="M614" s="315">
        <v>6</v>
      </c>
      <c r="N614" s="772"/>
      <c r="O614" s="372">
        <f t="shared" si="63"/>
        <v>56201</v>
      </c>
      <c r="P614" s="313"/>
      <c r="Q614" s="30"/>
      <c r="R614" s="30"/>
      <c r="X614" s="313">
        <v>48870.860704380015</v>
      </c>
    </row>
    <row r="615" spans="1:24" x14ac:dyDescent="0.3">
      <c r="A615" s="77" t="s">
        <v>1273</v>
      </c>
      <c r="B615" s="77" t="s">
        <v>4425</v>
      </c>
      <c r="C615" s="29">
        <v>13</v>
      </c>
      <c r="D615" s="29">
        <v>54</v>
      </c>
      <c r="E615" s="29">
        <v>1500</v>
      </c>
      <c r="F615" s="29">
        <v>852</v>
      </c>
      <c r="G615" s="29">
        <v>792</v>
      </c>
      <c r="H615" s="313">
        <v>2588</v>
      </c>
      <c r="I615" s="313">
        <v>2116.9839999999999</v>
      </c>
      <c r="J615" s="313">
        <v>1671.848</v>
      </c>
      <c r="K615" s="29">
        <v>81.3</v>
      </c>
      <c r="L615" s="314">
        <v>0.5</v>
      </c>
      <c r="M615" s="315">
        <v>6</v>
      </c>
      <c r="N615" s="772"/>
      <c r="O615" s="372">
        <f t="shared" si="63"/>
        <v>60222</v>
      </c>
      <c r="P615" s="313"/>
      <c r="Q615" s="30"/>
      <c r="R615" s="30"/>
      <c r="X615" s="313">
        <v>52367.30607834</v>
      </c>
    </row>
    <row r="616" spans="1:24" x14ac:dyDescent="0.3">
      <c r="A616" s="77" t="s">
        <v>1274</v>
      </c>
      <c r="B616" s="77" t="s">
        <v>4426</v>
      </c>
      <c r="C616" s="29">
        <v>14</v>
      </c>
      <c r="D616" s="29">
        <v>54</v>
      </c>
      <c r="E616" s="29">
        <v>1500</v>
      </c>
      <c r="F616" s="29">
        <v>918</v>
      </c>
      <c r="G616" s="29">
        <v>858</v>
      </c>
      <c r="H616" s="313">
        <v>2787</v>
      </c>
      <c r="I616" s="313">
        <v>2279.7660000000001</v>
      </c>
      <c r="J616" s="313">
        <v>1800.402</v>
      </c>
      <c r="K616" s="29">
        <v>87.5</v>
      </c>
      <c r="L616" s="314">
        <v>0.5</v>
      </c>
      <c r="M616" s="315">
        <v>6</v>
      </c>
      <c r="N616" s="773"/>
      <c r="O616" s="372">
        <f t="shared" si="63"/>
        <v>64243</v>
      </c>
      <c r="P616" s="313"/>
      <c r="Q616" s="30"/>
      <c r="R616" s="30"/>
      <c r="X616" s="313">
        <v>55863.751452299999</v>
      </c>
    </row>
    <row r="617" spans="1:24" x14ac:dyDescent="0.3">
      <c r="H617" s="30"/>
      <c r="I617" s="30"/>
      <c r="J617" s="30"/>
      <c r="M617" s="324"/>
      <c r="O617" s="372">
        <f t="shared" si="63"/>
        <v>0</v>
      </c>
      <c r="P617" s="30"/>
      <c r="Q617" s="30"/>
      <c r="R617" s="30"/>
      <c r="X617" s="30"/>
    </row>
    <row r="618" spans="1:24" x14ac:dyDescent="0.3">
      <c r="B618" s="325" t="s">
        <v>180</v>
      </c>
      <c r="H618" s="30"/>
      <c r="I618" s="30"/>
      <c r="J618" s="30"/>
      <c r="M618" s="324"/>
      <c r="O618" s="372">
        <f t="shared" si="63"/>
        <v>0</v>
      </c>
      <c r="P618" s="30"/>
      <c r="Q618" s="30"/>
      <c r="R618" s="30"/>
      <c r="X618" s="30"/>
    </row>
    <row r="619" spans="1:24" x14ac:dyDescent="0.3">
      <c r="A619" s="77" t="s">
        <v>1275</v>
      </c>
      <c r="B619" s="77" t="s">
        <v>3755</v>
      </c>
      <c r="C619" s="29">
        <v>2</v>
      </c>
      <c r="D619" s="29">
        <v>54</v>
      </c>
      <c r="E619" s="29">
        <v>1750</v>
      </c>
      <c r="F619" s="29">
        <v>126</v>
      </c>
      <c r="G619" s="29">
        <v>66</v>
      </c>
      <c r="H619" s="313">
        <v>462</v>
      </c>
      <c r="I619" s="313">
        <v>377.916</v>
      </c>
      <c r="J619" s="313">
        <v>298.452</v>
      </c>
      <c r="K619" s="29">
        <v>14.6</v>
      </c>
      <c r="L619" s="314">
        <v>0.5</v>
      </c>
      <c r="M619" s="315">
        <v>2</v>
      </c>
      <c r="N619" s="771" t="s">
        <v>201</v>
      </c>
      <c r="O619" s="372">
        <f t="shared" si="63"/>
        <v>16843</v>
      </c>
      <c r="P619" s="313"/>
      <c r="Q619" s="30"/>
      <c r="R619" s="30"/>
      <c r="X619" s="313">
        <v>14645.968623000001</v>
      </c>
    </row>
    <row r="620" spans="1:24" x14ac:dyDescent="0.3">
      <c r="A620" s="77" t="s">
        <v>1276</v>
      </c>
      <c r="B620" s="77" t="s">
        <v>3756</v>
      </c>
      <c r="C620" s="29">
        <v>3</v>
      </c>
      <c r="D620" s="29">
        <v>54</v>
      </c>
      <c r="E620" s="29">
        <v>1750</v>
      </c>
      <c r="F620" s="29">
        <v>192</v>
      </c>
      <c r="G620" s="29">
        <v>132</v>
      </c>
      <c r="H620" s="313">
        <v>694</v>
      </c>
      <c r="I620" s="313">
        <v>567.69200000000001</v>
      </c>
      <c r="J620" s="313">
        <v>448.32400000000001</v>
      </c>
      <c r="K620" s="29">
        <v>21.7</v>
      </c>
      <c r="L620" s="314">
        <v>0.5</v>
      </c>
      <c r="M620" s="315">
        <v>4</v>
      </c>
      <c r="N620" s="772"/>
      <c r="O620" s="372">
        <f t="shared" si="63"/>
        <v>21327</v>
      </c>
      <c r="P620" s="313"/>
      <c r="Q620" s="30"/>
      <c r="R620" s="30"/>
      <c r="X620" s="313">
        <v>18545.595991559996</v>
      </c>
    </row>
    <row r="621" spans="1:24" x14ac:dyDescent="0.3">
      <c r="A621" s="77" t="s">
        <v>1277</v>
      </c>
      <c r="B621" s="77" t="s">
        <v>3757</v>
      </c>
      <c r="C621" s="29">
        <v>4</v>
      </c>
      <c r="D621" s="29">
        <v>54</v>
      </c>
      <c r="E621" s="29">
        <v>1750</v>
      </c>
      <c r="F621" s="29">
        <v>258</v>
      </c>
      <c r="G621" s="29">
        <v>198</v>
      </c>
      <c r="H621" s="313">
        <v>925</v>
      </c>
      <c r="I621" s="313">
        <v>756.65</v>
      </c>
      <c r="J621" s="313">
        <v>597.55000000000007</v>
      </c>
      <c r="K621" s="29">
        <v>28.9</v>
      </c>
      <c r="L621" s="314">
        <v>0.5</v>
      </c>
      <c r="M621" s="315">
        <v>4</v>
      </c>
      <c r="N621" s="772"/>
      <c r="O621" s="372">
        <f t="shared" si="63"/>
        <v>25821</v>
      </c>
      <c r="P621" s="313"/>
      <c r="Q621" s="30"/>
      <c r="R621" s="30"/>
      <c r="X621" s="313">
        <v>22453.397350560004</v>
      </c>
    </row>
    <row r="622" spans="1:24" x14ac:dyDescent="0.3">
      <c r="A622" s="317" t="s">
        <v>1278</v>
      </c>
      <c r="B622" s="317" t="s">
        <v>4427</v>
      </c>
      <c r="C622" s="318">
        <v>5</v>
      </c>
      <c r="D622" s="318">
        <v>54</v>
      </c>
      <c r="E622" s="318">
        <v>1750</v>
      </c>
      <c r="F622" s="318">
        <v>324</v>
      </c>
      <c r="G622" s="318">
        <v>264</v>
      </c>
      <c r="H622" s="319">
        <v>1156</v>
      </c>
      <c r="I622" s="319">
        <v>945.60799999999995</v>
      </c>
      <c r="J622" s="319">
        <v>746.77600000000007</v>
      </c>
      <c r="K622" s="318">
        <v>36.1</v>
      </c>
      <c r="L622" s="320">
        <v>0.5</v>
      </c>
      <c r="M622" s="321">
        <v>4</v>
      </c>
      <c r="N622" s="772"/>
      <c r="O622" s="372">
        <f t="shared" si="63"/>
        <v>30325</v>
      </c>
      <c r="P622" s="319"/>
      <c r="Q622" s="30"/>
      <c r="R622" s="30"/>
      <c r="X622" s="319">
        <v>26369.3727</v>
      </c>
    </row>
    <row r="623" spans="1:24" x14ac:dyDescent="0.3">
      <c r="A623" s="77" t="s">
        <v>1279</v>
      </c>
      <c r="B623" s="77" t="s">
        <v>4428</v>
      </c>
      <c r="C623" s="29">
        <v>6</v>
      </c>
      <c r="D623" s="29">
        <v>54</v>
      </c>
      <c r="E623" s="29">
        <v>1750</v>
      </c>
      <c r="F623" s="29">
        <v>390</v>
      </c>
      <c r="G623" s="29">
        <v>330</v>
      </c>
      <c r="H623" s="313">
        <v>1387</v>
      </c>
      <c r="I623" s="313">
        <v>1134.566</v>
      </c>
      <c r="J623" s="313">
        <v>896.00200000000007</v>
      </c>
      <c r="K623" s="29">
        <v>43.3</v>
      </c>
      <c r="L623" s="314">
        <v>0.5</v>
      </c>
      <c r="M623" s="315">
        <v>4</v>
      </c>
      <c r="N623" s="772"/>
      <c r="O623" s="372">
        <f t="shared" si="63"/>
        <v>34839</v>
      </c>
      <c r="P623" s="313"/>
      <c r="Q623" s="30"/>
      <c r="R623" s="30"/>
      <c r="X623" s="313">
        <v>30295.121955119997</v>
      </c>
    </row>
    <row r="624" spans="1:24" x14ac:dyDescent="0.3">
      <c r="A624" s="77" t="s">
        <v>1280</v>
      </c>
      <c r="B624" s="77" t="s">
        <v>4429</v>
      </c>
      <c r="C624" s="29">
        <v>7</v>
      </c>
      <c r="D624" s="29">
        <v>54</v>
      </c>
      <c r="E624" s="29">
        <v>1750</v>
      </c>
      <c r="F624" s="29">
        <v>456</v>
      </c>
      <c r="G624" s="29">
        <v>396</v>
      </c>
      <c r="H624" s="313">
        <v>1619</v>
      </c>
      <c r="I624" s="313">
        <v>1324.3419999999999</v>
      </c>
      <c r="J624" s="313">
        <v>1045.874</v>
      </c>
      <c r="K624" s="29">
        <v>50.4</v>
      </c>
      <c r="L624" s="314">
        <v>0.5</v>
      </c>
      <c r="M624" s="315">
        <v>4</v>
      </c>
      <c r="N624" s="772"/>
      <c r="O624" s="372">
        <f t="shared" si="63"/>
        <v>39362</v>
      </c>
      <c r="P624" s="313"/>
      <c r="Q624" s="30"/>
      <c r="R624" s="30"/>
      <c r="X624" s="313">
        <v>34227.446962500006</v>
      </c>
    </row>
    <row r="625" spans="1:24" x14ac:dyDescent="0.3">
      <c r="A625" s="317" t="s">
        <v>1281</v>
      </c>
      <c r="B625" s="317" t="s">
        <v>4430</v>
      </c>
      <c r="C625" s="318">
        <v>8</v>
      </c>
      <c r="D625" s="318">
        <v>54</v>
      </c>
      <c r="E625" s="318">
        <v>1750</v>
      </c>
      <c r="F625" s="318">
        <v>522</v>
      </c>
      <c r="G625" s="318">
        <v>462</v>
      </c>
      <c r="H625" s="319">
        <v>1851</v>
      </c>
      <c r="I625" s="319">
        <v>1514.1179999999999</v>
      </c>
      <c r="J625" s="319">
        <v>1195.7460000000001</v>
      </c>
      <c r="K625" s="318">
        <v>57.6</v>
      </c>
      <c r="L625" s="320">
        <v>0.5</v>
      </c>
      <c r="M625" s="321">
        <v>4</v>
      </c>
      <c r="N625" s="772"/>
      <c r="O625" s="372">
        <f t="shared" si="63"/>
        <v>43889</v>
      </c>
      <c r="P625" s="319"/>
      <c r="Q625" s="30"/>
      <c r="R625" s="30"/>
      <c r="X625" s="319">
        <v>38164.739421599996</v>
      </c>
    </row>
    <row r="626" spans="1:24" x14ac:dyDescent="0.3">
      <c r="A626" s="77" t="s">
        <v>1282</v>
      </c>
      <c r="B626" s="77" t="s">
        <v>4431</v>
      </c>
      <c r="C626" s="29">
        <v>9</v>
      </c>
      <c r="D626" s="29">
        <v>54</v>
      </c>
      <c r="E626" s="29">
        <v>1750</v>
      </c>
      <c r="F626" s="29">
        <v>588</v>
      </c>
      <c r="G626" s="29">
        <v>528</v>
      </c>
      <c r="H626" s="313">
        <v>2082</v>
      </c>
      <c r="I626" s="313">
        <v>1703.0759999999998</v>
      </c>
      <c r="J626" s="313">
        <v>1344.972</v>
      </c>
      <c r="K626" s="29">
        <v>64.8</v>
      </c>
      <c r="L626" s="314">
        <v>0.5</v>
      </c>
      <c r="M626" s="315">
        <v>4</v>
      </c>
      <c r="N626" s="772"/>
      <c r="O626" s="372">
        <f t="shared" si="63"/>
        <v>48430</v>
      </c>
      <c r="P626" s="313"/>
      <c r="Q626" s="30"/>
      <c r="R626" s="30"/>
      <c r="X626" s="313">
        <v>42113.409055740005</v>
      </c>
    </row>
    <row r="627" spans="1:24" x14ac:dyDescent="0.3">
      <c r="A627" s="77" t="s">
        <v>1283</v>
      </c>
      <c r="B627" s="77" t="s">
        <v>4432</v>
      </c>
      <c r="C627" s="29">
        <v>10</v>
      </c>
      <c r="D627" s="29">
        <v>54</v>
      </c>
      <c r="E627" s="29">
        <v>1750</v>
      </c>
      <c r="F627" s="29">
        <v>654</v>
      </c>
      <c r="G627" s="29">
        <v>594</v>
      </c>
      <c r="H627" s="313">
        <v>2314</v>
      </c>
      <c r="I627" s="313">
        <v>1892.8519999999999</v>
      </c>
      <c r="J627" s="313">
        <v>1494.8440000000001</v>
      </c>
      <c r="K627" s="29">
        <v>72</v>
      </c>
      <c r="L627" s="314">
        <v>0.5</v>
      </c>
      <c r="M627" s="315">
        <v>6</v>
      </c>
      <c r="N627" s="772"/>
      <c r="O627" s="372">
        <f t="shared" si="63"/>
        <v>52981</v>
      </c>
      <c r="P627" s="313"/>
      <c r="Q627" s="30"/>
      <c r="R627" s="30"/>
      <c r="X627" s="313">
        <v>46070.252680319994</v>
      </c>
    </row>
    <row r="628" spans="1:24" x14ac:dyDescent="0.3">
      <c r="A628" s="317" t="s">
        <v>1284</v>
      </c>
      <c r="B628" s="317" t="s">
        <v>4433</v>
      </c>
      <c r="C628" s="318">
        <v>11</v>
      </c>
      <c r="D628" s="318">
        <v>54</v>
      </c>
      <c r="E628" s="318">
        <v>1750</v>
      </c>
      <c r="F628" s="318">
        <v>720</v>
      </c>
      <c r="G628" s="318">
        <v>660</v>
      </c>
      <c r="H628" s="319">
        <v>2545</v>
      </c>
      <c r="I628" s="319">
        <v>2081.81</v>
      </c>
      <c r="J628" s="319">
        <v>1644.07</v>
      </c>
      <c r="K628" s="318">
        <v>79.2</v>
      </c>
      <c r="L628" s="320">
        <v>0.5</v>
      </c>
      <c r="M628" s="321">
        <v>6</v>
      </c>
      <c r="N628" s="772"/>
      <c r="O628" s="372">
        <f t="shared" si="63"/>
        <v>57541</v>
      </c>
      <c r="P628" s="319"/>
      <c r="Q628" s="30"/>
      <c r="R628" s="30"/>
      <c r="X628" s="319">
        <v>50035.27029534</v>
      </c>
    </row>
    <row r="629" spans="1:24" x14ac:dyDescent="0.3">
      <c r="A629" s="77" t="s">
        <v>1285</v>
      </c>
      <c r="B629" s="77" t="s">
        <v>4434</v>
      </c>
      <c r="C629" s="29">
        <v>12</v>
      </c>
      <c r="D629" s="29">
        <v>54</v>
      </c>
      <c r="E629" s="29">
        <v>1750</v>
      </c>
      <c r="F629" s="29">
        <v>786</v>
      </c>
      <c r="G629" s="29">
        <v>726</v>
      </c>
      <c r="H629" s="313">
        <v>2776</v>
      </c>
      <c r="I629" s="313">
        <v>2270.768</v>
      </c>
      <c r="J629" s="313">
        <v>1793.296</v>
      </c>
      <c r="K629" s="29">
        <v>86.4</v>
      </c>
      <c r="L629" s="314">
        <v>0.5</v>
      </c>
      <c r="M629" s="315">
        <v>6</v>
      </c>
      <c r="N629" s="772"/>
      <c r="O629" s="372">
        <f t="shared" si="63"/>
        <v>62046</v>
      </c>
      <c r="P629" s="313"/>
      <c r="Q629" s="30"/>
      <c r="R629" s="30"/>
      <c r="X629" s="313">
        <v>53953.090410779987</v>
      </c>
    </row>
    <row r="630" spans="1:24" x14ac:dyDescent="0.3">
      <c r="A630" s="77" t="s">
        <v>1286</v>
      </c>
      <c r="B630" s="77" t="s">
        <v>4435</v>
      </c>
      <c r="C630" s="29">
        <v>13</v>
      </c>
      <c r="D630" s="29">
        <v>54</v>
      </c>
      <c r="E630" s="29">
        <v>1750</v>
      </c>
      <c r="F630" s="29">
        <v>852</v>
      </c>
      <c r="G630" s="29">
        <v>792</v>
      </c>
      <c r="H630" s="313">
        <v>3007</v>
      </c>
      <c r="I630" s="313">
        <v>2459.7259999999997</v>
      </c>
      <c r="J630" s="313">
        <v>1942.5220000000002</v>
      </c>
      <c r="K630" s="29">
        <v>93.5</v>
      </c>
      <c r="L630" s="314">
        <v>0.5</v>
      </c>
      <c r="M630" s="315">
        <v>6</v>
      </c>
      <c r="N630" s="772"/>
      <c r="O630" s="372">
        <f t="shared" si="63"/>
        <v>66553</v>
      </c>
      <c r="P630" s="313"/>
      <c r="Q630" s="30"/>
      <c r="R630" s="30"/>
      <c r="X630" s="313">
        <v>57872.518826760017</v>
      </c>
    </row>
    <row r="631" spans="1:24" x14ac:dyDescent="0.3">
      <c r="A631" s="77" t="s">
        <v>1287</v>
      </c>
      <c r="B631" s="77" t="s">
        <v>4436</v>
      </c>
      <c r="C631" s="29">
        <v>14</v>
      </c>
      <c r="D631" s="29">
        <v>54</v>
      </c>
      <c r="E631" s="29">
        <v>1750</v>
      </c>
      <c r="F631" s="29">
        <v>918</v>
      </c>
      <c r="G631" s="29">
        <v>858</v>
      </c>
      <c r="H631" s="313">
        <v>3239</v>
      </c>
      <c r="I631" s="313">
        <v>2649.502</v>
      </c>
      <c r="J631" s="313">
        <v>2092.3940000000002</v>
      </c>
      <c r="K631" s="29">
        <v>100.7</v>
      </c>
      <c r="L631" s="314">
        <v>0.5</v>
      </c>
      <c r="M631" s="315">
        <v>6</v>
      </c>
      <c r="N631" s="773"/>
      <c r="O631" s="372">
        <f t="shared" si="63"/>
        <v>71061</v>
      </c>
      <c r="P631" s="313"/>
      <c r="Q631" s="30"/>
      <c r="R631" s="30"/>
      <c r="X631" s="313">
        <v>61791.947242740003</v>
      </c>
    </row>
    <row r="632" spans="1:24" x14ac:dyDescent="0.3">
      <c r="H632" s="30"/>
      <c r="I632" s="30"/>
      <c r="J632" s="30"/>
      <c r="M632" s="324"/>
      <c r="O632" s="372">
        <f t="shared" si="63"/>
        <v>0</v>
      </c>
      <c r="P632" s="30"/>
      <c r="Q632" s="30"/>
      <c r="R632" s="30"/>
      <c r="X632" s="30"/>
    </row>
    <row r="633" spans="1:24" x14ac:dyDescent="0.3">
      <c r="B633" s="325" t="s">
        <v>181</v>
      </c>
      <c r="H633" s="30"/>
      <c r="I633" s="30"/>
      <c r="J633" s="30"/>
      <c r="M633" s="324"/>
      <c r="O633" s="372">
        <f t="shared" si="63"/>
        <v>0</v>
      </c>
      <c r="P633" s="30"/>
      <c r="Q633" s="30"/>
      <c r="R633" s="30"/>
      <c r="X633" s="30"/>
    </row>
    <row r="634" spans="1:24" x14ac:dyDescent="0.3">
      <c r="A634" s="77" t="s">
        <v>1288</v>
      </c>
      <c r="B634" s="77" t="s">
        <v>3758</v>
      </c>
      <c r="C634" s="29">
        <v>2</v>
      </c>
      <c r="D634" s="29">
        <v>54</v>
      </c>
      <c r="E634" s="29">
        <v>2000</v>
      </c>
      <c r="F634" s="29">
        <v>126</v>
      </c>
      <c r="G634" s="29">
        <v>66</v>
      </c>
      <c r="H634" s="313">
        <v>534</v>
      </c>
      <c r="I634" s="313">
        <v>436.81199999999995</v>
      </c>
      <c r="J634" s="313">
        <v>344.964</v>
      </c>
      <c r="K634" s="29">
        <v>16.399999999999999</v>
      </c>
      <c r="L634" s="314">
        <v>0.5</v>
      </c>
      <c r="M634" s="315">
        <v>2</v>
      </c>
      <c r="N634" s="771" t="s">
        <v>201</v>
      </c>
      <c r="O634" s="372">
        <f t="shared" si="63"/>
        <v>18228</v>
      </c>
      <c r="P634" s="313"/>
      <c r="Q634" s="30"/>
      <c r="R634" s="30"/>
      <c r="X634" s="313">
        <v>15850.433115000003</v>
      </c>
    </row>
    <row r="635" spans="1:24" x14ac:dyDescent="0.3">
      <c r="A635" s="77" t="s">
        <v>1289</v>
      </c>
      <c r="B635" s="77" t="s">
        <v>3759</v>
      </c>
      <c r="C635" s="29">
        <v>3</v>
      </c>
      <c r="D635" s="29">
        <v>54</v>
      </c>
      <c r="E635" s="29">
        <v>2000</v>
      </c>
      <c r="F635" s="29">
        <v>192</v>
      </c>
      <c r="G635" s="29">
        <v>132</v>
      </c>
      <c r="H635" s="313">
        <v>801</v>
      </c>
      <c r="I635" s="313">
        <v>655.21799999999996</v>
      </c>
      <c r="J635" s="313">
        <v>517.44600000000003</v>
      </c>
      <c r="K635" s="29">
        <v>24.5</v>
      </c>
      <c r="L635" s="314">
        <v>0.5</v>
      </c>
      <c r="M635" s="315">
        <v>4</v>
      </c>
      <c r="N635" s="772"/>
      <c r="O635" s="372">
        <f t="shared" si="63"/>
        <v>23402</v>
      </c>
      <c r="P635" s="313"/>
      <c r="Q635" s="30"/>
      <c r="R635" s="30"/>
      <c r="X635" s="313">
        <v>20349.409863420005</v>
      </c>
    </row>
    <row r="636" spans="1:24" x14ac:dyDescent="0.3">
      <c r="A636" s="77" t="s">
        <v>1290</v>
      </c>
      <c r="B636" s="77" t="s">
        <v>3760</v>
      </c>
      <c r="C636" s="29">
        <v>4</v>
      </c>
      <c r="D636" s="29">
        <v>54</v>
      </c>
      <c r="E636" s="29">
        <v>2000</v>
      </c>
      <c r="F636" s="29">
        <v>258</v>
      </c>
      <c r="G636" s="29">
        <v>198</v>
      </c>
      <c r="H636" s="313">
        <v>1068</v>
      </c>
      <c r="I636" s="313">
        <v>873.62399999999991</v>
      </c>
      <c r="J636" s="313">
        <v>689.928</v>
      </c>
      <c r="K636" s="29">
        <v>32.700000000000003</v>
      </c>
      <c r="L636" s="314">
        <v>0.5</v>
      </c>
      <c r="M636" s="315">
        <v>4</v>
      </c>
      <c r="N636" s="772"/>
      <c r="O636" s="372">
        <f t="shared" si="63"/>
        <v>28586</v>
      </c>
      <c r="P636" s="313"/>
      <c r="Q636" s="30"/>
      <c r="R636" s="30"/>
      <c r="X636" s="313">
        <v>24857.81839728</v>
      </c>
    </row>
    <row r="637" spans="1:24" x14ac:dyDescent="0.3">
      <c r="A637" s="317" t="s">
        <v>1291</v>
      </c>
      <c r="B637" s="317" t="s">
        <v>4437</v>
      </c>
      <c r="C637" s="318">
        <v>5</v>
      </c>
      <c r="D637" s="318">
        <v>54</v>
      </c>
      <c r="E637" s="318">
        <v>2000</v>
      </c>
      <c r="F637" s="318">
        <v>324</v>
      </c>
      <c r="G637" s="318">
        <v>264</v>
      </c>
      <c r="H637" s="319">
        <v>1335</v>
      </c>
      <c r="I637" s="319">
        <v>1092.03</v>
      </c>
      <c r="J637" s="319">
        <v>862.41</v>
      </c>
      <c r="K637" s="318">
        <v>40.799999999999997</v>
      </c>
      <c r="L637" s="320">
        <v>0.5</v>
      </c>
      <c r="M637" s="321">
        <v>4</v>
      </c>
      <c r="N637" s="772"/>
      <c r="O637" s="372">
        <f t="shared" si="63"/>
        <v>33782</v>
      </c>
      <c r="P637" s="319"/>
      <c r="Q637" s="30"/>
      <c r="R637" s="30"/>
      <c r="X637" s="319">
        <v>29375.658716579997</v>
      </c>
    </row>
    <row r="638" spans="1:24" x14ac:dyDescent="0.3">
      <c r="A638" s="77" t="s">
        <v>1292</v>
      </c>
      <c r="B638" s="77" t="s">
        <v>4438</v>
      </c>
      <c r="C638" s="29">
        <v>6</v>
      </c>
      <c r="D638" s="29">
        <v>54</v>
      </c>
      <c r="E638" s="29">
        <v>2000</v>
      </c>
      <c r="F638" s="29">
        <v>390</v>
      </c>
      <c r="G638" s="29">
        <v>330</v>
      </c>
      <c r="H638" s="313">
        <v>1601</v>
      </c>
      <c r="I638" s="313">
        <v>1309.6179999999999</v>
      </c>
      <c r="J638" s="313">
        <v>1034.2460000000001</v>
      </c>
      <c r="K638" s="29">
        <v>48.9</v>
      </c>
      <c r="L638" s="314">
        <v>0.5</v>
      </c>
      <c r="M638" s="315">
        <v>4</v>
      </c>
      <c r="N638" s="772"/>
      <c r="O638" s="372">
        <f t="shared" si="63"/>
        <v>38988</v>
      </c>
      <c r="P638" s="313"/>
      <c r="Q638" s="30"/>
      <c r="R638" s="30"/>
      <c r="X638" s="313">
        <v>33902.930821319998</v>
      </c>
    </row>
    <row r="639" spans="1:24" x14ac:dyDescent="0.3">
      <c r="A639" s="77" t="s">
        <v>1293</v>
      </c>
      <c r="B639" s="77" t="s">
        <v>4439</v>
      </c>
      <c r="C639" s="29">
        <v>7</v>
      </c>
      <c r="D639" s="29">
        <v>54</v>
      </c>
      <c r="E639" s="29">
        <v>2000</v>
      </c>
      <c r="F639" s="29">
        <v>456</v>
      </c>
      <c r="G639" s="29">
        <v>396</v>
      </c>
      <c r="H639" s="313">
        <v>1868</v>
      </c>
      <c r="I639" s="313">
        <v>1528.0239999999999</v>
      </c>
      <c r="J639" s="313">
        <v>1206.7280000000001</v>
      </c>
      <c r="K639" s="29">
        <v>57</v>
      </c>
      <c r="L639" s="314">
        <v>0.5</v>
      </c>
      <c r="M639" s="315">
        <v>4</v>
      </c>
      <c r="N639" s="772"/>
      <c r="O639" s="372">
        <f t="shared" si="63"/>
        <v>44206</v>
      </c>
      <c r="P639" s="313"/>
      <c r="Q639" s="30"/>
      <c r="R639" s="30"/>
      <c r="X639" s="313">
        <v>38439.63471150001</v>
      </c>
    </row>
    <row r="640" spans="1:24" x14ac:dyDescent="0.3">
      <c r="A640" s="317" t="s">
        <v>1294</v>
      </c>
      <c r="B640" s="317" t="s">
        <v>4440</v>
      </c>
      <c r="C640" s="318">
        <v>8</v>
      </c>
      <c r="D640" s="318">
        <v>54</v>
      </c>
      <c r="E640" s="318">
        <v>2000</v>
      </c>
      <c r="F640" s="318">
        <v>522</v>
      </c>
      <c r="G640" s="318">
        <v>462</v>
      </c>
      <c r="H640" s="319">
        <v>2135</v>
      </c>
      <c r="I640" s="319">
        <v>1746.4299999999998</v>
      </c>
      <c r="J640" s="319">
        <v>1379.21</v>
      </c>
      <c r="K640" s="318">
        <v>65.2</v>
      </c>
      <c r="L640" s="320">
        <v>0.5</v>
      </c>
      <c r="M640" s="321">
        <v>4</v>
      </c>
      <c r="N640" s="772"/>
      <c r="O640" s="372">
        <f t="shared" si="63"/>
        <v>49435</v>
      </c>
      <c r="P640" s="319"/>
      <c r="Q640" s="30"/>
      <c r="R640" s="30"/>
      <c r="X640" s="319">
        <v>42987.373656480013</v>
      </c>
    </row>
    <row r="641" spans="1:24" x14ac:dyDescent="0.3">
      <c r="A641" s="77" t="s">
        <v>1295</v>
      </c>
      <c r="B641" s="77" t="s">
        <v>4441</v>
      </c>
      <c r="C641" s="29">
        <v>9</v>
      </c>
      <c r="D641" s="29">
        <v>54</v>
      </c>
      <c r="E641" s="29">
        <v>2000</v>
      </c>
      <c r="F641" s="29">
        <v>588</v>
      </c>
      <c r="G641" s="29">
        <v>528</v>
      </c>
      <c r="H641" s="313">
        <v>2402</v>
      </c>
      <c r="I641" s="313">
        <v>1964.8359999999998</v>
      </c>
      <c r="J641" s="313">
        <v>1551.692</v>
      </c>
      <c r="K641" s="29">
        <v>73.3</v>
      </c>
      <c r="L641" s="314">
        <v>0.5</v>
      </c>
      <c r="M641" s="315">
        <v>4</v>
      </c>
      <c r="N641" s="772"/>
      <c r="O641" s="372">
        <f t="shared" si="63"/>
        <v>54674</v>
      </c>
      <c r="P641" s="313"/>
      <c r="Q641" s="30"/>
      <c r="R641" s="30"/>
      <c r="X641" s="313">
        <v>47542.942794600007</v>
      </c>
    </row>
    <row r="642" spans="1:24" x14ac:dyDescent="0.3">
      <c r="A642" s="77" t="s">
        <v>1296</v>
      </c>
      <c r="B642" s="77" t="s">
        <v>4442</v>
      </c>
      <c r="C642" s="29">
        <v>10</v>
      </c>
      <c r="D642" s="29">
        <v>54</v>
      </c>
      <c r="E642" s="29">
        <v>2000</v>
      </c>
      <c r="F642" s="29">
        <v>654</v>
      </c>
      <c r="G642" s="29">
        <v>594</v>
      </c>
      <c r="H642" s="313">
        <v>2669</v>
      </c>
      <c r="I642" s="313">
        <v>2183.2419999999997</v>
      </c>
      <c r="J642" s="313">
        <v>1724.174</v>
      </c>
      <c r="K642" s="29">
        <v>81.400000000000006</v>
      </c>
      <c r="L642" s="314">
        <v>0.5</v>
      </c>
      <c r="M642" s="315">
        <v>6</v>
      </c>
      <c r="N642" s="772"/>
      <c r="O642" s="372">
        <f t="shared" si="63"/>
        <v>59928</v>
      </c>
      <c r="P642" s="313"/>
      <c r="Q642" s="30"/>
      <c r="R642" s="30"/>
      <c r="X642" s="313">
        <v>52111.156965119997</v>
      </c>
    </row>
    <row r="643" spans="1:24" x14ac:dyDescent="0.3">
      <c r="A643" s="317" t="s">
        <v>1297</v>
      </c>
      <c r="B643" s="317" t="s">
        <v>4443</v>
      </c>
      <c r="C643" s="318">
        <v>11</v>
      </c>
      <c r="D643" s="318">
        <v>54</v>
      </c>
      <c r="E643" s="318">
        <v>2000</v>
      </c>
      <c r="F643" s="318">
        <v>720</v>
      </c>
      <c r="G643" s="318">
        <v>660</v>
      </c>
      <c r="H643" s="319">
        <v>2936</v>
      </c>
      <c r="I643" s="319">
        <v>2401.6479999999997</v>
      </c>
      <c r="J643" s="319">
        <v>1896.6559999999999</v>
      </c>
      <c r="K643" s="318">
        <v>89.5</v>
      </c>
      <c r="L643" s="320">
        <v>0.5</v>
      </c>
      <c r="M643" s="321">
        <v>6</v>
      </c>
      <c r="N643" s="772"/>
      <c r="O643" s="372">
        <f t="shared" si="63"/>
        <v>65188</v>
      </c>
      <c r="P643" s="319"/>
      <c r="Q643" s="30"/>
      <c r="R643" s="30"/>
      <c r="X643" s="319">
        <v>56685.59302824</v>
      </c>
    </row>
    <row r="644" spans="1:24" x14ac:dyDescent="0.3">
      <c r="A644" s="77" t="s">
        <v>1298</v>
      </c>
      <c r="B644" s="77" t="s">
        <v>4444</v>
      </c>
      <c r="C644" s="29">
        <v>12</v>
      </c>
      <c r="D644" s="29">
        <v>54</v>
      </c>
      <c r="E644" s="29">
        <v>2000</v>
      </c>
      <c r="F644" s="29">
        <v>786</v>
      </c>
      <c r="G644" s="29">
        <v>726</v>
      </c>
      <c r="H644" s="313">
        <v>3203</v>
      </c>
      <c r="I644" s="313">
        <v>2620.0539999999996</v>
      </c>
      <c r="J644" s="313">
        <v>2069.1379999999999</v>
      </c>
      <c r="K644" s="29">
        <v>97.6</v>
      </c>
      <c r="L644" s="314">
        <v>0.5</v>
      </c>
      <c r="M644" s="315">
        <v>6</v>
      </c>
      <c r="N644" s="772"/>
      <c r="O644" s="372">
        <f t="shared" si="63"/>
        <v>70389</v>
      </c>
      <c r="P644" s="313"/>
      <c r="Q644" s="30"/>
      <c r="R644" s="30"/>
      <c r="X644" s="313">
        <v>61208.134146719982</v>
      </c>
    </row>
    <row r="645" spans="1:24" x14ac:dyDescent="0.3">
      <c r="A645" s="77" t="s">
        <v>1299</v>
      </c>
      <c r="B645" s="77" t="s">
        <v>4445</v>
      </c>
      <c r="C645" s="29">
        <v>13</v>
      </c>
      <c r="D645" s="29">
        <v>54</v>
      </c>
      <c r="E645" s="29">
        <v>2000</v>
      </c>
      <c r="F645" s="29">
        <v>852</v>
      </c>
      <c r="G645" s="29">
        <v>792</v>
      </c>
      <c r="H645" s="313">
        <v>3470</v>
      </c>
      <c r="I645" s="313">
        <v>2838.46</v>
      </c>
      <c r="J645" s="313">
        <v>2241.62</v>
      </c>
      <c r="K645" s="29">
        <v>105.7</v>
      </c>
      <c r="L645" s="314">
        <v>0.5</v>
      </c>
      <c r="M645" s="315">
        <v>6</v>
      </c>
      <c r="N645" s="772"/>
      <c r="O645" s="372">
        <f t="shared" ref="O645:O708" si="64">ROUND(X645*1.15,0)</f>
        <v>75590</v>
      </c>
      <c r="P645" s="313"/>
      <c r="Q645" s="30"/>
      <c r="R645" s="30"/>
      <c r="X645" s="313">
        <v>65730.6752652</v>
      </c>
    </row>
    <row r="646" spans="1:24" x14ac:dyDescent="0.3">
      <c r="A646" s="77" t="s">
        <v>1300</v>
      </c>
      <c r="B646" s="77" t="s">
        <v>4446</v>
      </c>
      <c r="C646" s="29">
        <v>14</v>
      </c>
      <c r="D646" s="29">
        <v>54</v>
      </c>
      <c r="E646" s="29">
        <v>2000</v>
      </c>
      <c r="F646" s="29">
        <v>918</v>
      </c>
      <c r="G646" s="29">
        <v>858</v>
      </c>
      <c r="H646" s="313">
        <v>3737</v>
      </c>
      <c r="I646" s="313">
        <v>3056.866</v>
      </c>
      <c r="J646" s="313">
        <v>2414.1019999999999</v>
      </c>
      <c r="K646" s="29">
        <v>113.9</v>
      </c>
      <c r="L646" s="314">
        <v>0.5</v>
      </c>
      <c r="M646" s="315">
        <v>6</v>
      </c>
      <c r="N646" s="773"/>
      <c r="O646" s="372">
        <f t="shared" si="64"/>
        <v>80791</v>
      </c>
      <c r="P646" s="313"/>
      <c r="Q646" s="30"/>
      <c r="R646" s="30"/>
      <c r="X646" s="313">
        <v>70253.216383680003</v>
      </c>
    </row>
    <row r="647" spans="1:24" x14ac:dyDescent="0.3">
      <c r="C647" s="311"/>
      <c r="D647" s="311"/>
      <c r="E647" s="311"/>
      <c r="F647" s="311"/>
      <c r="G647" s="311"/>
      <c r="H647" s="33"/>
      <c r="I647" s="33"/>
      <c r="J647" s="33"/>
      <c r="K647" s="311"/>
      <c r="L647" s="322"/>
      <c r="M647" s="323"/>
      <c r="O647" s="372">
        <f t="shared" si="64"/>
        <v>0</v>
      </c>
      <c r="P647" s="33"/>
      <c r="Q647" s="30"/>
      <c r="R647" s="30"/>
      <c r="X647" s="33"/>
    </row>
    <row r="648" spans="1:24" x14ac:dyDescent="0.3">
      <c r="B648" s="325" t="s">
        <v>182</v>
      </c>
      <c r="H648" s="30"/>
      <c r="I648" s="30"/>
      <c r="J648" s="30"/>
      <c r="M648" s="324"/>
      <c r="O648" s="372">
        <f t="shared" si="64"/>
        <v>0</v>
      </c>
      <c r="P648" s="30"/>
      <c r="Q648" s="30"/>
      <c r="R648" s="30"/>
      <c r="X648" s="30"/>
    </row>
    <row r="649" spans="1:24" x14ac:dyDescent="0.3">
      <c r="A649" s="77" t="s">
        <v>1301</v>
      </c>
      <c r="B649" s="77" t="s">
        <v>3761</v>
      </c>
      <c r="C649" s="29">
        <v>2</v>
      </c>
      <c r="D649" s="29">
        <v>54</v>
      </c>
      <c r="E649" s="29">
        <v>2200</v>
      </c>
      <c r="F649" s="29">
        <v>126</v>
      </c>
      <c r="G649" s="29">
        <v>66</v>
      </c>
      <c r="H649" s="313">
        <v>587</v>
      </c>
      <c r="I649" s="313">
        <v>480.166</v>
      </c>
      <c r="J649" s="313">
        <v>379.202</v>
      </c>
      <c r="K649" s="29">
        <v>17.5</v>
      </c>
      <c r="L649" s="314">
        <v>0.5</v>
      </c>
      <c r="M649" s="315">
        <v>2</v>
      </c>
      <c r="N649" s="771" t="s">
        <v>201</v>
      </c>
      <c r="O649" s="372">
        <f t="shared" si="64"/>
        <v>21666</v>
      </c>
      <c r="P649" s="313"/>
      <c r="Q649" s="30"/>
      <c r="R649" s="30"/>
      <c r="X649" s="313">
        <v>18840.351585</v>
      </c>
    </row>
    <row r="650" spans="1:24" x14ac:dyDescent="0.3">
      <c r="A650" s="77" t="s">
        <v>1302</v>
      </c>
      <c r="B650" s="77" t="s">
        <v>3762</v>
      </c>
      <c r="C650" s="29">
        <v>3</v>
      </c>
      <c r="D650" s="29">
        <v>54</v>
      </c>
      <c r="E650" s="29">
        <v>2200</v>
      </c>
      <c r="F650" s="29">
        <v>192</v>
      </c>
      <c r="G650" s="29">
        <v>132</v>
      </c>
      <c r="H650" s="313">
        <v>881</v>
      </c>
      <c r="I650" s="313">
        <v>720.6579999999999</v>
      </c>
      <c r="J650" s="313">
        <v>569.12599999999998</v>
      </c>
      <c r="K650" s="29">
        <v>25.6</v>
      </c>
      <c r="L650" s="314">
        <v>0.5</v>
      </c>
      <c r="M650" s="315">
        <v>4</v>
      </c>
      <c r="N650" s="772"/>
      <c r="O650" s="372">
        <f t="shared" si="64"/>
        <v>27990</v>
      </c>
      <c r="P650" s="313"/>
      <c r="Q650" s="30"/>
      <c r="R650" s="30"/>
      <c r="X650" s="313">
        <v>24339.100944179998</v>
      </c>
    </row>
    <row r="651" spans="1:24" x14ac:dyDescent="0.3">
      <c r="A651" s="77" t="s">
        <v>1303</v>
      </c>
      <c r="B651" s="77" t="s">
        <v>3763</v>
      </c>
      <c r="C651" s="29">
        <v>4</v>
      </c>
      <c r="D651" s="29">
        <v>54</v>
      </c>
      <c r="E651" s="29">
        <v>2200</v>
      </c>
      <c r="F651" s="29">
        <v>258</v>
      </c>
      <c r="G651" s="29">
        <v>198</v>
      </c>
      <c r="H651" s="313">
        <v>1175</v>
      </c>
      <c r="I651" s="313">
        <v>961.15</v>
      </c>
      <c r="J651" s="313">
        <v>759.05000000000007</v>
      </c>
      <c r="K651" s="29">
        <v>35.5</v>
      </c>
      <c r="L651" s="314">
        <v>0.5</v>
      </c>
      <c r="M651" s="315">
        <v>4</v>
      </c>
      <c r="N651" s="772"/>
      <c r="O651" s="372">
        <f t="shared" si="64"/>
        <v>34327</v>
      </c>
      <c r="P651" s="313"/>
      <c r="Q651" s="30"/>
      <c r="R651" s="30"/>
      <c r="X651" s="313">
        <v>29849.378041120006</v>
      </c>
    </row>
    <row r="652" spans="1:24" x14ac:dyDescent="0.3">
      <c r="A652" s="317" t="s">
        <v>1304</v>
      </c>
      <c r="B652" s="317" t="s">
        <v>4447</v>
      </c>
      <c r="C652" s="318">
        <v>5</v>
      </c>
      <c r="D652" s="318">
        <v>54</v>
      </c>
      <c r="E652" s="318">
        <v>2200</v>
      </c>
      <c r="F652" s="318">
        <v>324</v>
      </c>
      <c r="G652" s="318">
        <v>264</v>
      </c>
      <c r="H652" s="319">
        <v>1469</v>
      </c>
      <c r="I652" s="319">
        <v>1201.6419999999998</v>
      </c>
      <c r="J652" s="319">
        <v>948.97400000000005</v>
      </c>
      <c r="K652" s="318">
        <v>43.2</v>
      </c>
      <c r="L652" s="320">
        <v>0.5</v>
      </c>
      <c r="M652" s="321">
        <v>4</v>
      </c>
      <c r="N652" s="772"/>
      <c r="O652" s="372">
        <f t="shared" si="64"/>
        <v>40677</v>
      </c>
      <c r="P652" s="319"/>
      <c r="Q652" s="30"/>
      <c r="R652" s="30"/>
      <c r="X652" s="319">
        <v>35371.182875819999</v>
      </c>
    </row>
    <row r="653" spans="1:24" x14ac:dyDescent="0.3">
      <c r="A653" s="77" t="s">
        <v>1305</v>
      </c>
      <c r="B653" s="77" t="s">
        <v>4448</v>
      </c>
      <c r="C653" s="29">
        <v>6</v>
      </c>
      <c r="D653" s="29">
        <v>54</v>
      </c>
      <c r="E653" s="29">
        <v>2200</v>
      </c>
      <c r="F653" s="29">
        <v>390</v>
      </c>
      <c r="G653" s="29">
        <v>330</v>
      </c>
      <c r="H653" s="313">
        <v>1761</v>
      </c>
      <c r="I653" s="313">
        <v>1440.4979999999998</v>
      </c>
      <c r="J653" s="313">
        <v>1137.606</v>
      </c>
      <c r="K653" s="29">
        <v>52.3</v>
      </c>
      <c r="L653" s="314">
        <v>0.5</v>
      </c>
      <c r="M653" s="315">
        <v>4</v>
      </c>
      <c r="N653" s="772"/>
      <c r="O653" s="372">
        <f t="shared" si="64"/>
        <v>47040</v>
      </c>
      <c r="P653" s="313"/>
      <c r="Q653" s="30"/>
      <c r="R653" s="30"/>
      <c r="X653" s="313">
        <v>40904.515448280006</v>
      </c>
    </row>
    <row r="654" spans="1:24" x14ac:dyDescent="0.3">
      <c r="A654" s="77" t="s">
        <v>1306</v>
      </c>
      <c r="B654" s="77" t="s">
        <v>4449</v>
      </c>
      <c r="C654" s="29">
        <v>7</v>
      </c>
      <c r="D654" s="29">
        <v>54</v>
      </c>
      <c r="E654" s="29">
        <v>2200</v>
      </c>
      <c r="F654" s="29">
        <v>456</v>
      </c>
      <c r="G654" s="29">
        <v>396</v>
      </c>
      <c r="H654" s="313">
        <v>2054</v>
      </c>
      <c r="I654" s="313">
        <v>1680.1719999999998</v>
      </c>
      <c r="J654" s="313">
        <v>1326.884</v>
      </c>
      <c r="K654" s="29">
        <v>61.2</v>
      </c>
      <c r="L654" s="314">
        <v>0.5</v>
      </c>
      <c r="M654" s="315">
        <v>4</v>
      </c>
      <c r="N654" s="772"/>
      <c r="O654" s="372">
        <f t="shared" si="64"/>
        <v>53417</v>
      </c>
      <c r="P654" s="313"/>
      <c r="Q654" s="30"/>
      <c r="R654" s="30"/>
      <c r="X654" s="313">
        <v>46449.375758500006</v>
      </c>
    </row>
    <row r="655" spans="1:24" x14ac:dyDescent="0.3">
      <c r="A655" s="317" t="s">
        <v>1307</v>
      </c>
      <c r="B655" s="317" t="s">
        <v>4450</v>
      </c>
      <c r="C655" s="318">
        <v>8</v>
      </c>
      <c r="D655" s="318">
        <v>54</v>
      </c>
      <c r="E655" s="318">
        <v>2200</v>
      </c>
      <c r="F655" s="318">
        <v>522</v>
      </c>
      <c r="G655" s="318">
        <v>462</v>
      </c>
      <c r="H655" s="319">
        <v>2349.3000000000002</v>
      </c>
      <c r="I655" s="319">
        <v>2161.1559999999999</v>
      </c>
      <c r="J655" s="319">
        <v>1706.732</v>
      </c>
      <c r="K655" s="318">
        <v>69.599999999999994</v>
      </c>
      <c r="L655" s="320">
        <v>0.5</v>
      </c>
      <c r="M655" s="321">
        <v>4</v>
      </c>
      <c r="N655" s="772"/>
      <c r="O655" s="372">
        <f t="shared" si="64"/>
        <v>59809</v>
      </c>
      <c r="P655" s="319"/>
      <c r="Q655" s="30"/>
      <c r="R655" s="30"/>
      <c r="X655" s="319">
        <v>52007.723357920004</v>
      </c>
    </row>
    <row r="656" spans="1:24" x14ac:dyDescent="0.3">
      <c r="A656" s="77" t="s">
        <v>1308</v>
      </c>
      <c r="B656" s="77" t="s">
        <v>4451</v>
      </c>
      <c r="C656" s="29">
        <v>9</v>
      </c>
      <c r="D656" s="29">
        <v>54</v>
      </c>
      <c r="E656" s="29">
        <v>2200</v>
      </c>
      <c r="F656" s="29">
        <v>588</v>
      </c>
      <c r="G656" s="29">
        <v>528</v>
      </c>
      <c r="H656" s="313">
        <v>2642.04</v>
      </c>
      <c r="I656" s="313">
        <v>2401.6479999999997</v>
      </c>
      <c r="J656" s="313">
        <v>1896.6559999999999</v>
      </c>
      <c r="K656" s="29">
        <v>77.7</v>
      </c>
      <c r="L656" s="314">
        <v>0.5</v>
      </c>
      <c r="M656" s="315">
        <v>4</v>
      </c>
      <c r="N656" s="772"/>
      <c r="O656" s="372">
        <f t="shared" si="64"/>
        <v>66212</v>
      </c>
      <c r="P656" s="313"/>
      <c r="Q656" s="30"/>
      <c r="R656" s="30"/>
      <c r="X656" s="313">
        <v>57575.641193400013</v>
      </c>
    </row>
    <row r="657" spans="1:24" x14ac:dyDescent="0.3">
      <c r="A657" s="77" t="s">
        <v>1309</v>
      </c>
      <c r="B657" s="77" t="s">
        <v>4452</v>
      </c>
      <c r="C657" s="29">
        <v>10</v>
      </c>
      <c r="D657" s="29">
        <v>54</v>
      </c>
      <c r="E657" s="29">
        <v>2200</v>
      </c>
      <c r="F657" s="29">
        <v>654</v>
      </c>
      <c r="G657" s="29">
        <v>594</v>
      </c>
      <c r="H657" s="313">
        <v>2936.01</v>
      </c>
      <c r="I657" s="313">
        <v>2642.14</v>
      </c>
      <c r="J657" s="313">
        <v>2086.58</v>
      </c>
      <c r="K657" s="29">
        <v>85.5</v>
      </c>
      <c r="L657" s="314">
        <v>0.5</v>
      </c>
      <c r="M657" s="315">
        <v>6</v>
      </c>
      <c r="N657" s="772"/>
      <c r="O657" s="372">
        <f t="shared" si="64"/>
        <v>72633</v>
      </c>
      <c r="P657" s="313"/>
      <c r="Q657" s="30"/>
      <c r="R657" s="30"/>
      <c r="X657" s="313">
        <v>63159.014068480014</v>
      </c>
    </row>
    <row r="658" spans="1:24" x14ac:dyDescent="0.3">
      <c r="A658" s="317" t="s">
        <v>1310</v>
      </c>
      <c r="B658" s="317" t="s">
        <v>4453</v>
      </c>
      <c r="C658" s="318">
        <v>11</v>
      </c>
      <c r="D658" s="318">
        <v>54</v>
      </c>
      <c r="E658" s="318">
        <v>2200</v>
      </c>
      <c r="F658" s="318">
        <v>720</v>
      </c>
      <c r="G658" s="318">
        <v>660</v>
      </c>
      <c r="H658" s="319">
        <v>3229.98</v>
      </c>
      <c r="I658" s="319">
        <v>2882.6319999999996</v>
      </c>
      <c r="J658" s="319">
        <v>2276.5039999999999</v>
      </c>
      <c r="K658" s="318">
        <v>92.3</v>
      </c>
      <c r="L658" s="320">
        <v>0.5</v>
      </c>
      <c r="M658" s="321">
        <v>6</v>
      </c>
      <c r="N658" s="772"/>
      <c r="O658" s="372">
        <f t="shared" si="64"/>
        <v>79062</v>
      </c>
      <c r="P658" s="319"/>
      <c r="Q658" s="30"/>
      <c r="R658" s="30"/>
      <c r="X658" s="319">
        <v>68749.991478960001</v>
      </c>
    </row>
    <row r="659" spans="1:24" x14ac:dyDescent="0.3">
      <c r="A659" s="77" t="s">
        <v>1311</v>
      </c>
      <c r="B659" s="77" t="s">
        <v>4454</v>
      </c>
      <c r="C659" s="29">
        <v>12</v>
      </c>
      <c r="D659" s="29">
        <v>54</v>
      </c>
      <c r="E659" s="29">
        <v>2200</v>
      </c>
      <c r="F659" s="29">
        <v>786</v>
      </c>
      <c r="G659" s="29">
        <v>726</v>
      </c>
      <c r="H659" s="313">
        <v>3523.95</v>
      </c>
      <c r="I659" s="313">
        <v>3122.3059999999996</v>
      </c>
      <c r="J659" s="313">
        <v>2465.7820000000002</v>
      </c>
      <c r="K659" s="29">
        <v>100.2</v>
      </c>
      <c r="L659" s="314">
        <v>0.5</v>
      </c>
      <c r="M659" s="315">
        <v>6</v>
      </c>
      <c r="N659" s="772"/>
      <c r="O659" s="372">
        <f t="shared" si="64"/>
        <v>85419</v>
      </c>
      <c r="P659" s="313"/>
      <c r="Q659" s="30"/>
      <c r="R659" s="30"/>
      <c r="X659" s="313">
        <v>74277.541734879982</v>
      </c>
    </row>
    <row r="660" spans="1:24" x14ac:dyDescent="0.3">
      <c r="A660" s="77" t="s">
        <v>1312</v>
      </c>
      <c r="B660" s="77" t="s">
        <v>4455</v>
      </c>
      <c r="C660" s="29">
        <v>13</v>
      </c>
      <c r="D660" s="29">
        <v>54</v>
      </c>
      <c r="E660" s="29">
        <v>2200</v>
      </c>
      <c r="F660" s="29">
        <v>852</v>
      </c>
      <c r="G660" s="29">
        <v>792</v>
      </c>
      <c r="H660" s="313">
        <v>3816.69</v>
      </c>
      <c r="I660" s="313">
        <v>3169.75</v>
      </c>
      <c r="J660" s="313">
        <v>2503.25</v>
      </c>
      <c r="K660" s="29">
        <v>112.4</v>
      </c>
      <c r="L660" s="314">
        <v>0.5</v>
      </c>
      <c r="M660" s="315">
        <v>6</v>
      </c>
      <c r="N660" s="772"/>
      <c r="O660" s="372">
        <f t="shared" si="64"/>
        <v>91776</v>
      </c>
      <c r="P660" s="313"/>
      <c r="Q660" s="30"/>
      <c r="R660" s="30"/>
      <c r="X660" s="313">
        <v>79805.091990800007</v>
      </c>
    </row>
    <row r="661" spans="1:24" x14ac:dyDescent="0.3">
      <c r="A661" s="77" t="s">
        <v>1313</v>
      </c>
      <c r="B661" s="77" t="s">
        <v>4456</v>
      </c>
      <c r="C661" s="29">
        <v>14</v>
      </c>
      <c r="D661" s="29">
        <v>54</v>
      </c>
      <c r="E661" s="29">
        <v>2200</v>
      </c>
      <c r="F661" s="29">
        <v>918</v>
      </c>
      <c r="G661" s="29">
        <v>858</v>
      </c>
      <c r="H661" s="313">
        <v>4110.66</v>
      </c>
      <c r="I661" s="313">
        <v>3413.5139999999997</v>
      </c>
      <c r="J661" s="313">
        <v>2695.7580000000003</v>
      </c>
      <c r="K661" s="29">
        <v>119.6</v>
      </c>
      <c r="L661" s="314">
        <v>0.5</v>
      </c>
      <c r="M661" s="315">
        <v>6</v>
      </c>
      <c r="N661" s="773"/>
      <c r="O661" s="372">
        <f t="shared" si="64"/>
        <v>98133</v>
      </c>
      <c r="P661" s="313"/>
      <c r="Q661" s="30"/>
      <c r="R661" s="30"/>
      <c r="X661" s="313">
        <v>85332.642246720003</v>
      </c>
    </row>
    <row r="662" spans="1:24" x14ac:dyDescent="0.3">
      <c r="C662" s="311"/>
      <c r="D662" s="311"/>
      <c r="E662" s="311"/>
      <c r="F662" s="311"/>
      <c r="G662" s="311"/>
      <c r="H662" s="33"/>
      <c r="I662" s="33"/>
      <c r="J662" s="33"/>
      <c r="K662" s="311"/>
      <c r="L662" s="322"/>
      <c r="M662" s="323"/>
      <c r="O662" s="372">
        <f t="shared" si="64"/>
        <v>0</v>
      </c>
      <c r="P662" s="33"/>
      <c r="Q662" s="30"/>
      <c r="R662" s="30"/>
      <c r="X662" s="33"/>
    </row>
    <row r="663" spans="1:24" x14ac:dyDescent="0.3">
      <c r="B663" s="325" t="s">
        <v>183</v>
      </c>
      <c r="H663" s="33"/>
      <c r="I663" s="33"/>
      <c r="J663" s="33"/>
      <c r="M663" s="324"/>
      <c r="O663" s="372">
        <f t="shared" si="64"/>
        <v>0</v>
      </c>
      <c r="P663" s="30"/>
      <c r="Q663" s="30"/>
      <c r="R663" s="30"/>
      <c r="X663" s="30"/>
    </row>
    <row r="664" spans="1:24" x14ac:dyDescent="0.3">
      <c r="A664" s="77" t="s">
        <v>1314</v>
      </c>
      <c r="B664" s="77" t="s">
        <v>3764</v>
      </c>
      <c r="C664" s="29">
        <v>2</v>
      </c>
      <c r="D664" s="29">
        <v>54</v>
      </c>
      <c r="E664" s="29">
        <v>2250</v>
      </c>
      <c r="F664" s="29">
        <v>126</v>
      </c>
      <c r="G664" s="29">
        <v>66</v>
      </c>
      <c r="H664" s="313">
        <v>597</v>
      </c>
      <c r="I664" s="313">
        <v>488.34599999999995</v>
      </c>
      <c r="J664" s="313">
        <v>385.66200000000003</v>
      </c>
      <c r="K664" s="29">
        <v>18.3</v>
      </c>
      <c r="L664" s="314">
        <v>0.5</v>
      </c>
      <c r="M664" s="315">
        <v>2</v>
      </c>
      <c r="N664" s="771" t="s">
        <v>201</v>
      </c>
      <c r="O664" s="372">
        <f t="shared" si="64"/>
        <v>22096</v>
      </c>
      <c r="P664" s="313"/>
      <c r="Q664" s="30"/>
      <c r="R664" s="30"/>
      <c r="X664" s="313">
        <v>19214.091393750001</v>
      </c>
    </row>
    <row r="665" spans="1:24" x14ac:dyDescent="0.3">
      <c r="A665" s="77" t="s">
        <v>1315</v>
      </c>
      <c r="B665" s="77" t="s">
        <v>3765</v>
      </c>
      <c r="C665" s="29">
        <v>3</v>
      </c>
      <c r="D665" s="29">
        <v>54</v>
      </c>
      <c r="E665" s="29">
        <v>2250</v>
      </c>
      <c r="F665" s="29">
        <v>192</v>
      </c>
      <c r="G665" s="29">
        <v>132</v>
      </c>
      <c r="H665" s="313">
        <v>894</v>
      </c>
      <c r="I665" s="313">
        <v>731.29199999999992</v>
      </c>
      <c r="J665" s="313">
        <v>577.524</v>
      </c>
      <c r="K665" s="29">
        <v>27.4</v>
      </c>
      <c r="L665" s="314">
        <v>0.5</v>
      </c>
      <c r="M665" s="315">
        <v>4</v>
      </c>
      <c r="N665" s="772"/>
      <c r="O665" s="372">
        <f t="shared" si="64"/>
        <v>28563</v>
      </c>
      <c r="P665" s="313"/>
      <c r="Q665" s="30"/>
      <c r="R665" s="30"/>
      <c r="X665" s="313">
        <v>24837.812329275002</v>
      </c>
    </row>
    <row r="666" spans="1:24" x14ac:dyDescent="0.3">
      <c r="A666" s="77" t="s">
        <v>1316</v>
      </c>
      <c r="B666" s="77" t="s">
        <v>3766</v>
      </c>
      <c r="C666" s="29">
        <v>4</v>
      </c>
      <c r="D666" s="29">
        <v>54</v>
      </c>
      <c r="E666" s="29">
        <v>2250</v>
      </c>
      <c r="F666" s="29">
        <v>258</v>
      </c>
      <c r="G666" s="29">
        <v>198</v>
      </c>
      <c r="H666" s="313">
        <v>1192</v>
      </c>
      <c r="I666" s="313">
        <v>975.05599999999993</v>
      </c>
      <c r="J666" s="313">
        <v>770.03200000000004</v>
      </c>
      <c r="K666" s="29">
        <v>36.4</v>
      </c>
      <c r="L666" s="314">
        <v>0.5</v>
      </c>
      <c r="M666" s="315">
        <v>4</v>
      </c>
      <c r="N666" s="772"/>
      <c r="O666" s="372">
        <f t="shared" si="64"/>
        <v>35044</v>
      </c>
      <c r="P666" s="313"/>
      <c r="Q666" s="30"/>
      <c r="R666" s="30"/>
      <c r="X666" s="313">
        <v>30473.322996599996</v>
      </c>
    </row>
    <row r="667" spans="1:24" x14ac:dyDescent="0.3">
      <c r="A667" s="317" t="s">
        <v>1317</v>
      </c>
      <c r="B667" s="317" t="s">
        <v>4457</v>
      </c>
      <c r="C667" s="318">
        <v>5</v>
      </c>
      <c r="D667" s="318">
        <v>54</v>
      </c>
      <c r="E667" s="318">
        <v>2250</v>
      </c>
      <c r="F667" s="318">
        <v>324</v>
      </c>
      <c r="G667" s="318">
        <v>264</v>
      </c>
      <c r="H667" s="319">
        <v>1491</v>
      </c>
      <c r="I667" s="319">
        <v>1219.6379999999999</v>
      </c>
      <c r="J667" s="319">
        <v>963.18600000000004</v>
      </c>
      <c r="K667" s="318">
        <v>45.5</v>
      </c>
      <c r="L667" s="320">
        <v>0.5</v>
      </c>
      <c r="M667" s="321">
        <v>4</v>
      </c>
      <c r="N667" s="772"/>
      <c r="O667" s="372">
        <f t="shared" si="64"/>
        <v>41539</v>
      </c>
      <c r="P667" s="319"/>
      <c r="Q667" s="30"/>
      <c r="R667" s="30"/>
      <c r="X667" s="319">
        <v>36120.623395725001</v>
      </c>
    </row>
    <row r="668" spans="1:24" x14ac:dyDescent="0.3">
      <c r="A668" s="77" t="s">
        <v>1318</v>
      </c>
      <c r="B668" s="77" t="s">
        <v>4458</v>
      </c>
      <c r="C668" s="29">
        <v>6</v>
      </c>
      <c r="D668" s="29">
        <v>54</v>
      </c>
      <c r="E668" s="29">
        <v>2250</v>
      </c>
      <c r="F668" s="29">
        <v>390</v>
      </c>
      <c r="G668" s="29">
        <v>330</v>
      </c>
      <c r="H668" s="313">
        <v>1788</v>
      </c>
      <c r="I668" s="313">
        <v>1462.5839999999998</v>
      </c>
      <c r="J668" s="313">
        <v>1155.048</v>
      </c>
      <c r="K668" s="29">
        <v>54.5</v>
      </c>
      <c r="L668" s="314">
        <v>0.5</v>
      </c>
      <c r="M668" s="315">
        <v>4</v>
      </c>
      <c r="N668" s="772"/>
      <c r="O668" s="372">
        <f t="shared" si="64"/>
        <v>48047</v>
      </c>
      <c r="P668" s="313"/>
      <c r="Q668" s="30"/>
      <c r="R668" s="30"/>
      <c r="X668" s="313">
        <v>41779.713526649997</v>
      </c>
    </row>
    <row r="669" spans="1:24" x14ac:dyDescent="0.3">
      <c r="A669" s="77" t="s">
        <v>1319</v>
      </c>
      <c r="B669" s="77" t="s">
        <v>4459</v>
      </c>
      <c r="C669" s="29">
        <v>7</v>
      </c>
      <c r="D669" s="29">
        <v>54</v>
      </c>
      <c r="E669" s="29">
        <v>2250</v>
      </c>
      <c r="F669" s="29">
        <v>456</v>
      </c>
      <c r="G669" s="29">
        <v>396</v>
      </c>
      <c r="H669" s="313">
        <v>2086</v>
      </c>
      <c r="I669" s="313">
        <v>1706.348</v>
      </c>
      <c r="J669" s="313">
        <v>1347.556</v>
      </c>
      <c r="K669" s="29">
        <v>63.6</v>
      </c>
      <c r="L669" s="314">
        <v>0.5</v>
      </c>
      <c r="M669" s="315">
        <v>4</v>
      </c>
      <c r="N669" s="772"/>
      <c r="O669" s="372">
        <f t="shared" si="64"/>
        <v>54568</v>
      </c>
      <c r="P669" s="313"/>
      <c r="Q669" s="30"/>
      <c r="R669" s="30"/>
      <c r="X669" s="313">
        <v>47450.593389374997</v>
      </c>
    </row>
    <row r="670" spans="1:24" x14ac:dyDescent="0.3">
      <c r="A670" s="317" t="s">
        <v>1320</v>
      </c>
      <c r="B670" s="317" t="s">
        <v>4460</v>
      </c>
      <c r="C670" s="318">
        <v>8</v>
      </c>
      <c r="D670" s="318">
        <v>54</v>
      </c>
      <c r="E670" s="318">
        <v>2250</v>
      </c>
      <c r="F670" s="318">
        <v>522</v>
      </c>
      <c r="G670" s="318">
        <v>462</v>
      </c>
      <c r="H670" s="319">
        <v>2385</v>
      </c>
      <c r="I670" s="319">
        <v>1950.9299999999998</v>
      </c>
      <c r="J670" s="319">
        <v>1540.71</v>
      </c>
      <c r="K670" s="318">
        <v>72.7</v>
      </c>
      <c r="L670" s="320">
        <v>0.5</v>
      </c>
      <c r="M670" s="321">
        <v>4</v>
      </c>
      <c r="N670" s="772"/>
      <c r="O670" s="372">
        <f t="shared" si="64"/>
        <v>61106</v>
      </c>
      <c r="P670" s="319"/>
      <c r="Q670" s="30"/>
      <c r="R670" s="30"/>
      <c r="X670" s="319">
        <v>53135.267070599999</v>
      </c>
    </row>
    <row r="671" spans="1:24" x14ac:dyDescent="0.3">
      <c r="A671" s="77" t="s">
        <v>1321</v>
      </c>
      <c r="B671" s="77" t="s">
        <v>4461</v>
      </c>
      <c r="C671" s="29">
        <v>9</v>
      </c>
      <c r="D671" s="29">
        <v>54</v>
      </c>
      <c r="E671" s="29">
        <v>2250</v>
      </c>
      <c r="F671" s="29">
        <v>588</v>
      </c>
      <c r="G671" s="29">
        <v>528</v>
      </c>
      <c r="H671" s="313">
        <v>2683</v>
      </c>
      <c r="I671" s="313">
        <v>2194.694</v>
      </c>
      <c r="J671" s="313">
        <v>1733.2180000000001</v>
      </c>
      <c r="K671" s="29">
        <v>81.7</v>
      </c>
      <c r="L671" s="314">
        <v>0.5</v>
      </c>
      <c r="M671" s="315">
        <v>4</v>
      </c>
      <c r="N671" s="772"/>
      <c r="O671" s="372">
        <f t="shared" si="64"/>
        <v>67654</v>
      </c>
      <c r="P671" s="313"/>
      <c r="Q671" s="30"/>
      <c r="R671" s="30"/>
      <c r="X671" s="313">
        <v>58829.72849324999</v>
      </c>
    </row>
    <row r="672" spans="1:24" x14ac:dyDescent="0.3">
      <c r="A672" s="77" t="s">
        <v>1322</v>
      </c>
      <c r="B672" s="77" t="s">
        <v>4462</v>
      </c>
      <c r="C672" s="29">
        <v>10</v>
      </c>
      <c r="D672" s="29">
        <v>54</v>
      </c>
      <c r="E672" s="29">
        <v>2250</v>
      </c>
      <c r="F672" s="29">
        <v>654</v>
      </c>
      <c r="G672" s="29">
        <v>594</v>
      </c>
      <c r="H672" s="313">
        <v>2980</v>
      </c>
      <c r="I672" s="313">
        <v>2437.64</v>
      </c>
      <c r="J672" s="313">
        <v>1925.0800000000002</v>
      </c>
      <c r="K672" s="29">
        <v>90.8</v>
      </c>
      <c r="L672" s="314">
        <v>0.5</v>
      </c>
      <c r="M672" s="315">
        <v>6</v>
      </c>
      <c r="N672" s="772"/>
      <c r="O672" s="372">
        <f t="shared" si="64"/>
        <v>74221</v>
      </c>
      <c r="P672" s="313"/>
      <c r="Q672" s="30"/>
      <c r="R672" s="30"/>
      <c r="X672" s="313">
        <v>64539.996206400014</v>
      </c>
    </row>
    <row r="673" spans="1:24" x14ac:dyDescent="0.3">
      <c r="A673" s="317" t="s">
        <v>1323</v>
      </c>
      <c r="B673" s="317" t="s">
        <v>4463</v>
      </c>
      <c r="C673" s="318">
        <v>11</v>
      </c>
      <c r="D673" s="318">
        <v>54</v>
      </c>
      <c r="E673" s="318">
        <v>2250</v>
      </c>
      <c r="F673" s="318">
        <v>720</v>
      </c>
      <c r="G673" s="318">
        <v>660</v>
      </c>
      <c r="H673" s="319">
        <v>3279</v>
      </c>
      <c r="I673" s="319">
        <v>2682.2219999999998</v>
      </c>
      <c r="J673" s="319">
        <v>2118.2339999999999</v>
      </c>
      <c r="K673" s="318">
        <v>99.8</v>
      </c>
      <c r="L673" s="320">
        <v>0.5</v>
      </c>
      <c r="M673" s="321">
        <v>6</v>
      </c>
      <c r="N673" s="772"/>
      <c r="O673" s="372">
        <f t="shared" si="64"/>
        <v>80797</v>
      </c>
      <c r="P673" s="319"/>
      <c r="Q673" s="30"/>
      <c r="R673" s="30"/>
      <c r="X673" s="319">
        <v>70258.041285300002</v>
      </c>
    </row>
    <row r="674" spans="1:24" x14ac:dyDescent="0.3">
      <c r="A674" s="77" t="s">
        <v>1324</v>
      </c>
      <c r="B674" s="77" t="s">
        <v>4464</v>
      </c>
      <c r="C674" s="29">
        <v>12</v>
      </c>
      <c r="D674" s="29">
        <v>54</v>
      </c>
      <c r="E674" s="29">
        <v>2250</v>
      </c>
      <c r="F674" s="29">
        <v>786</v>
      </c>
      <c r="G674" s="29">
        <v>726</v>
      </c>
      <c r="H674" s="313">
        <v>3577</v>
      </c>
      <c r="I674" s="313">
        <v>2925.9859999999999</v>
      </c>
      <c r="J674" s="313">
        <v>2310.7420000000002</v>
      </c>
      <c r="K674" s="29">
        <v>108.9</v>
      </c>
      <c r="L674" s="314">
        <v>0.5</v>
      </c>
      <c r="M674" s="315">
        <v>6</v>
      </c>
      <c r="N674" s="772"/>
      <c r="O674" s="372">
        <f t="shared" si="64"/>
        <v>87298</v>
      </c>
      <c r="P674" s="313"/>
      <c r="Q674" s="30"/>
      <c r="R674" s="30"/>
      <c r="X674" s="313">
        <v>75911.217683400013</v>
      </c>
    </row>
    <row r="675" spans="1:24" x14ac:dyDescent="0.3">
      <c r="A675" s="77" t="s">
        <v>1325</v>
      </c>
      <c r="B675" s="77" t="s">
        <v>4465</v>
      </c>
      <c r="C675" s="29">
        <v>13</v>
      </c>
      <c r="D675" s="29">
        <v>54</v>
      </c>
      <c r="E675" s="29">
        <v>2250</v>
      </c>
      <c r="F675" s="29">
        <v>852</v>
      </c>
      <c r="G675" s="29">
        <v>792</v>
      </c>
      <c r="H675" s="313">
        <v>3875</v>
      </c>
      <c r="I675" s="313">
        <v>3169.75</v>
      </c>
      <c r="J675" s="313">
        <v>2503.25</v>
      </c>
      <c r="K675" s="29">
        <v>118</v>
      </c>
      <c r="L675" s="314">
        <v>0.5</v>
      </c>
      <c r="M675" s="315">
        <v>6</v>
      </c>
      <c r="N675" s="772"/>
      <c r="O675" s="372">
        <f t="shared" si="64"/>
        <v>93799</v>
      </c>
      <c r="P675" s="313"/>
      <c r="Q675" s="30"/>
      <c r="R675" s="30"/>
      <c r="X675" s="313">
        <v>81564.394081499995</v>
      </c>
    </row>
    <row r="676" spans="1:24" x14ac:dyDescent="0.3">
      <c r="A676" s="77" t="s">
        <v>1326</v>
      </c>
      <c r="B676" s="77" t="s">
        <v>4466</v>
      </c>
      <c r="C676" s="29">
        <v>14</v>
      </c>
      <c r="D676" s="29">
        <v>54</v>
      </c>
      <c r="E676" s="29">
        <v>2250</v>
      </c>
      <c r="F676" s="29">
        <v>918</v>
      </c>
      <c r="G676" s="29">
        <v>858</v>
      </c>
      <c r="H676" s="313">
        <v>4173</v>
      </c>
      <c r="I676" s="313">
        <v>3413.5139999999997</v>
      </c>
      <c r="J676" s="313">
        <v>2695.7580000000003</v>
      </c>
      <c r="K676" s="29">
        <v>127</v>
      </c>
      <c r="L676" s="314">
        <v>0.5</v>
      </c>
      <c r="M676" s="315">
        <v>6</v>
      </c>
      <c r="N676" s="773"/>
      <c r="O676" s="372">
        <f t="shared" si="64"/>
        <v>100300</v>
      </c>
      <c r="P676" s="313"/>
      <c r="Q676" s="30"/>
      <c r="R676" s="30"/>
      <c r="X676" s="313">
        <v>87217.570479600021</v>
      </c>
    </row>
    <row r="677" spans="1:24" x14ac:dyDescent="0.3">
      <c r="H677" s="30"/>
      <c r="I677" s="30"/>
      <c r="J677" s="30"/>
      <c r="M677" s="324"/>
      <c r="O677" s="372">
        <f t="shared" si="64"/>
        <v>0</v>
      </c>
      <c r="P677" s="30"/>
      <c r="Q677" s="30"/>
      <c r="R677" s="30"/>
      <c r="X677" s="30"/>
    </row>
    <row r="678" spans="1:24" x14ac:dyDescent="0.3">
      <c r="B678" s="325" t="s">
        <v>184</v>
      </c>
      <c r="H678" s="30"/>
      <c r="I678" s="30"/>
      <c r="J678" s="30"/>
      <c r="M678" s="324"/>
      <c r="O678" s="372">
        <f t="shared" si="64"/>
        <v>0</v>
      </c>
      <c r="P678" s="30"/>
      <c r="Q678" s="30"/>
      <c r="R678" s="30"/>
      <c r="X678" s="30"/>
    </row>
    <row r="679" spans="1:24" x14ac:dyDescent="0.3">
      <c r="A679" s="77" t="s">
        <v>1327</v>
      </c>
      <c r="B679" s="77" t="s">
        <v>3767</v>
      </c>
      <c r="C679" s="29">
        <v>2</v>
      </c>
      <c r="D679" s="29">
        <v>54</v>
      </c>
      <c r="E679" s="29">
        <v>2500</v>
      </c>
      <c r="F679" s="29">
        <v>126</v>
      </c>
      <c r="G679" s="29">
        <v>66</v>
      </c>
      <c r="H679" s="313">
        <v>668</v>
      </c>
      <c r="I679" s="313">
        <v>546.42399999999998</v>
      </c>
      <c r="J679" s="313">
        <v>431.52800000000002</v>
      </c>
      <c r="K679" s="29">
        <v>20.2</v>
      </c>
      <c r="L679" s="314">
        <v>0.5</v>
      </c>
      <c r="M679" s="315">
        <v>2</v>
      </c>
      <c r="N679" s="771" t="s">
        <v>201</v>
      </c>
      <c r="O679" s="372">
        <f t="shared" si="64"/>
        <v>26931</v>
      </c>
      <c r="P679" s="313"/>
      <c r="Q679" s="30"/>
      <c r="R679" s="30"/>
      <c r="X679" s="313">
        <v>23418.664242187508</v>
      </c>
    </row>
    <row r="680" spans="1:24" x14ac:dyDescent="0.3">
      <c r="A680" s="77" t="s">
        <v>1328</v>
      </c>
      <c r="B680" s="77" t="s">
        <v>3768</v>
      </c>
      <c r="C680" s="29">
        <v>3</v>
      </c>
      <c r="D680" s="29">
        <v>54</v>
      </c>
      <c r="E680" s="29">
        <v>2500</v>
      </c>
      <c r="F680" s="29">
        <v>192</v>
      </c>
      <c r="G680" s="29">
        <v>132</v>
      </c>
      <c r="H680" s="313">
        <v>1001</v>
      </c>
      <c r="I680" s="313">
        <v>818.81799999999998</v>
      </c>
      <c r="J680" s="313">
        <v>646.64600000000007</v>
      </c>
      <c r="K680" s="29">
        <v>30.2</v>
      </c>
      <c r="L680" s="314">
        <v>0.5</v>
      </c>
      <c r="M680" s="315">
        <v>4</v>
      </c>
      <c r="N680" s="772"/>
      <c r="O680" s="372">
        <f t="shared" si="64"/>
        <v>35016</v>
      </c>
      <c r="P680" s="313"/>
      <c r="Q680" s="30"/>
      <c r="R680" s="30"/>
      <c r="X680" s="313">
        <v>30448.315411593743</v>
      </c>
    </row>
    <row r="681" spans="1:24" x14ac:dyDescent="0.3">
      <c r="A681" s="77" t="s">
        <v>1329</v>
      </c>
      <c r="B681" s="77" t="s">
        <v>3769</v>
      </c>
      <c r="C681" s="29">
        <v>4</v>
      </c>
      <c r="D681" s="29">
        <v>54</v>
      </c>
      <c r="E681" s="29">
        <v>2500</v>
      </c>
      <c r="F681" s="29">
        <v>258</v>
      </c>
      <c r="G681" s="29">
        <v>198</v>
      </c>
      <c r="H681" s="313">
        <v>1335</v>
      </c>
      <c r="I681" s="313">
        <v>1092.03</v>
      </c>
      <c r="J681" s="313">
        <v>862.41</v>
      </c>
      <c r="K681" s="29">
        <v>40.200000000000003</v>
      </c>
      <c r="L681" s="314">
        <v>0.5</v>
      </c>
      <c r="M681" s="315">
        <v>4</v>
      </c>
      <c r="N681" s="772"/>
      <c r="O681" s="372">
        <f t="shared" si="64"/>
        <v>43117</v>
      </c>
      <c r="P681" s="313"/>
      <c r="Q681" s="30"/>
      <c r="R681" s="30"/>
      <c r="X681" s="313">
        <v>37492.703745749997</v>
      </c>
    </row>
    <row r="682" spans="1:24" x14ac:dyDescent="0.3">
      <c r="A682" s="317" t="s">
        <v>1330</v>
      </c>
      <c r="B682" s="317" t="s">
        <v>4467</v>
      </c>
      <c r="C682" s="318">
        <v>5</v>
      </c>
      <c r="D682" s="318">
        <v>54</v>
      </c>
      <c r="E682" s="318">
        <v>2500</v>
      </c>
      <c r="F682" s="318">
        <v>324</v>
      </c>
      <c r="G682" s="318">
        <v>264</v>
      </c>
      <c r="H682" s="319">
        <v>1668</v>
      </c>
      <c r="I682" s="319">
        <v>1364.424</v>
      </c>
      <c r="J682" s="319">
        <v>1077.528</v>
      </c>
      <c r="K682" s="318">
        <v>50.2</v>
      </c>
      <c r="L682" s="320">
        <v>0.5</v>
      </c>
      <c r="M682" s="321">
        <v>4</v>
      </c>
      <c r="N682" s="772"/>
      <c r="O682" s="372">
        <f t="shared" si="64"/>
        <v>51235</v>
      </c>
      <c r="P682" s="319"/>
      <c r="Q682" s="30"/>
      <c r="R682" s="30"/>
      <c r="X682" s="319">
        <v>44551.829244656241</v>
      </c>
    </row>
    <row r="683" spans="1:24" x14ac:dyDescent="0.3">
      <c r="A683" s="77" t="s">
        <v>1331</v>
      </c>
      <c r="B683" s="77" t="s">
        <v>4468</v>
      </c>
      <c r="C683" s="29">
        <v>6</v>
      </c>
      <c r="D683" s="29">
        <v>54</v>
      </c>
      <c r="E683" s="29">
        <v>2500</v>
      </c>
      <c r="F683" s="29">
        <v>390</v>
      </c>
      <c r="G683" s="29">
        <v>330</v>
      </c>
      <c r="H683" s="313">
        <v>2001</v>
      </c>
      <c r="I683" s="313">
        <v>1636.818</v>
      </c>
      <c r="J683" s="313">
        <v>1292.646</v>
      </c>
      <c r="K683" s="29">
        <v>60.2</v>
      </c>
      <c r="L683" s="314">
        <v>0.5</v>
      </c>
      <c r="M683" s="315">
        <v>4</v>
      </c>
      <c r="N683" s="772"/>
      <c r="O683" s="372">
        <f t="shared" si="64"/>
        <v>59370</v>
      </c>
      <c r="P683" s="313"/>
      <c r="Q683" s="30"/>
      <c r="R683" s="30"/>
      <c r="X683" s="313">
        <v>51625.691908312518</v>
      </c>
    </row>
    <row r="684" spans="1:24" x14ac:dyDescent="0.3">
      <c r="A684" s="77" t="s">
        <v>1332</v>
      </c>
      <c r="B684" s="77" t="s">
        <v>4469</v>
      </c>
      <c r="C684" s="29">
        <v>7</v>
      </c>
      <c r="D684" s="29">
        <v>54</v>
      </c>
      <c r="E684" s="29">
        <v>2500</v>
      </c>
      <c r="F684" s="29">
        <v>456</v>
      </c>
      <c r="G684" s="29">
        <v>396</v>
      </c>
      <c r="H684" s="313">
        <v>2335</v>
      </c>
      <c r="I684" s="313">
        <v>1910.03</v>
      </c>
      <c r="J684" s="313">
        <v>1508.41</v>
      </c>
      <c r="K684" s="29">
        <v>70.2</v>
      </c>
      <c r="L684" s="314">
        <v>0.5</v>
      </c>
      <c r="M684" s="315">
        <v>4</v>
      </c>
      <c r="N684" s="772"/>
      <c r="O684" s="372">
        <f t="shared" si="64"/>
        <v>67521</v>
      </c>
      <c r="P684" s="313"/>
      <c r="Q684" s="30"/>
      <c r="R684" s="30"/>
      <c r="X684" s="313">
        <v>58714.291736718747</v>
      </c>
    </row>
    <row r="685" spans="1:24" x14ac:dyDescent="0.3">
      <c r="A685" s="317" t="s">
        <v>1333</v>
      </c>
      <c r="B685" s="317" t="s">
        <v>4470</v>
      </c>
      <c r="C685" s="318">
        <v>8</v>
      </c>
      <c r="D685" s="318">
        <v>54</v>
      </c>
      <c r="E685" s="318">
        <v>2500</v>
      </c>
      <c r="F685" s="318">
        <v>522</v>
      </c>
      <c r="G685" s="318">
        <v>462</v>
      </c>
      <c r="H685" s="319">
        <v>2669</v>
      </c>
      <c r="I685" s="319">
        <v>2183.2419999999997</v>
      </c>
      <c r="J685" s="319">
        <v>1724.174</v>
      </c>
      <c r="K685" s="318">
        <v>80.3</v>
      </c>
      <c r="L685" s="320">
        <v>0.5</v>
      </c>
      <c r="M685" s="321">
        <v>4</v>
      </c>
      <c r="N685" s="772"/>
      <c r="O685" s="372">
        <f t="shared" si="64"/>
        <v>75693</v>
      </c>
      <c r="P685" s="319"/>
      <c r="Q685" s="30"/>
      <c r="R685" s="30"/>
      <c r="X685" s="319">
        <v>65820.133838250011</v>
      </c>
    </row>
    <row r="686" spans="1:24" x14ac:dyDescent="0.3">
      <c r="A686" s="77" t="s">
        <v>1334</v>
      </c>
      <c r="B686" s="77" t="s">
        <v>4471</v>
      </c>
      <c r="C686" s="29">
        <v>9</v>
      </c>
      <c r="D686" s="29">
        <v>54</v>
      </c>
      <c r="E686" s="29">
        <v>2500</v>
      </c>
      <c r="F686" s="29">
        <v>588</v>
      </c>
      <c r="G686" s="29">
        <v>528</v>
      </c>
      <c r="H686" s="313">
        <v>3002</v>
      </c>
      <c r="I686" s="313">
        <v>2455.636</v>
      </c>
      <c r="J686" s="313">
        <v>1939.2920000000001</v>
      </c>
      <c r="K686" s="29">
        <v>90.3</v>
      </c>
      <c r="L686" s="314">
        <v>0.5</v>
      </c>
      <c r="M686" s="315">
        <v>4</v>
      </c>
      <c r="N686" s="772"/>
      <c r="O686" s="372">
        <f t="shared" si="64"/>
        <v>83879</v>
      </c>
      <c r="P686" s="313"/>
      <c r="Q686" s="30"/>
      <c r="R686" s="30"/>
      <c r="X686" s="313">
        <v>72938.210616562486</v>
      </c>
    </row>
    <row r="687" spans="1:24" x14ac:dyDescent="0.3">
      <c r="A687" s="77" t="s">
        <v>1335</v>
      </c>
      <c r="B687" s="77" t="s">
        <v>4472</v>
      </c>
      <c r="C687" s="29">
        <v>10</v>
      </c>
      <c r="D687" s="29">
        <v>54</v>
      </c>
      <c r="E687" s="29">
        <v>2500</v>
      </c>
      <c r="F687" s="29">
        <v>654</v>
      </c>
      <c r="G687" s="29">
        <v>594</v>
      </c>
      <c r="H687" s="313">
        <v>3337</v>
      </c>
      <c r="I687" s="313">
        <v>2729.6659999999997</v>
      </c>
      <c r="J687" s="313">
        <v>2155.7020000000002</v>
      </c>
      <c r="K687" s="29">
        <v>100.3</v>
      </c>
      <c r="L687" s="314">
        <v>0.5</v>
      </c>
      <c r="M687" s="315">
        <v>6</v>
      </c>
      <c r="N687" s="772"/>
      <c r="O687" s="372">
        <f t="shared" si="64"/>
        <v>92087</v>
      </c>
      <c r="P687" s="313"/>
      <c r="Q687" s="30"/>
      <c r="R687" s="30"/>
      <c r="X687" s="313">
        <v>80076.045258000013</v>
      </c>
    </row>
    <row r="688" spans="1:24" x14ac:dyDescent="0.3">
      <c r="A688" s="317" t="s">
        <v>1336</v>
      </c>
      <c r="B688" s="317" t="s">
        <v>4473</v>
      </c>
      <c r="C688" s="318">
        <v>11</v>
      </c>
      <c r="D688" s="318">
        <v>54</v>
      </c>
      <c r="E688" s="318">
        <v>2500</v>
      </c>
      <c r="F688" s="318">
        <v>720</v>
      </c>
      <c r="G688" s="318">
        <v>660</v>
      </c>
      <c r="H688" s="319">
        <v>3670</v>
      </c>
      <c r="I688" s="319">
        <v>3002.06</v>
      </c>
      <c r="J688" s="319">
        <v>2370.8200000000002</v>
      </c>
      <c r="K688" s="318">
        <v>110.3</v>
      </c>
      <c r="L688" s="320">
        <v>0.5</v>
      </c>
      <c r="M688" s="321">
        <v>6</v>
      </c>
      <c r="N688" s="772"/>
      <c r="O688" s="372">
        <f t="shared" si="64"/>
        <v>100307</v>
      </c>
      <c r="P688" s="319"/>
      <c r="Q688" s="30"/>
      <c r="R688" s="30"/>
      <c r="X688" s="319">
        <v>87223.601606625016</v>
      </c>
    </row>
    <row r="689" spans="1:24" x14ac:dyDescent="0.3">
      <c r="A689" s="77" t="s">
        <v>1337</v>
      </c>
      <c r="B689" s="77" t="s">
        <v>4474</v>
      </c>
      <c r="C689" s="29">
        <v>12</v>
      </c>
      <c r="D689" s="29">
        <v>54</v>
      </c>
      <c r="E689" s="29">
        <v>2500</v>
      </c>
      <c r="F689" s="29">
        <v>786</v>
      </c>
      <c r="G689" s="29">
        <v>726</v>
      </c>
      <c r="H689" s="313">
        <v>4004</v>
      </c>
      <c r="I689" s="313">
        <v>3275.2719999999999</v>
      </c>
      <c r="J689" s="313">
        <v>2586.5840000000003</v>
      </c>
      <c r="K689" s="29">
        <v>120.3</v>
      </c>
      <c r="L689" s="314">
        <v>0.5</v>
      </c>
      <c r="M689" s="315">
        <v>6</v>
      </c>
      <c r="N689" s="772"/>
      <c r="O689" s="372">
        <f t="shared" si="64"/>
        <v>108434</v>
      </c>
      <c r="P689" s="313"/>
      <c r="Q689" s="30"/>
      <c r="R689" s="30"/>
      <c r="X689" s="313">
        <v>94290.072104250008</v>
      </c>
    </row>
    <row r="690" spans="1:24" x14ac:dyDescent="0.3">
      <c r="A690" s="77" t="s">
        <v>1338</v>
      </c>
      <c r="B690" s="77" t="s">
        <v>4475</v>
      </c>
      <c r="C690" s="29">
        <v>13</v>
      </c>
      <c r="D690" s="29">
        <v>54</v>
      </c>
      <c r="E690" s="29">
        <v>2500</v>
      </c>
      <c r="F690" s="29">
        <v>852</v>
      </c>
      <c r="G690" s="29">
        <v>792</v>
      </c>
      <c r="H690" s="313">
        <v>4337</v>
      </c>
      <c r="I690" s="313">
        <v>3547.6659999999997</v>
      </c>
      <c r="J690" s="313">
        <v>2801.7020000000002</v>
      </c>
      <c r="K690" s="29">
        <v>130.30000000000001</v>
      </c>
      <c r="L690" s="314">
        <v>0.5</v>
      </c>
      <c r="M690" s="315">
        <v>6</v>
      </c>
      <c r="N690" s="772"/>
      <c r="O690" s="372">
        <f t="shared" si="64"/>
        <v>116560</v>
      </c>
      <c r="P690" s="313"/>
      <c r="Q690" s="30"/>
      <c r="R690" s="30"/>
      <c r="X690" s="313">
        <v>101356.54260187499</v>
      </c>
    </row>
    <row r="691" spans="1:24" x14ac:dyDescent="0.3">
      <c r="A691" s="77" t="s">
        <v>1339</v>
      </c>
      <c r="B691" s="77" t="s">
        <v>4476</v>
      </c>
      <c r="C691" s="29">
        <v>14</v>
      </c>
      <c r="D691" s="29">
        <v>54</v>
      </c>
      <c r="E691" s="29">
        <v>2500</v>
      </c>
      <c r="F691" s="29">
        <v>918</v>
      </c>
      <c r="G691" s="29">
        <v>858</v>
      </c>
      <c r="H691" s="313">
        <v>4672</v>
      </c>
      <c r="I691" s="313">
        <v>3821.6959999999999</v>
      </c>
      <c r="J691" s="313">
        <v>3018.1120000000001</v>
      </c>
      <c r="K691" s="29">
        <v>140.30000000000001</v>
      </c>
      <c r="L691" s="314">
        <v>0.5</v>
      </c>
      <c r="M691" s="315">
        <v>6</v>
      </c>
      <c r="N691" s="773"/>
      <c r="O691" s="372">
        <f t="shared" si="64"/>
        <v>124686</v>
      </c>
      <c r="P691" s="313"/>
      <c r="Q691" s="30"/>
      <c r="R691" s="30"/>
      <c r="X691" s="313">
        <v>108423.01309950001</v>
      </c>
    </row>
    <row r="692" spans="1:24" x14ac:dyDescent="0.3">
      <c r="H692" s="30"/>
      <c r="I692" s="30"/>
      <c r="J692" s="30"/>
      <c r="M692" s="324"/>
      <c r="O692" s="372">
        <f t="shared" si="64"/>
        <v>0</v>
      </c>
      <c r="P692" s="30"/>
      <c r="Q692" s="30"/>
      <c r="R692" s="30"/>
      <c r="X692" s="30"/>
    </row>
    <row r="693" spans="1:24" x14ac:dyDescent="0.3">
      <c r="B693" s="325" t="s">
        <v>185</v>
      </c>
      <c r="H693" s="30"/>
      <c r="I693" s="30"/>
      <c r="J693" s="30"/>
      <c r="M693" s="324"/>
      <c r="O693" s="372">
        <f t="shared" si="64"/>
        <v>0</v>
      </c>
      <c r="P693" s="30"/>
      <c r="Q693" s="30"/>
      <c r="R693" s="30"/>
      <c r="X693" s="30"/>
    </row>
    <row r="694" spans="1:24" x14ac:dyDescent="0.3">
      <c r="A694" s="77" t="s">
        <v>1340</v>
      </c>
      <c r="B694" s="77" t="s">
        <v>3770</v>
      </c>
      <c r="C694" s="29">
        <v>2</v>
      </c>
      <c r="D694" s="29">
        <v>54</v>
      </c>
      <c r="E694" s="29">
        <v>3000</v>
      </c>
      <c r="F694" s="29">
        <v>126</v>
      </c>
      <c r="G694" s="29">
        <v>66</v>
      </c>
      <c r="H694" s="313">
        <v>801</v>
      </c>
      <c r="I694" s="313">
        <v>655.21799999999996</v>
      </c>
      <c r="J694" s="313">
        <v>517.44600000000003</v>
      </c>
      <c r="K694" s="29">
        <v>24.1</v>
      </c>
      <c r="L694" s="314">
        <v>0.5</v>
      </c>
      <c r="M694" s="315">
        <v>2</v>
      </c>
      <c r="N694" s="771" t="s">
        <v>201</v>
      </c>
      <c r="O694" s="372">
        <f t="shared" si="64"/>
        <v>31767</v>
      </c>
      <c r="P694" s="313"/>
      <c r="Q694" s="30"/>
      <c r="R694" s="30"/>
      <c r="X694" s="313">
        <v>27623.237090625</v>
      </c>
    </row>
    <row r="695" spans="1:24" x14ac:dyDescent="0.3">
      <c r="A695" s="77" t="s">
        <v>1341</v>
      </c>
      <c r="B695" s="77" t="s">
        <v>3771</v>
      </c>
      <c r="C695" s="29">
        <v>3</v>
      </c>
      <c r="D695" s="29">
        <v>54</v>
      </c>
      <c r="E695" s="29">
        <v>3000</v>
      </c>
      <c r="F695" s="29">
        <v>192</v>
      </c>
      <c r="G695" s="29">
        <v>132</v>
      </c>
      <c r="H695" s="313">
        <v>1202</v>
      </c>
      <c r="I695" s="313">
        <v>983.23599999999999</v>
      </c>
      <c r="J695" s="313">
        <v>776.49200000000008</v>
      </c>
      <c r="K695" s="29">
        <v>35.799999999999997</v>
      </c>
      <c r="L695" s="314">
        <v>0.5</v>
      </c>
      <c r="M695" s="315">
        <v>4</v>
      </c>
      <c r="N695" s="772"/>
      <c r="O695" s="372">
        <f t="shared" si="64"/>
        <v>41468</v>
      </c>
      <c r="P695" s="313"/>
      <c r="Q695" s="30"/>
      <c r="R695" s="30"/>
      <c r="X695" s="313">
        <v>36058.818493912491</v>
      </c>
    </row>
    <row r="696" spans="1:24" x14ac:dyDescent="0.3">
      <c r="A696" s="77" t="s">
        <v>1342</v>
      </c>
      <c r="B696" s="77" t="s">
        <v>3772</v>
      </c>
      <c r="C696" s="29">
        <v>4</v>
      </c>
      <c r="D696" s="29">
        <v>54</v>
      </c>
      <c r="E696" s="29">
        <v>3000</v>
      </c>
      <c r="F696" s="29">
        <v>258</v>
      </c>
      <c r="G696" s="29">
        <v>198</v>
      </c>
      <c r="H696" s="313">
        <v>1601</v>
      </c>
      <c r="I696" s="313">
        <v>1309.6179999999999</v>
      </c>
      <c r="J696" s="313">
        <v>1034.2460000000001</v>
      </c>
      <c r="K696" s="29">
        <v>47.8</v>
      </c>
      <c r="L696" s="314">
        <v>0.5</v>
      </c>
      <c r="M696" s="315">
        <v>4</v>
      </c>
      <c r="N696" s="772"/>
      <c r="O696" s="372">
        <f t="shared" si="64"/>
        <v>51189</v>
      </c>
      <c r="P696" s="313"/>
      <c r="Q696" s="30"/>
      <c r="R696" s="30"/>
      <c r="X696" s="313">
        <v>44512.084494900002</v>
      </c>
    </row>
    <row r="697" spans="1:24" x14ac:dyDescent="0.3">
      <c r="A697" s="317" t="s">
        <v>1343</v>
      </c>
      <c r="B697" s="317" t="s">
        <v>4477</v>
      </c>
      <c r="C697" s="318">
        <v>5</v>
      </c>
      <c r="D697" s="318">
        <v>54</v>
      </c>
      <c r="E697" s="318">
        <v>3000</v>
      </c>
      <c r="F697" s="318">
        <v>324</v>
      </c>
      <c r="G697" s="318">
        <v>264</v>
      </c>
      <c r="H697" s="319">
        <v>2002</v>
      </c>
      <c r="I697" s="319">
        <v>1637.636</v>
      </c>
      <c r="J697" s="319">
        <v>1293.2920000000001</v>
      </c>
      <c r="K697" s="318">
        <v>59.7</v>
      </c>
      <c r="L697" s="320">
        <v>0.5</v>
      </c>
      <c r="M697" s="321">
        <v>4</v>
      </c>
      <c r="N697" s="772"/>
      <c r="O697" s="372">
        <f t="shared" si="64"/>
        <v>60930</v>
      </c>
      <c r="P697" s="319"/>
      <c r="Q697" s="30"/>
      <c r="R697" s="30"/>
      <c r="X697" s="319">
        <v>52983.035093587518</v>
      </c>
    </row>
    <row r="698" spans="1:24" x14ac:dyDescent="0.3">
      <c r="A698" s="77" t="s">
        <v>1344</v>
      </c>
      <c r="B698" s="77" t="s">
        <v>4478</v>
      </c>
      <c r="C698" s="29">
        <v>6</v>
      </c>
      <c r="D698" s="29">
        <v>54</v>
      </c>
      <c r="E698" s="29">
        <v>3000</v>
      </c>
      <c r="F698" s="29">
        <v>390</v>
      </c>
      <c r="G698" s="29">
        <v>330</v>
      </c>
      <c r="H698" s="313">
        <v>2402</v>
      </c>
      <c r="I698" s="313">
        <v>1964.8359999999998</v>
      </c>
      <c r="J698" s="313">
        <v>1551.692</v>
      </c>
      <c r="K698" s="29">
        <v>71.599999999999994</v>
      </c>
      <c r="L698" s="314">
        <v>0.5</v>
      </c>
      <c r="M698" s="315">
        <v>4</v>
      </c>
      <c r="N698" s="772"/>
      <c r="O698" s="372">
        <f t="shared" si="64"/>
        <v>70692</v>
      </c>
      <c r="P698" s="313"/>
      <c r="Q698" s="30"/>
      <c r="R698" s="30"/>
      <c r="X698" s="313">
        <v>61471.670289974994</v>
      </c>
    </row>
    <row r="699" spans="1:24" x14ac:dyDescent="0.3">
      <c r="A699" s="77" t="s">
        <v>1345</v>
      </c>
      <c r="B699" s="77" t="s">
        <v>4479</v>
      </c>
      <c r="C699" s="29">
        <v>7</v>
      </c>
      <c r="D699" s="29">
        <v>54</v>
      </c>
      <c r="E699" s="29">
        <v>3000</v>
      </c>
      <c r="F699" s="29">
        <v>456</v>
      </c>
      <c r="G699" s="29">
        <v>396</v>
      </c>
      <c r="H699" s="313">
        <v>2803</v>
      </c>
      <c r="I699" s="313">
        <v>2292.8539999999998</v>
      </c>
      <c r="J699" s="313">
        <v>1810.7380000000001</v>
      </c>
      <c r="K699" s="29">
        <v>83.5</v>
      </c>
      <c r="L699" s="314">
        <v>0.5</v>
      </c>
      <c r="M699" s="315">
        <v>4</v>
      </c>
      <c r="N699" s="772"/>
      <c r="O699" s="372">
        <f t="shared" si="64"/>
        <v>80475</v>
      </c>
      <c r="P699" s="313"/>
      <c r="Q699" s="30"/>
      <c r="R699" s="30"/>
      <c r="X699" s="313">
        <v>69977.99008406249</v>
      </c>
    </row>
    <row r="700" spans="1:24" x14ac:dyDescent="0.3">
      <c r="A700" s="317" t="s">
        <v>1346</v>
      </c>
      <c r="B700" s="317" t="s">
        <v>4480</v>
      </c>
      <c r="C700" s="318">
        <v>8</v>
      </c>
      <c r="D700" s="318">
        <v>54</v>
      </c>
      <c r="E700" s="318">
        <v>3000</v>
      </c>
      <c r="F700" s="318">
        <v>522</v>
      </c>
      <c r="G700" s="318">
        <v>462</v>
      </c>
      <c r="H700" s="319">
        <v>3203</v>
      </c>
      <c r="I700" s="319">
        <v>2620.0539999999996</v>
      </c>
      <c r="J700" s="319">
        <v>2069.1379999999999</v>
      </c>
      <c r="K700" s="318">
        <v>95.5</v>
      </c>
      <c r="L700" s="320">
        <v>0.5</v>
      </c>
      <c r="M700" s="321">
        <v>4</v>
      </c>
      <c r="N700" s="772"/>
      <c r="O700" s="372">
        <f t="shared" si="64"/>
        <v>90281</v>
      </c>
      <c r="P700" s="319"/>
      <c r="Q700" s="30"/>
      <c r="R700" s="30"/>
      <c r="X700" s="319">
        <v>78505.000605900015</v>
      </c>
    </row>
    <row r="701" spans="1:24" x14ac:dyDescent="0.3">
      <c r="A701" s="77" t="s">
        <v>1347</v>
      </c>
      <c r="B701" s="77" t="s">
        <v>4481</v>
      </c>
      <c r="C701" s="29">
        <v>9</v>
      </c>
      <c r="D701" s="29">
        <v>54</v>
      </c>
      <c r="E701" s="29">
        <v>3000</v>
      </c>
      <c r="F701" s="29">
        <v>588</v>
      </c>
      <c r="G701" s="29">
        <v>528</v>
      </c>
      <c r="H701" s="313">
        <v>3604</v>
      </c>
      <c r="I701" s="313">
        <v>2948.0719999999997</v>
      </c>
      <c r="J701" s="313">
        <v>2328.1840000000002</v>
      </c>
      <c r="K701" s="29">
        <v>107.4</v>
      </c>
      <c r="L701" s="314">
        <v>0.5</v>
      </c>
      <c r="M701" s="315">
        <v>4</v>
      </c>
      <c r="N701" s="772"/>
      <c r="O701" s="372">
        <f t="shared" si="64"/>
        <v>100104</v>
      </c>
      <c r="P701" s="313"/>
      <c r="Q701" s="30"/>
      <c r="R701" s="30"/>
      <c r="X701" s="313">
        <v>87046.692739874998</v>
      </c>
    </row>
    <row r="702" spans="1:24" x14ac:dyDescent="0.3">
      <c r="A702" s="77" t="s">
        <v>1348</v>
      </c>
      <c r="B702" s="77" t="s">
        <v>4482</v>
      </c>
      <c r="C702" s="29">
        <v>10</v>
      </c>
      <c r="D702" s="29">
        <v>54</v>
      </c>
      <c r="E702" s="29">
        <v>3000</v>
      </c>
      <c r="F702" s="29">
        <v>654</v>
      </c>
      <c r="G702" s="29">
        <v>594</v>
      </c>
      <c r="H702" s="313">
        <v>4004</v>
      </c>
      <c r="I702" s="313">
        <v>3275.2719999999999</v>
      </c>
      <c r="J702" s="313">
        <v>2586.5840000000003</v>
      </c>
      <c r="K702" s="29">
        <v>119.3</v>
      </c>
      <c r="L702" s="314">
        <v>0.5</v>
      </c>
      <c r="M702" s="315">
        <v>6</v>
      </c>
      <c r="N702" s="772"/>
      <c r="O702" s="372">
        <f t="shared" si="64"/>
        <v>109954</v>
      </c>
      <c r="P702" s="313"/>
      <c r="Q702" s="30"/>
      <c r="R702" s="30"/>
      <c r="X702" s="313">
        <v>95612.094309600012</v>
      </c>
    </row>
    <row r="703" spans="1:24" x14ac:dyDescent="0.3">
      <c r="A703" s="317" t="s">
        <v>1349</v>
      </c>
      <c r="B703" s="317" t="s">
        <v>4483</v>
      </c>
      <c r="C703" s="318">
        <v>11</v>
      </c>
      <c r="D703" s="318">
        <v>54</v>
      </c>
      <c r="E703" s="318">
        <v>3000</v>
      </c>
      <c r="F703" s="318">
        <v>720</v>
      </c>
      <c r="G703" s="318">
        <v>660</v>
      </c>
      <c r="H703" s="319">
        <v>4405</v>
      </c>
      <c r="I703" s="319">
        <v>3603.29</v>
      </c>
      <c r="J703" s="319">
        <v>2845.63</v>
      </c>
      <c r="K703" s="318">
        <v>131.19999999999999</v>
      </c>
      <c r="L703" s="320">
        <v>0.5</v>
      </c>
      <c r="M703" s="321">
        <v>6</v>
      </c>
      <c r="N703" s="772"/>
      <c r="O703" s="372">
        <f t="shared" si="64"/>
        <v>119818</v>
      </c>
      <c r="P703" s="319"/>
      <c r="Q703" s="30"/>
      <c r="R703" s="30"/>
      <c r="X703" s="319">
        <v>104189.16192795002</v>
      </c>
    </row>
    <row r="704" spans="1:24" x14ac:dyDescent="0.3">
      <c r="A704" s="77" t="s">
        <v>1350</v>
      </c>
      <c r="B704" s="77" t="s">
        <v>4484</v>
      </c>
      <c r="C704" s="29">
        <v>12</v>
      </c>
      <c r="D704" s="29">
        <v>54</v>
      </c>
      <c r="E704" s="29">
        <v>3000</v>
      </c>
      <c r="F704" s="29">
        <v>786</v>
      </c>
      <c r="G704" s="29">
        <v>726</v>
      </c>
      <c r="H704" s="313">
        <v>4804</v>
      </c>
      <c r="I704" s="313">
        <v>3929.6719999999996</v>
      </c>
      <c r="J704" s="313">
        <v>3103.384</v>
      </c>
      <c r="K704" s="29">
        <v>143.1</v>
      </c>
      <c r="L704" s="314">
        <v>0.5</v>
      </c>
      <c r="M704" s="315">
        <v>6</v>
      </c>
      <c r="N704" s="772"/>
      <c r="O704" s="372">
        <f t="shared" si="64"/>
        <v>129569</v>
      </c>
      <c r="P704" s="313"/>
      <c r="Q704" s="30"/>
      <c r="R704" s="30"/>
      <c r="X704" s="313">
        <v>112668.92652509999</v>
      </c>
    </row>
    <row r="705" spans="1:24" x14ac:dyDescent="0.3">
      <c r="A705" s="77" t="s">
        <v>1351</v>
      </c>
      <c r="B705" s="77" t="s">
        <v>4485</v>
      </c>
      <c r="C705" s="29">
        <v>13</v>
      </c>
      <c r="D705" s="29">
        <v>54</v>
      </c>
      <c r="E705" s="29">
        <v>3000</v>
      </c>
      <c r="F705" s="29">
        <v>852</v>
      </c>
      <c r="G705" s="29">
        <v>792</v>
      </c>
      <c r="H705" s="313">
        <v>5205</v>
      </c>
      <c r="I705" s="313">
        <v>4257.6899999999996</v>
      </c>
      <c r="J705" s="313">
        <v>3362.4300000000003</v>
      </c>
      <c r="K705" s="29">
        <v>150.6</v>
      </c>
      <c r="L705" s="314">
        <v>0.5</v>
      </c>
      <c r="M705" s="315">
        <v>6</v>
      </c>
      <c r="N705" s="772"/>
      <c r="O705" s="372">
        <f t="shared" si="64"/>
        <v>139321</v>
      </c>
      <c r="P705" s="313"/>
      <c r="Q705" s="30"/>
      <c r="R705" s="30"/>
      <c r="X705" s="313">
        <v>121148.69112224999</v>
      </c>
    </row>
    <row r="706" spans="1:24" x14ac:dyDescent="0.3">
      <c r="A706" s="77" t="s">
        <v>1352</v>
      </c>
      <c r="B706" s="77" t="s">
        <v>4486</v>
      </c>
      <c r="C706" s="29">
        <v>14</v>
      </c>
      <c r="D706" s="29">
        <v>54</v>
      </c>
      <c r="E706" s="29">
        <v>3000</v>
      </c>
      <c r="F706" s="29">
        <v>918</v>
      </c>
      <c r="G706" s="29">
        <v>858</v>
      </c>
      <c r="H706" s="313">
        <v>5605</v>
      </c>
      <c r="I706" s="313">
        <v>4584.8899999999994</v>
      </c>
      <c r="J706" s="313">
        <v>3620.83</v>
      </c>
      <c r="K706" s="29">
        <v>165.8</v>
      </c>
      <c r="L706" s="314">
        <v>0.5</v>
      </c>
      <c r="M706" s="315">
        <v>6</v>
      </c>
      <c r="N706" s="773"/>
      <c r="O706" s="372">
        <f t="shared" si="64"/>
        <v>149073</v>
      </c>
      <c r="P706" s="313"/>
      <c r="Q706" s="30"/>
      <c r="R706" s="30"/>
      <c r="X706" s="313">
        <v>129628.45571940002</v>
      </c>
    </row>
    <row r="707" spans="1:24" x14ac:dyDescent="0.3">
      <c r="O707" s="372">
        <f t="shared" si="64"/>
        <v>0</v>
      </c>
      <c r="Q707" s="30"/>
      <c r="R707" s="30"/>
    </row>
    <row r="708" spans="1:24" x14ac:dyDescent="0.3">
      <c r="A708" s="77" t="s">
        <v>1353</v>
      </c>
      <c r="B708" s="312" t="s">
        <v>3773</v>
      </c>
      <c r="C708" s="29">
        <v>2</v>
      </c>
      <c r="D708" s="29">
        <v>54</v>
      </c>
      <c r="E708" s="329">
        <v>126</v>
      </c>
      <c r="F708" s="29">
        <v>270</v>
      </c>
      <c r="G708" s="29">
        <v>200</v>
      </c>
      <c r="H708" s="313">
        <v>72.569999999999993</v>
      </c>
      <c r="I708" s="313">
        <v>59.362259999999992</v>
      </c>
      <c r="J708" s="313">
        <v>46.880219999999994</v>
      </c>
      <c r="K708" s="29">
        <v>2.5</v>
      </c>
      <c r="L708" s="314">
        <v>0.5</v>
      </c>
      <c r="M708" s="315">
        <v>2</v>
      </c>
      <c r="N708" s="771" t="s">
        <v>186</v>
      </c>
      <c r="O708" s="372">
        <f t="shared" si="64"/>
        <v>9684</v>
      </c>
      <c r="Q708" s="30"/>
      <c r="R708" s="30"/>
      <c r="X708" s="313">
        <v>8420.4883723950006</v>
      </c>
    </row>
    <row r="709" spans="1:24" x14ac:dyDescent="0.3">
      <c r="A709" s="77" t="s">
        <v>1354</v>
      </c>
      <c r="B709" s="77" t="s">
        <v>3774</v>
      </c>
      <c r="C709" s="29">
        <v>3</v>
      </c>
      <c r="D709" s="29">
        <v>54</v>
      </c>
      <c r="E709" s="329">
        <v>192</v>
      </c>
      <c r="F709" s="29">
        <v>270</v>
      </c>
      <c r="G709" s="29">
        <v>200</v>
      </c>
      <c r="H709" s="313">
        <v>108.24</v>
      </c>
      <c r="I709" s="313">
        <v>88.540319999999994</v>
      </c>
      <c r="J709" s="313">
        <v>69.92304</v>
      </c>
      <c r="K709" s="29">
        <v>3.7</v>
      </c>
      <c r="L709" s="314">
        <v>0.5</v>
      </c>
      <c r="M709" s="315">
        <v>4</v>
      </c>
      <c r="N709" s="772"/>
      <c r="O709" s="372">
        <f t="shared" ref="O709:O772" si="65">ROUND(X709*1.15,0)</f>
        <v>11306</v>
      </c>
      <c r="Q709" s="30"/>
      <c r="R709" s="30"/>
      <c r="X709" s="313">
        <v>9831.0777179372981</v>
      </c>
    </row>
    <row r="710" spans="1:24" x14ac:dyDescent="0.3">
      <c r="A710" s="77" t="s">
        <v>1355</v>
      </c>
      <c r="B710" s="77" t="s">
        <v>3775</v>
      </c>
      <c r="C710" s="29">
        <v>4</v>
      </c>
      <c r="D710" s="29">
        <v>54</v>
      </c>
      <c r="E710" s="329">
        <v>258</v>
      </c>
      <c r="F710" s="29">
        <v>270</v>
      </c>
      <c r="G710" s="29">
        <v>200</v>
      </c>
      <c r="H710" s="313">
        <v>145.13999999999999</v>
      </c>
      <c r="I710" s="313">
        <v>118.72451999999998</v>
      </c>
      <c r="J710" s="313">
        <v>93.760439999999988</v>
      </c>
      <c r="K710" s="29">
        <v>4.9000000000000004</v>
      </c>
      <c r="L710" s="314">
        <v>0.5</v>
      </c>
      <c r="M710" s="315">
        <v>4</v>
      </c>
      <c r="N710" s="772"/>
      <c r="O710" s="372">
        <f t="shared" si="65"/>
        <v>12931</v>
      </c>
      <c r="Q710" s="30"/>
      <c r="R710" s="30"/>
      <c r="X710" s="313">
        <v>11244.620265515998</v>
      </c>
    </row>
    <row r="711" spans="1:24" x14ac:dyDescent="0.3">
      <c r="A711" s="77" t="s">
        <v>1356</v>
      </c>
      <c r="B711" s="77" t="s">
        <v>4487</v>
      </c>
      <c r="C711" s="29">
        <v>5</v>
      </c>
      <c r="D711" s="29">
        <v>54</v>
      </c>
      <c r="E711" s="329">
        <v>324</v>
      </c>
      <c r="F711" s="29">
        <v>270</v>
      </c>
      <c r="G711" s="29">
        <v>200</v>
      </c>
      <c r="H711" s="313">
        <v>179.57999999999998</v>
      </c>
      <c r="I711" s="313">
        <v>146.89643999999998</v>
      </c>
      <c r="J711" s="313">
        <v>116.00868</v>
      </c>
      <c r="K711" s="29">
        <v>6.1</v>
      </c>
      <c r="L711" s="314">
        <v>0.5</v>
      </c>
      <c r="M711" s="315">
        <v>4</v>
      </c>
      <c r="N711" s="772"/>
      <c r="O711" s="372">
        <f t="shared" si="65"/>
        <v>14560</v>
      </c>
      <c r="Q711" s="30"/>
      <c r="R711" s="30"/>
      <c r="X711" s="313">
        <v>12660.468728668204</v>
      </c>
    </row>
    <row r="712" spans="1:24" x14ac:dyDescent="0.3">
      <c r="A712" s="77" t="s">
        <v>1357</v>
      </c>
      <c r="B712" s="77" t="s">
        <v>4488</v>
      </c>
      <c r="C712" s="29">
        <v>6</v>
      </c>
      <c r="D712" s="29">
        <v>54</v>
      </c>
      <c r="E712" s="329">
        <v>390</v>
      </c>
      <c r="F712" s="29">
        <v>270</v>
      </c>
      <c r="G712" s="29">
        <v>200</v>
      </c>
      <c r="H712" s="313">
        <v>215.25</v>
      </c>
      <c r="I712" s="313">
        <v>176.0745</v>
      </c>
      <c r="J712" s="313">
        <v>139.0515</v>
      </c>
      <c r="K712" s="29">
        <v>7.4</v>
      </c>
      <c r="L712" s="314">
        <v>0.5</v>
      </c>
      <c r="M712" s="315">
        <v>4</v>
      </c>
      <c r="N712" s="772"/>
      <c r="O712" s="372">
        <f t="shared" si="65"/>
        <v>16192</v>
      </c>
      <c r="Q712" s="30"/>
      <c r="R712" s="30"/>
      <c r="X712" s="313">
        <v>14079.9170011104</v>
      </c>
    </row>
    <row r="713" spans="1:24" x14ac:dyDescent="0.3">
      <c r="A713" s="77" t="s">
        <v>1358</v>
      </c>
      <c r="B713" s="77" t="s">
        <v>4489</v>
      </c>
      <c r="C713" s="29">
        <v>7</v>
      </c>
      <c r="D713" s="29">
        <v>54</v>
      </c>
      <c r="E713" s="329">
        <v>456</v>
      </c>
      <c r="F713" s="29">
        <v>270</v>
      </c>
      <c r="G713" s="29">
        <v>200</v>
      </c>
      <c r="H713" s="313">
        <v>252.14999999999998</v>
      </c>
      <c r="I713" s="313">
        <v>206.25869999999998</v>
      </c>
      <c r="J713" s="313">
        <v>162.88889999999998</v>
      </c>
      <c r="K713" s="29">
        <v>8.6</v>
      </c>
      <c r="L713" s="314">
        <v>0.5</v>
      </c>
      <c r="M713" s="315">
        <v>4</v>
      </c>
      <c r="N713" s="772"/>
      <c r="O713" s="372">
        <f t="shared" si="65"/>
        <v>17827</v>
      </c>
      <c r="Q713" s="30"/>
      <c r="R713" s="30"/>
      <c r="X713" s="313">
        <v>15501.669830707502</v>
      </c>
    </row>
    <row r="714" spans="1:24" x14ac:dyDescent="0.3">
      <c r="A714" s="77" t="s">
        <v>1359</v>
      </c>
      <c r="B714" s="77" t="s">
        <v>4490</v>
      </c>
      <c r="C714" s="29">
        <v>8</v>
      </c>
      <c r="D714" s="29">
        <v>54</v>
      </c>
      <c r="E714" s="329">
        <v>522</v>
      </c>
      <c r="F714" s="29">
        <v>270</v>
      </c>
      <c r="G714" s="29">
        <v>200</v>
      </c>
      <c r="H714" s="313">
        <v>287.82</v>
      </c>
      <c r="I714" s="313">
        <v>235.43675999999999</v>
      </c>
      <c r="J714" s="313">
        <v>185.93172000000001</v>
      </c>
      <c r="K714" s="29">
        <v>9.8000000000000007</v>
      </c>
      <c r="L714" s="314">
        <v>0.5</v>
      </c>
      <c r="M714" s="315">
        <v>4</v>
      </c>
      <c r="N714" s="772"/>
      <c r="O714" s="372">
        <f t="shared" si="65"/>
        <v>19466</v>
      </c>
      <c r="Q714" s="30"/>
      <c r="R714" s="30"/>
      <c r="X714" s="313">
        <v>16927.023828013196</v>
      </c>
    </row>
    <row r="715" spans="1:24" x14ac:dyDescent="0.3">
      <c r="A715" s="77" t="s">
        <v>1360</v>
      </c>
      <c r="B715" s="77" t="s">
        <v>4491</v>
      </c>
      <c r="C715" s="29">
        <v>9</v>
      </c>
      <c r="D715" s="29">
        <v>54</v>
      </c>
      <c r="E715" s="329">
        <v>588</v>
      </c>
      <c r="F715" s="29">
        <v>270</v>
      </c>
      <c r="G715" s="29">
        <v>200</v>
      </c>
      <c r="H715" s="313">
        <v>324.72000000000003</v>
      </c>
      <c r="I715" s="313">
        <v>265.62096000000003</v>
      </c>
      <c r="J715" s="313">
        <v>209.76912000000002</v>
      </c>
      <c r="K715" s="29">
        <v>11.1</v>
      </c>
      <c r="L715" s="314">
        <v>0.5</v>
      </c>
      <c r="M715" s="315">
        <v>4</v>
      </c>
      <c r="N715" s="772"/>
      <c r="O715" s="372">
        <f t="shared" si="65"/>
        <v>21108</v>
      </c>
      <c r="Q715" s="30"/>
      <c r="R715" s="30"/>
      <c r="X715" s="313">
        <v>18354.681024055197</v>
      </c>
    </row>
    <row r="716" spans="1:24" x14ac:dyDescent="0.3">
      <c r="A716" s="77" t="s">
        <v>1361</v>
      </c>
      <c r="B716" s="77" t="s">
        <v>4492</v>
      </c>
      <c r="C716" s="29">
        <v>10</v>
      </c>
      <c r="D716" s="29">
        <v>54</v>
      </c>
      <c r="E716" s="329">
        <v>654</v>
      </c>
      <c r="F716" s="29">
        <v>270</v>
      </c>
      <c r="G716" s="29">
        <v>200</v>
      </c>
      <c r="H716" s="313">
        <v>360.39000000000004</v>
      </c>
      <c r="I716" s="313">
        <v>294.79902000000004</v>
      </c>
      <c r="J716" s="313">
        <v>232.81194000000002</v>
      </c>
      <c r="K716" s="29">
        <v>12.3</v>
      </c>
      <c r="L716" s="314">
        <v>0.5</v>
      </c>
      <c r="M716" s="315">
        <v>6</v>
      </c>
      <c r="N716" s="772"/>
      <c r="O716" s="372">
        <f t="shared" si="65"/>
        <v>22754</v>
      </c>
      <c r="Q716" s="30"/>
      <c r="R716" s="30"/>
      <c r="X716" s="313">
        <v>19785.940746224398</v>
      </c>
    </row>
    <row r="717" spans="1:24" x14ac:dyDescent="0.3">
      <c r="A717" s="77" t="s">
        <v>1362</v>
      </c>
      <c r="B717" s="77" t="s">
        <v>4493</v>
      </c>
      <c r="C717" s="29">
        <v>11</v>
      </c>
      <c r="D717" s="29">
        <v>54</v>
      </c>
      <c r="E717" s="329">
        <v>720</v>
      </c>
      <c r="F717" s="29">
        <v>270</v>
      </c>
      <c r="G717" s="29">
        <v>200</v>
      </c>
      <c r="H717" s="313">
        <v>396.06</v>
      </c>
      <c r="I717" s="313">
        <v>323.97708</v>
      </c>
      <c r="J717" s="313">
        <v>255.85476</v>
      </c>
      <c r="K717" s="29">
        <v>13.5</v>
      </c>
      <c r="L717" s="314">
        <v>0.5</v>
      </c>
      <c r="M717" s="315">
        <v>6</v>
      </c>
      <c r="N717" s="772"/>
      <c r="O717" s="372">
        <f t="shared" si="65"/>
        <v>24401</v>
      </c>
      <c r="Q717" s="30"/>
      <c r="R717" s="30"/>
      <c r="X717" s="313">
        <v>21218.199585273902</v>
      </c>
    </row>
    <row r="718" spans="1:24" x14ac:dyDescent="0.3">
      <c r="A718" s="77" t="s">
        <v>1363</v>
      </c>
      <c r="B718" s="77" t="s">
        <v>4494</v>
      </c>
      <c r="C718" s="29">
        <v>12</v>
      </c>
      <c r="D718" s="29">
        <v>54</v>
      </c>
      <c r="E718" s="329">
        <v>786</v>
      </c>
      <c r="F718" s="29">
        <v>270</v>
      </c>
      <c r="G718" s="29">
        <v>200</v>
      </c>
      <c r="H718" s="313">
        <v>432.96</v>
      </c>
      <c r="I718" s="313">
        <v>354.16127999999998</v>
      </c>
      <c r="J718" s="313">
        <v>279.69216</v>
      </c>
      <c r="K718" s="29">
        <v>14.8</v>
      </c>
      <c r="L718" s="314">
        <v>0.5</v>
      </c>
      <c r="M718" s="315">
        <v>6</v>
      </c>
      <c r="N718" s="772"/>
      <c r="O718" s="372">
        <f t="shared" si="65"/>
        <v>26029</v>
      </c>
      <c r="Q718" s="30"/>
      <c r="R718" s="30"/>
      <c r="X718" s="313">
        <v>22634.259961727701</v>
      </c>
    </row>
    <row r="719" spans="1:24" x14ac:dyDescent="0.3">
      <c r="A719" s="77" t="s">
        <v>1364</v>
      </c>
      <c r="B719" s="77" t="s">
        <v>4495</v>
      </c>
      <c r="C719" s="29">
        <v>13</v>
      </c>
      <c r="D719" s="29">
        <v>54</v>
      </c>
      <c r="E719" s="329">
        <v>852</v>
      </c>
      <c r="F719" s="29">
        <v>270</v>
      </c>
      <c r="G719" s="29">
        <v>200</v>
      </c>
      <c r="H719" s="313">
        <v>468.63</v>
      </c>
      <c r="I719" s="313">
        <v>383.33933999999999</v>
      </c>
      <c r="J719" s="313">
        <v>302.73498000000001</v>
      </c>
      <c r="K719" s="29">
        <v>16.100000000000001</v>
      </c>
      <c r="L719" s="314">
        <v>0.5</v>
      </c>
      <c r="M719" s="315">
        <v>6</v>
      </c>
      <c r="N719" s="772"/>
      <c r="O719" s="372">
        <f t="shared" si="65"/>
        <v>27658</v>
      </c>
      <c r="Q719" s="30"/>
      <c r="R719" s="30"/>
      <c r="X719" s="313">
        <v>24050.320338181496</v>
      </c>
    </row>
    <row r="720" spans="1:24" x14ac:dyDescent="0.3">
      <c r="A720" s="77" t="s">
        <v>1365</v>
      </c>
      <c r="B720" s="77" t="s">
        <v>4496</v>
      </c>
      <c r="C720" s="29">
        <v>14</v>
      </c>
      <c r="D720" s="29">
        <v>54</v>
      </c>
      <c r="E720" s="329">
        <v>918</v>
      </c>
      <c r="F720" s="29">
        <v>270</v>
      </c>
      <c r="G720" s="29">
        <v>200</v>
      </c>
      <c r="H720" s="313">
        <v>505.53000000000003</v>
      </c>
      <c r="I720" s="313">
        <v>413.52354000000003</v>
      </c>
      <c r="J720" s="313">
        <v>326.57238000000001</v>
      </c>
      <c r="K720" s="29">
        <v>17.3</v>
      </c>
      <c r="L720" s="314">
        <v>0.5</v>
      </c>
      <c r="M720" s="315">
        <v>6</v>
      </c>
      <c r="N720" s="773"/>
      <c r="O720" s="372">
        <f t="shared" si="65"/>
        <v>29452</v>
      </c>
      <c r="Q720" s="30"/>
      <c r="R720" s="30"/>
      <c r="X720" s="313">
        <v>25610.331654467987</v>
      </c>
    </row>
    <row r="721" spans="1:24" x14ac:dyDescent="0.3">
      <c r="A721" s="324"/>
      <c r="B721" s="325"/>
      <c r="C721" s="325"/>
      <c r="D721" s="330"/>
      <c r="E721" s="331"/>
      <c r="F721" s="330"/>
      <c r="G721" s="330"/>
      <c r="H721" s="332"/>
      <c r="I721" s="332"/>
      <c r="J721" s="332"/>
      <c r="K721" s="330"/>
      <c r="L721" s="330"/>
      <c r="M721" s="323"/>
      <c r="N721" s="325"/>
      <c r="O721" s="372">
        <f t="shared" si="65"/>
        <v>0</v>
      </c>
      <c r="Q721" s="30"/>
      <c r="R721" s="30"/>
      <c r="X721" s="30"/>
    </row>
    <row r="722" spans="1:24" x14ac:dyDescent="0.3">
      <c r="A722" s="324"/>
      <c r="B722" s="325" t="s">
        <v>187</v>
      </c>
      <c r="C722" s="324"/>
      <c r="D722" s="324"/>
      <c r="E722" s="333"/>
      <c r="F722" s="324"/>
      <c r="G722" s="324"/>
      <c r="H722" s="326"/>
      <c r="I722" s="326"/>
      <c r="J722" s="326"/>
      <c r="K722" s="324"/>
      <c r="L722" s="327"/>
      <c r="M722" s="327"/>
      <c r="N722" s="324"/>
      <c r="O722" s="372">
        <f t="shared" si="65"/>
        <v>0</v>
      </c>
      <c r="Q722" s="30"/>
      <c r="R722" s="30"/>
      <c r="X722" s="30"/>
    </row>
    <row r="723" spans="1:24" x14ac:dyDescent="0.3">
      <c r="A723" s="77" t="s">
        <v>1366</v>
      </c>
      <c r="B723" s="77" t="s">
        <v>3776</v>
      </c>
      <c r="C723" s="29">
        <v>2</v>
      </c>
      <c r="D723" s="29">
        <v>54</v>
      </c>
      <c r="E723" s="329">
        <v>126</v>
      </c>
      <c r="F723" s="29">
        <v>420</v>
      </c>
      <c r="G723" s="29">
        <v>350</v>
      </c>
      <c r="H723" s="313">
        <v>111.93</v>
      </c>
      <c r="I723" s="313">
        <v>91.55874</v>
      </c>
      <c r="J723" s="313">
        <v>72.306780000000003</v>
      </c>
      <c r="K723" s="29">
        <v>4.3</v>
      </c>
      <c r="L723" s="314">
        <v>0.5</v>
      </c>
      <c r="M723" s="315">
        <v>2</v>
      </c>
      <c r="N723" s="771" t="s">
        <v>186</v>
      </c>
      <c r="O723" s="372">
        <f t="shared" si="65"/>
        <v>10453</v>
      </c>
      <c r="Q723" s="30"/>
      <c r="R723" s="30"/>
      <c r="X723" s="313">
        <v>9089.898191549999</v>
      </c>
    </row>
    <row r="724" spans="1:24" x14ac:dyDescent="0.3">
      <c r="A724" s="77" t="s">
        <v>1367</v>
      </c>
      <c r="B724" s="77" t="s">
        <v>3777</v>
      </c>
      <c r="C724" s="29">
        <v>3</v>
      </c>
      <c r="D724" s="29">
        <v>54</v>
      </c>
      <c r="E724" s="329">
        <v>192</v>
      </c>
      <c r="F724" s="29">
        <v>420</v>
      </c>
      <c r="G724" s="29">
        <v>350</v>
      </c>
      <c r="H724" s="313">
        <v>168.51000000000002</v>
      </c>
      <c r="I724" s="313">
        <v>137.84118000000001</v>
      </c>
      <c r="J724" s="313">
        <v>108.85746000000002</v>
      </c>
      <c r="K724" s="29">
        <v>6.2</v>
      </c>
      <c r="L724" s="314">
        <v>0.5</v>
      </c>
      <c r="M724" s="315">
        <v>4</v>
      </c>
      <c r="N724" s="772"/>
      <c r="O724" s="372">
        <f t="shared" si="65"/>
        <v>12256</v>
      </c>
      <c r="Q724" s="30"/>
      <c r="R724" s="30"/>
      <c r="X724" s="313">
        <v>10657.219686596996</v>
      </c>
    </row>
    <row r="725" spans="1:24" x14ac:dyDescent="0.3">
      <c r="A725" s="77" t="s">
        <v>1368</v>
      </c>
      <c r="B725" s="77" t="s">
        <v>3778</v>
      </c>
      <c r="C725" s="29">
        <v>4</v>
      </c>
      <c r="D725" s="29">
        <v>54</v>
      </c>
      <c r="E725" s="329">
        <v>258</v>
      </c>
      <c r="F725" s="29">
        <v>420</v>
      </c>
      <c r="G725" s="29">
        <v>350</v>
      </c>
      <c r="H725" s="313">
        <v>225.09</v>
      </c>
      <c r="I725" s="313">
        <v>184.12361999999999</v>
      </c>
      <c r="J725" s="313">
        <v>145.40814</v>
      </c>
      <c r="K725" s="29">
        <v>8.3000000000000007</v>
      </c>
      <c r="L725" s="314">
        <v>0.5</v>
      </c>
      <c r="M725" s="315">
        <v>4</v>
      </c>
      <c r="N725" s="772"/>
      <c r="O725" s="372">
        <f t="shared" si="65"/>
        <v>14062</v>
      </c>
      <c r="Q725" s="30"/>
      <c r="R725" s="30"/>
      <c r="X725" s="313">
        <v>12227.82251724</v>
      </c>
    </row>
    <row r="726" spans="1:24" x14ac:dyDescent="0.3">
      <c r="A726" s="77" t="s">
        <v>1369</v>
      </c>
      <c r="B726" s="77" t="s">
        <v>4497</v>
      </c>
      <c r="C726" s="29">
        <v>5</v>
      </c>
      <c r="D726" s="29">
        <v>54</v>
      </c>
      <c r="E726" s="329">
        <v>324</v>
      </c>
      <c r="F726" s="29">
        <v>420</v>
      </c>
      <c r="G726" s="29">
        <v>350</v>
      </c>
      <c r="H726" s="313">
        <v>281.67</v>
      </c>
      <c r="I726" s="313">
        <v>230.40606</v>
      </c>
      <c r="J726" s="313">
        <v>181.95882</v>
      </c>
      <c r="K726" s="29">
        <v>10.3</v>
      </c>
      <c r="L726" s="314">
        <v>0.5</v>
      </c>
      <c r="M726" s="315">
        <v>4</v>
      </c>
      <c r="N726" s="772"/>
      <c r="O726" s="372">
        <f t="shared" si="65"/>
        <v>15871</v>
      </c>
      <c r="Q726" s="30"/>
      <c r="R726" s="30"/>
      <c r="X726" s="313">
        <v>13800.987476297998</v>
      </c>
    </row>
    <row r="727" spans="1:24" x14ac:dyDescent="0.3">
      <c r="A727" s="77" t="s">
        <v>1370</v>
      </c>
      <c r="B727" s="77" t="s">
        <v>4498</v>
      </c>
      <c r="C727" s="29">
        <v>6</v>
      </c>
      <c r="D727" s="29">
        <v>54</v>
      </c>
      <c r="E727" s="329">
        <v>390</v>
      </c>
      <c r="F727" s="29">
        <v>420</v>
      </c>
      <c r="G727" s="29">
        <v>350</v>
      </c>
      <c r="H727" s="313">
        <v>335.79</v>
      </c>
      <c r="I727" s="313">
        <v>274.67622</v>
      </c>
      <c r="J727" s="313">
        <v>216.92034000000001</v>
      </c>
      <c r="K727" s="29">
        <v>12.4</v>
      </c>
      <c r="L727" s="314">
        <v>0.5</v>
      </c>
      <c r="M727" s="315">
        <v>4</v>
      </c>
      <c r="N727" s="772"/>
      <c r="O727" s="372">
        <f t="shared" si="65"/>
        <v>17685</v>
      </c>
      <c r="Q727" s="30"/>
      <c r="R727" s="30"/>
      <c r="X727" s="313">
        <v>15378.152223456002</v>
      </c>
    </row>
    <row r="728" spans="1:24" x14ac:dyDescent="0.3">
      <c r="A728" s="77" t="s">
        <v>1371</v>
      </c>
      <c r="B728" s="77" t="s">
        <v>4499</v>
      </c>
      <c r="C728" s="29">
        <v>7</v>
      </c>
      <c r="D728" s="29">
        <v>54</v>
      </c>
      <c r="E728" s="329">
        <v>456</v>
      </c>
      <c r="F728" s="29">
        <v>420</v>
      </c>
      <c r="G728" s="29">
        <v>350</v>
      </c>
      <c r="H728" s="313">
        <v>392.37</v>
      </c>
      <c r="I728" s="313">
        <v>320.95866000000001</v>
      </c>
      <c r="J728" s="313">
        <v>253.47102000000001</v>
      </c>
      <c r="K728" s="29">
        <v>14.5</v>
      </c>
      <c r="L728" s="314">
        <v>0.5</v>
      </c>
      <c r="M728" s="315">
        <v>4</v>
      </c>
      <c r="N728" s="772"/>
      <c r="O728" s="372">
        <f t="shared" si="65"/>
        <v>19502</v>
      </c>
      <c r="Q728" s="30"/>
      <c r="R728" s="30"/>
      <c r="X728" s="313">
        <v>16957.877589674998</v>
      </c>
    </row>
    <row r="729" spans="1:24" x14ac:dyDescent="0.3">
      <c r="A729" s="77" t="s">
        <v>1372</v>
      </c>
      <c r="B729" s="77" t="s">
        <v>4500</v>
      </c>
      <c r="C729" s="29">
        <v>8</v>
      </c>
      <c r="D729" s="29">
        <v>54</v>
      </c>
      <c r="E729" s="329">
        <v>522</v>
      </c>
      <c r="F729" s="29">
        <v>420</v>
      </c>
      <c r="G729" s="29">
        <v>350</v>
      </c>
      <c r="H729" s="313">
        <v>447.72</v>
      </c>
      <c r="I729" s="313">
        <v>366.23496</v>
      </c>
      <c r="J729" s="313">
        <v>289.22712000000001</v>
      </c>
      <c r="K729" s="29">
        <v>16.600000000000001</v>
      </c>
      <c r="L729" s="314">
        <v>0.5</v>
      </c>
      <c r="M729" s="315">
        <v>4</v>
      </c>
      <c r="N729" s="772"/>
      <c r="O729" s="372">
        <f t="shared" si="65"/>
        <v>21323</v>
      </c>
      <c r="Q729" s="30"/>
      <c r="R729" s="30"/>
      <c r="X729" s="313">
        <v>18541.604253347996</v>
      </c>
    </row>
    <row r="730" spans="1:24" x14ac:dyDescent="0.3">
      <c r="A730" s="77" t="s">
        <v>1373</v>
      </c>
      <c r="B730" s="77" t="s">
        <v>4501</v>
      </c>
      <c r="C730" s="29">
        <v>9</v>
      </c>
      <c r="D730" s="29">
        <v>54</v>
      </c>
      <c r="E730" s="329">
        <v>588</v>
      </c>
      <c r="F730" s="29">
        <v>420</v>
      </c>
      <c r="G730" s="29">
        <v>350</v>
      </c>
      <c r="H730" s="313">
        <v>505.53000000000003</v>
      </c>
      <c r="I730" s="313">
        <v>413.52354000000003</v>
      </c>
      <c r="J730" s="313">
        <v>326.57238000000001</v>
      </c>
      <c r="K730" s="29">
        <v>18.7</v>
      </c>
      <c r="L730" s="314">
        <v>0.5</v>
      </c>
      <c r="M730" s="315">
        <v>4</v>
      </c>
      <c r="N730" s="772"/>
      <c r="O730" s="372">
        <f t="shared" si="65"/>
        <v>23147</v>
      </c>
      <c r="Q730" s="30"/>
      <c r="R730" s="30"/>
      <c r="X730" s="313">
        <v>20127.890026728004</v>
      </c>
    </row>
    <row r="731" spans="1:24" x14ac:dyDescent="0.3">
      <c r="A731" s="77" t="s">
        <v>1374</v>
      </c>
      <c r="B731" s="77" t="s">
        <v>4502</v>
      </c>
      <c r="C731" s="29">
        <v>10</v>
      </c>
      <c r="D731" s="29">
        <v>54</v>
      </c>
      <c r="E731" s="329">
        <v>654</v>
      </c>
      <c r="F731" s="29">
        <v>420</v>
      </c>
      <c r="G731" s="29">
        <v>350</v>
      </c>
      <c r="H731" s="313">
        <v>560.88</v>
      </c>
      <c r="I731" s="313">
        <v>458.79983999999996</v>
      </c>
      <c r="J731" s="313">
        <v>362.32848000000001</v>
      </c>
      <c r="K731" s="29">
        <v>20.7</v>
      </c>
      <c r="L731" s="314">
        <v>0.5</v>
      </c>
      <c r="M731" s="315">
        <v>6</v>
      </c>
      <c r="N731" s="772"/>
      <c r="O731" s="372">
        <f t="shared" si="65"/>
        <v>24976</v>
      </c>
      <c r="Q731" s="30"/>
      <c r="R731" s="30"/>
      <c r="X731" s="313">
        <v>21718.178606915993</v>
      </c>
    </row>
    <row r="732" spans="1:24" x14ac:dyDescent="0.3">
      <c r="A732" s="77" t="s">
        <v>1375</v>
      </c>
      <c r="B732" s="77" t="s">
        <v>4503</v>
      </c>
      <c r="C732" s="29">
        <v>11</v>
      </c>
      <c r="D732" s="29">
        <v>54</v>
      </c>
      <c r="E732" s="329">
        <v>720</v>
      </c>
      <c r="F732" s="29">
        <v>420</v>
      </c>
      <c r="G732" s="29">
        <v>350</v>
      </c>
      <c r="H732" s="313">
        <v>616.23</v>
      </c>
      <c r="I732" s="313">
        <v>504.07614000000001</v>
      </c>
      <c r="J732" s="313">
        <v>398.08458000000002</v>
      </c>
      <c r="K732" s="29">
        <v>22.8</v>
      </c>
      <c r="L732" s="314">
        <v>0.5</v>
      </c>
      <c r="M732" s="315">
        <v>6</v>
      </c>
      <c r="N732" s="772"/>
      <c r="O732" s="372">
        <f t="shared" si="65"/>
        <v>26806</v>
      </c>
      <c r="Q732" s="30"/>
      <c r="R732" s="30"/>
      <c r="X732" s="313">
        <v>23309.577316971001</v>
      </c>
    </row>
    <row r="733" spans="1:24" x14ac:dyDescent="0.3">
      <c r="A733" s="77" t="s">
        <v>1376</v>
      </c>
      <c r="B733" s="77" t="s">
        <v>4504</v>
      </c>
      <c r="C733" s="29">
        <v>12</v>
      </c>
      <c r="D733" s="29">
        <v>54</v>
      </c>
      <c r="E733" s="329">
        <v>786</v>
      </c>
      <c r="F733" s="29">
        <v>420</v>
      </c>
      <c r="G733" s="29">
        <v>350</v>
      </c>
      <c r="H733" s="313">
        <v>672.81</v>
      </c>
      <c r="I733" s="313">
        <v>550.35857999999996</v>
      </c>
      <c r="J733" s="313">
        <v>434.63525999999996</v>
      </c>
      <c r="K733" s="29">
        <v>24.9</v>
      </c>
      <c r="L733" s="314">
        <v>0.5</v>
      </c>
      <c r="M733" s="315">
        <v>6</v>
      </c>
      <c r="N733" s="772"/>
      <c r="O733" s="372">
        <f t="shared" si="65"/>
        <v>28615</v>
      </c>
      <c r="Q733" s="30"/>
      <c r="R733" s="30"/>
      <c r="X733" s="313">
        <v>24882.977735252996</v>
      </c>
    </row>
    <row r="734" spans="1:24" x14ac:dyDescent="0.3">
      <c r="A734" s="77" t="s">
        <v>1377</v>
      </c>
      <c r="B734" s="77" t="s">
        <v>4505</v>
      </c>
      <c r="C734" s="29">
        <v>13</v>
      </c>
      <c r="D734" s="29">
        <v>54</v>
      </c>
      <c r="E734" s="329">
        <v>852</v>
      </c>
      <c r="F734" s="29">
        <v>420</v>
      </c>
      <c r="G734" s="29">
        <v>350</v>
      </c>
      <c r="H734" s="313">
        <v>728.16</v>
      </c>
      <c r="I734" s="313">
        <v>595.63487999999995</v>
      </c>
      <c r="J734" s="313">
        <v>470.39136000000002</v>
      </c>
      <c r="K734" s="29">
        <v>26.9</v>
      </c>
      <c r="L734" s="314">
        <v>0.5</v>
      </c>
      <c r="M734" s="315">
        <v>6</v>
      </c>
      <c r="N734" s="772"/>
      <c r="O734" s="372">
        <f t="shared" si="65"/>
        <v>30425</v>
      </c>
      <c r="Q734" s="30"/>
      <c r="R734" s="30"/>
      <c r="X734" s="313">
        <v>26456.378153534992</v>
      </c>
    </row>
    <row r="735" spans="1:24" x14ac:dyDescent="0.3">
      <c r="A735" s="77" t="s">
        <v>1378</v>
      </c>
      <c r="B735" s="77" t="s">
        <v>4506</v>
      </c>
      <c r="C735" s="29">
        <v>14</v>
      </c>
      <c r="D735" s="29">
        <v>54</v>
      </c>
      <c r="E735" s="329">
        <v>918</v>
      </c>
      <c r="F735" s="29">
        <v>420</v>
      </c>
      <c r="G735" s="29">
        <v>350</v>
      </c>
      <c r="H735" s="313">
        <v>784.74</v>
      </c>
      <c r="I735" s="313">
        <v>641.91732000000002</v>
      </c>
      <c r="J735" s="313">
        <v>506.94204000000002</v>
      </c>
      <c r="K735" s="29">
        <v>29</v>
      </c>
      <c r="L735" s="314">
        <v>0.5</v>
      </c>
      <c r="M735" s="315">
        <v>6</v>
      </c>
      <c r="N735" s="773"/>
      <c r="O735" s="372">
        <f t="shared" si="65"/>
        <v>32418</v>
      </c>
      <c r="Q735" s="30"/>
      <c r="R735" s="30"/>
      <c r="X735" s="313">
        <v>28189.724060520002</v>
      </c>
    </row>
    <row r="736" spans="1:24" x14ac:dyDescent="0.3">
      <c r="A736" s="324"/>
      <c r="B736" s="325"/>
      <c r="C736" s="325"/>
      <c r="D736" s="330"/>
      <c r="E736" s="331"/>
      <c r="F736" s="330"/>
      <c r="G736" s="330"/>
      <c r="H736" s="332"/>
      <c r="I736" s="332"/>
      <c r="J736" s="332"/>
      <c r="K736" s="330"/>
      <c r="L736" s="330"/>
      <c r="M736" s="324"/>
      <c r="N736" s="325"/>
      <c r="O736" s="372">
        <f t="shared" si="65"/>
        <v>0</v>
      </c>
      <c r="Q736" s="30"/>
      <c r="R736" s="30"/>
      <c r="X736" s="30"/>
    </row>
    <row r="737" spans="1:24" x14ac:dyDescent="0.3">
      <c r="A737" s="324"/>
      <c r="B737" s="325" t="s">
        <v>188</v>
      </c>
      <c r="C737" s="324"/>
      <c r="D737" s="324"/>
      <c r="E737" s="333"/>
      <c r="F737" s="324"/>
      <c r="G737" s="324"/>
      <c r="H737" s="326"/>
      <c r="I737" s="326"/>
      <c r="J737" s="326"/>
      <c r="K737" s="324"/>
      <c r="L737" s="327"/>
      <c r="M737" s="324"/>
      <c r="N737" s="324"/>
      <c r="O737" s="372">
        <f t="shared" si="65"/>
        <v>0</v>
      </c>
      <c r="Q737" s="30"/>
      <c r="R737" s="30"/>
      <c r="X737" s="30"/>
    </row>
    <row r="738" spans="1:24" x14ac:dyDescent="0.3">
      <c r="A738" s="77" t="s">
        <v>1379</v>
      </c>
      <c r="B738" s="77" t="s">
        <v>3779</v>
      </c>
      <c r="C738" s="29">
        <v>2</v>
      </c>
      <c r="D738" s="29">
        <v>54</v>
      </c>
      <c r="E738" s="329">
        <v>126</v>
      </c>
      <c r="F738" s="29">
        <v>500</v>
      </c>
      <c r="G738" s="29">
        <v>430</v>
      </c>
      <c r="H738" s="313">
        <v>134.07000000000002</v>
      </c>
      <c r="I738" s="313">
        <v>109.66926000000001</v>
      </c>
      <c r="J738" s="313">
        <v>86.609220000000022</v>
      </c>
      <c r="K738" s="29">
        <v>5.3</v>
      </c>
      <c r="L738" s="314">
        <v>0.5</v>
      </c>
      <c r="M738" s="315">
        <v>2</v>
      </c>
      <c r="N738" s="771" t="s">
        <v>186</v>
      </c>
      <c r="O738" s="372">
        <f t="shared" si="65"/>
        <v>11309</v>
      </c>
      <c r="Q738" s="30"/>
      <c r="R738" s="30"/>
      <c r="X738" s="313">
        <v>9833.6868794999973</v>
      </c>
    </row>
    <row r="739" spans="1:24" x14ac:dyDescent="0.3">
      <c r="A739" s="77" t="s">
        <v>1380</v>
      </c>
      <c r="B739" s="77" t="s">
        <v>3780</v>
      </c>
      <c r="C739" s="29">
        <v>3</v>
      </c>
      <c r="D739" s="29">
        <v>54</v>
      </c>
      <c r="E739" s="329">
        <v>192</v>
      </c>
      <c r="F739" s="29">
        <v>500</v>
      </c>
      <c r="G739" s="29">
        <v>430</v>
      </c>
      <c r="H739" s="313">
        <v>200.48999999999998</v>
      </c>
      <c r="I739" s="313">
        <v>164.00081999999998</v>
      </c>
      <c r="J739" s="313">
        <v>129.51653999999999</v>
      </c>
      <c r="K739" s="29">
        <v>7.6</v>
      </c>
      <c r="L739" s="314">
        <v>0.5</v>
      </c>
      <c r="M739" s="315">
        <v>4</v>
      </c>
      <c r="N739" s="772"/>
      <c r="O739" s="372">
        <f t="shared" si="65"/>
        <v>13311</v>
      </c>
      <c r="Q739" s="30"/>
      <c r="R739" s="30"/>
      <c r="X739" s="313">
        <v>11575.155207330001</v>
      </c>
    </row>
    <row r="740" spans="1:24" x14ac:dyDescent="0.3">
      <c r="A740" s="77" t="s">
        <v>1381</v>
      </c>
      <c r="B740" s="77" t="s">
        <v>3781</v>
      </c>
      <c r="C740" s="29">
        <v>4</v>
      </c>
      <c r="D740" s="29">
        <v>54</v>
      </c>
      <c r="E740" s="329">
        <v>258</v>
      </c>
      <c r="F740" s="29">
        <v>500</v>
      </c>
      <c r="G740" s="29">
        <v>430</v>
      </c>
      <c r="H740" s="313">
        <v>266.90999999999997</v>
      </c>
      <c r="I740" s="313">
        <v>218.33237999999997</v>
      </c>
      <c r="J740" s="313">
        <v>172.42385999999999</v>
      </c>
      <c r="K740" s="29">
        <v>10.1</v>
      </c>
      <c r="L740" s="314">
        <v>0.5</v>
      </c>
      <c r="M740" s="315">
        <v>4</v>
      </c>
      <c r="N740" s="772"/>
      <c r="O740" s="372">
        <f t="shared" si="65"/>
        <v>15318</v>
      </c>
      <c r="Q740" s="30"/>
      <c r="R740" s="30"/>
      <c r="X740" s="313">
        <v>13320.269463599998</v>
      </c>
    </row>
    <row r="741" spans="1:24" x14ac:dyDescent="0.3">
      <c r="A741" s="77" t="s">
        <v>1382</v>
      </c>
      <c r="B741" s="77" t="s">
        <v>4507</v>
      </c>
      <c r="C741" s="29">
        <v>5</v>
      </c>
      <c r="D741" s="29">
        <v>54</v>
      </c>
      <c r="E741" s="329">
        <v>324</v>
      </c>
      <c r="F741" s="29">
        <v>500</v>
      </c>
      <c r="G741" s="29">
        <v>430</v>
      </c>
      <c r="H741" s="313">
        <v>333.33</v>
      </c>
      <c r="I741" s="313">
        <v>272.66393999999997</v>
      </c>
      <c r="J741" s="313">
        <v>215.33117999999999</v>
      </c>
      <c r="K741" s="29">
        <v>12.5</v>
      </c>
      <c r="L741" s="314">
        <v>0.5</v>
      </c>
      <c r="M741" s="315">
        <v>4</v>
      </c>
      <c r="N741" s="772"/>
      <c r="O741" s="372">
        <f t="shared" si="65"/>
        <v>17328</v>
      </c>
      <c r="Q741" s="30"/>
      <c r="R741" s="30"/>
      <c r="X741" s="313">
        <v>15068.230529220004</v>
      </c>
    </row>
    <row r="742" spans="1:24" x14ac:dyDescent="0.3">
      <c r="A742" s="77" t="s">
        <v>1383</v>
      </c>
      <c r="B742" s="77" t="s">
        <v>4508</v>
      </c>
      <c r="C742" s="29">
        <v>6</v>
      </c>
      <c r="D742" s="29">
        <v>54</v>
      </c>
      <c r="E742" s="329">
        <v>390</v>
      </c>
      <c r="F742" s="29">
        <v>500</v>
      </c>
      <c r="G742" s="29">
        <v>430</v>
      </c>
      <c r="H742" s="313">
        <v>400.97999999999996</v>
      </c>
      <c r="I742" s="313">
        <v>328.00163999999995</v>
      </c>
      <c r="J742" s="313">
        <v>259.03307999999998</v>
      </c>
      <c r="K742" s="29">
        <v>15</v>
      </c>
      <c r="L742" s="314">
        <v>0.5</v>
      </c>
      <c r="M742" s="315">
        <v>4</v>
      </c>
      <c r="N742" s="772"/>
      <c r="O742" s="372">
        <f t="shared" si="65"/>
        <v>19344</v>
      </c>
      <c r="Q742" s="30"/>
      <c r="R742" s="30"/>
      <c r="X742" s="313">
        <v>16820.635803839996</v>
      </c>
    </row>
    <row r="743" spans="1:24" x14ac:dyDescent="0.3">
      <c r="A743" s="77" t="s">
        <v>1384</v>
      </c>
      <c r="B743" s="77" t="s">
        <v>4509</v>
      </c>
      <c r="C743" s="29">
        <v>7</v>
      </c>
      <c r="D743" s="29">
        <v>54</v>
      </c>
      <c r="E743" s="329">
        <v>456</v>
      </c>
      <c r="F743" s="29">
        <v>500</v>
      </c>
      <c r="G743" s="29">
        <v>430</v>
      </c>
      <c r="H743" s="313">
        <v>467.4</v>
      </c>
      <c r="I743" s="313">
        <v>382.33319999999998</v>
      </c>
      <c r="J743" s="313">
        <v>301.94040000000001</v>
      </c>
      <c r="K743" s="29">
        <v>17.5</v>
      </c>
      <c r="L743" s="314">
        <v>0.5</v>
      </c>
      <c r="M743" s="315">
        <v>4</v>
      </c>
      <c r="N743" s="772"/>
      <c r="O743" s="372">
        <f t="shared" si="65"/>
        <v>21362</v>
      </c>
      <c r="Q743" s="30"/>
      <c r="R743" s="30"/>
      <c r="X743" s="313">
        <v>18575.886210750003</v>
      </c>
    </row>
    <row r="744" spans="1:24" x14ac:dyDescent="0.3">
      <c r="A744" s="77" t="s">
        <v>1385</v>
      </c>
      <c r="B744" s="77" t="s">
        <v>4510</v>
      </c>
      <c r="C744" s="29">
        <v>8</v>
      </c>
      <c r="D744" s="29">
        <v>54</v>
      </c>
      <c r="E744" s="329">
        <v>522</v>
      </c>
      <c r="F744" s="29">
        <v>500</v>
      </c>
      <c r="G744" s="29">
        <v>430</v>
      </c>
      <c r="H744" s="313">
        <v>533.81999999999994</v>
      </c>
      <c r="I744" s="313">
        <v>436.66475999999994</v>
      </c>
      <c r="J744" s="313">
        <v>344.84771999999998</v>
      </c>
      <c r="K744" s="29">
        <v>19.899999999999999</v>
      </c>
      <c r="L744" s="314">
        <v>0.5</v>
      </c>
      <c r="M744" s="315">
        <v>4</v>
      </c>
      <c r="N744" s="772"/>
      <c r="O744" s="372">
        <f t="shared" si="65"/>
        <v>23386</v>
      </c>
      <c r="Q744" s="30"/>
      <c r="R744" s="30"/>
      <c r="X744" s="313">
        <v>20335.582503720001</v>
      </c>
    </row>
    <row r="745" spans="1:24" x14ac:dyDescent="0.3">
      <c r="A745" s="77" t="s">
        <v>1386</v>
      </c>
      <c r="B745" s="77" t="s">
        <v>4511</v>
      </c>
      <c r="C745" s="29">
        <v>9</v>
      </c>
      <c r="D745" s="29">
        <v>54</v>
      </c>
      <c r="E745" s="329">
        <v>588</v>
      </c>
      <c r="F745" s="29">
        <v>500</v>
      </c>
      <c r="G745" s="29">
        <v>430</v>
      </c>
      <c r="H745" s="313">
        <v>600.24</v>
      </c>
      <c r="I745" s="313">
        <v>490.99631999999997</v>
      </c>
      <c r="J745" s="313">
        <v>387.75504000000001</v>
      </c>
      <c r="K745" s="29">
        <v>22.4</v>
      </c>
      <c r="L745" s="314">
        <v>0.5</v>
      </c>
      <c r="M745" s="315">
        <v>4</v>
      </c>
      <c r="N745" s="772"/>
      <c r="O745" s="372">
        <f t="shared" si="65"/>
        <v>25413</v>
      </c>
      <c r="Q745" s="30"/>
      <c r="R745" s="30"/>
      <c r="X745" s="313">
        <v>22098.122251920002</v>
      </c>
    </row>
    <row r="746" spans="1:24" x14ac:dyDescent="0.3">
      <c r="A746" s="77" t="s">
        <v>1387</v>
      </c>
      <c r="B746" s="77" t="s">
        <v>4512</v>
      </c>
      <c r="C746" s="29">
        <v>10</v>
      </c>
      <c r="D746" s="29">
        <v>54</v>
      </c>
      <c r="E746" s="329">
        <v>654</v>
      </c>
      <c r="F746" s="29">
        <v>500</v>
      </c>
      <c r="G746" s="29">
        <v>430</v>
      </c>
      <c r="H746" s="313">
        <v>667.89</v>
      </c>
      <c r="I746" s="313">
        <v>546.33402000000001</v>
      </c>
      <c r="J746" s="313">
        <v>431.45694000000003</v>
      </c>
      <c r="K746" s="29">
        <v>24.9</v>
      </c>
      <c r="L746" s="314">
        <v>0.5</v>
      </c>
      <c r="M746" s="315">
        <v>6</v>
      </c>
      <c r="N746" s="772"/>
      <c r="O746" s="372">
        <f t="shared" si="65"/>
        <v>27445</v>
      </c>
      <c r="Q746" s="30"/>
      <c r="R746" s="30"/>
      <c r="X746" s="313">
        <v>23865.109563239999</v>
      </c>
    </row>
    <row r="747" spans="1:24" x14ac:dyDescent="0.3">
      <c r="A747" s="77" t="s">
        <v>1388</v>
      </c>
      <c r="B747" s="77" t="s">
        <v>4513</v>
      </c>
      <c r="C747" s="29">
        <v>11</v>
      </c>
      <c r="D747" s="29">
        <v>54</v>
      </c>
      <c r="E747" s="329">
        <v>720</v>
      </c>
      <c r="F747" s="29">
        <v>500</v>
      </c>
      <c r="G747" s="29">
        <v>430</v>
      </c>
      <c r="H747" s="313">
        <v>734.31</v>
      </c>
      <c r="I747" s="313">
        <v>600.66557999999986</v>
      </c>
      <c r="J747" s="313">
        <v>474.36426</v>
      </c>
      <c r="K747" s="29">
        <v>27.4</v>
      </c>
      <c r="L747" s="314">
        <v>0.5</v>
      </c>
      <c r="M747" s="315">
        <v>6</v>
      </c>
      <c r="N747" s="772"/>
      <c r="O747" s="372">
        <f t="shared" si="65"/>
        <v>29478</v>
      </c>
      <c r="Q747" s="30"/>
      <c r="R747" s="30"/>
      <c r="X747" s="313">
        <v>25633.330352190009</v>
      </c>
    </row>
    <row r="748" spans="1:24" x14ac:dyDescent="0.3">
      <c r="A748" s="77" t="s">
        <v>1389</v>
      </c>
      <c r="B748" s="77" t="s">
        <v>4514</v>
      </c>
      <c r="C748" s="29">
        <v>12</v>
      </c>
      <c r="D748" s="29">
        <v>54</v>
      </c>
      <c r="E748" s="329">
        <v>786</v>
      </c>
      <c r="F748" s="29">
        <v>500</v>
      </c>
      <c r="G748" s="29">
        <v>430</v>
      </c>
      <c r="H748" s="313">
        <v>800.73</v>
      </c>
      <c r="I748" s="313">
        <v>654.99713999999994</v>
      </c>
      <c r="J748" s="313">
        <v>517.27157999999997</v>
      </c>
      <c r="K748" s="29">
        <v>29.8</v>
      </c>
      <c r="L748" s="314">
        <v>0.5</v>
      </c>
      <c r="M748" s="315">
        <v>6</v>
      </c>
      <c r="N748" s="772"/>
      <c r="O748" s="372">
        <f t="shared" si="65"/>
        <v>31489</v>
      </c>
      <c r="Q748" s="30"/>
      <c r="R748" s="30"/>
      <c r="X748" s="313">
        <v>27381.553039170001</v>
      </c>
    </row>
    <row r="749" spans="1:24" x14ac:dyDescent="0.3">
      <c r="A749" s="77" t="s">
        <v>1390</v>
      </c>
      <c r="B749" s="77" t="s">
        <v>4515</v>
      </c>
      <c r="C749" s="29">
        <v>13</v>
      </c>
      <c r="D749" s="29">
        <v>54</v>
      </c>
      <c r="E749" s="329">
        <v>852</v>
      </c>
      <c r="F749" s="29">
        <v>500</v>
      </c>
      <c r="G749" s="29">
        <v>430</v>
      </c>
      <c r="H749" s="313">
        <v>867.15</v>
      </c>
      <c r="I749" s="313">
        <v>709.32869999999991</v>
      </c>
      <c r="J749" s="313">
        <v>560.1789</v>
      </c>
      <c r="K749" s="29">
        <v>32.299999999999997</v>
      </c>
      <c r="L749" s="314">
        <v>0.5</v>
      </c>
      <c r="M749" s="315">
        <v>6</v>
      </c>
      <c r="N749" s="772"/>
      <c r="O749" s="372">
        <f t="shared" si="65"/>
        <v>33499</v>
      </c>
      <c r="Q749" s="30"/>
      <c r="R749" s="30"/>
      <c r="X749" s="313">
        <v>29129.775726150005</v>
      </c>
    </row>
    <row r="750" spans="1:24" x14ac:dyDescent="0.3">
      <c r="A750" s="77" t="s">
        <v>1391</v>
      </c>
      <c r="B750" s="77" t="s">
        <v>4516</v>
      </c>
      <c r="C750" s="29">
        <v>14</v>
      </c>
      <c r="D750" s="29">
        <v>54</v>
      </c>
      <c r="E750" s="329">
        <v>918</v>
      </c>
      <c r="F750" s="29">
        <v>500</v>
      </c>
      <c r="G750" s="29">
        <v>430</v>
      </c>
      <c r="H750" s="313">
        <v>934.8</v>
      </c>
      <c r="I750" s="313">
        <v>764.66639999999995</v>
      </c>
      <c r="J750" s="313">
        <v>603.88080000000002</v>
      </c>
      <c r="K750" s="29">
        <v>34.799999999999997</v>
      </c>
      <c r="L750" s="314">
        <v>0.5</v>
      </c>
      <c r="M750" s="315">
        <v>6</v>
      </c>
      <c r="N750" s="773"/>
      <c r="O750" s="372">
        <f t="shared" si="65"/>
        <v>35714</v>
      </c>
      <c r="Q750" s="30"/>
      <c r="R750" s="30"/>
      <c r="X750" s="313">
        <v>31055.715622799988</v>
      </c>
    </row>
    <row r="751" spans="1:24" x14ac:dyDescent="0.3">
      <c r="C751" s="311"/>
      <c r="D751" s="311"/>
      <c r="E751" s="334"/>
      <c r="F751" s="311"/>
      <c r="G751" s="311"/>
      <c r="H751" s="33"/>
      <c r="I751" s="33"/>
      <c r="J751" s="33"/>
      <c r="K751" s="311"/>
      <c r="L751" s="322"/>
      <c r="M751" s="324"/>
      <c r="O751" s="372">
        <f t="shared" si="65"/>
        <v>0</v>
      </c>
      <c r="Q751" s="30"/>
      <c r="R751" s="30"/>
      <c r="X751" s="33"/>
    </row>
    <row r="752" spans="1:24" x14ac:dyDescent="0.3">
      <c r="A752" s="324"/>
      <c r="B752" s="325" t="s">
        <v>189</v>
      </c>
      <c r="C752" s="324"/>
      <c r="D752" s="324"/>
      <c r="E752" s="333"/>
      <c r="F752" s="324"/>
      <c r="G752" s="324"/>
      <c r="H752" s="326"/>
      <c r="I752" s="326"/>
      <c r="J752" s="326"/>
      <c r="K752" s="324"/>
      <c r="L752" s="327"/>
      <c r="M752" s="324"/>
      <c r="N752" s="324"/>
      <c r="O752" s="372">
        <f t="shared" si="65"/>
        <v>0</v>
      </c>
      <c r="Q752" s="30"/>
      <c r="R752" s="30"/>
      <c r="X752" s="30"/>
    </row>
    <row r="753" spans="1:24" x14ac:dyDescent="0.3">
      <c r="A753" s="77" t="s">
        <v>1392</v>
      </c>
      <c r="B753" s="77" t="s">
        <v>3782</v>
      </c>
      <c r="C753" s="29">
        <v>2</v>
      </c>
      <c r="D753" s="29">
        <v>54</v>
      </c>
      <c r="E753" s="329">
        <v>126</v>
      </c>
      <c r="F753" s="29">
        <v>550</v>
      </c>
      <c r="G753" s="29">
        <v>480</v>
      </c>
      <c r="H753" s="313">
        <v>146.37</v>
      </c>
      <c r="I753" s="313">
        <v>119.73066</v>
      </c>
      <c r="J753" s="313">
        <v>94.555019999999999</v>
      </c>
      <c r="K753" s="29">
        <v>5.5</v>
      </c>
      <c r="L753" s="314">
        <v>0.5</v>
      </c>
      <c r="M753" s="315">
        <v>2</v>
      </c>
      <c r="N753" s="771" t="s">
        <v>186</v>
      </c>
      <c r="O753" s="372">
        <f t="shared" si="65"/>
        <v>12165</v>
      </c>
      <c r="Q753" s="30"/>
      <c r="R753" s="30"/>
      <c r="X753" s="313">
        <v>10578.175740000001</v>
      </c>
    </row>
    <row r="754" spans="1:24" x14ac:dyDescent="0.3">
      <c r="A754" s="77" t="s">
        <v>1393</v>
      </c>
      <c r="B754" s="77" t="s">
        <v>3783</v>
      </c>
      <c r="C754" s="29">
        <v>3</v>
      </c>
      <c r="D754" s="29">
        <v>54</v>
      </c>
      <c r="E754" s="329">
        <v>192</v>
      </c>
      <c r="F754" s="29">
        <v>550</v>
      </c>
      <c r="G754" s="29">
        <v>480</v>
      </c>
      <c r="H754" s="313">
        <v>220.17000000000002</v>
      </c>
      <c r="I754" s="313">
        <v>180.09906000000001</v>
      </c>
      <c r="J754" s="313">
        <v>142.22982000000002</v>
      </c>
      <c r="K754" s="29">
        <v>8.1</v>
      </c>
      <c r="L754" s="314">
        <v>0.5</v>
      </c>
      <c r="M754" s="315">
        <v>4</v>
      </c>
      <c r="N754" s="772"/>
      <c r="O754" s="372">
        <f t="shared" si="65"/>
        <v>14365</v>
      </c>
      <c r="Q754" s="30"/>
      <c r="R754" s="30"/>
      <c r="X754" s="313">
        <v>12491.7012</v>
      </c>
    </row>
    <row r="755" spans="1:24" x14ac:dyDescent="0.3">
      <c r="A755" s="77" t="s">
        <v>1394</v>
      </c>
      <c r="B755" s="77" t="s">
        <v>3784</v>
      </c>
      <c r="C755" s="29">
        <v>4</v>
      </c>
      <c r="D755" s="29">
        <v>54</v>
      </c>
      <c r="E755" s="329">
        <v>258</v>
      </c>
      <c r="F755" s="29">
        <v>550</v>
      </c>
      <c r="G755" s="29">
        <v>480</v>
      </c>
      <c r="H755" s="313">
        <v>293.97000000000003</v>
      </c>
      <c r="I755" s="313">
        <v>240.46746000000002</v>
      </c>
      <c r="J755" s="313">
        <v>189.90462000000002</v>
      </c>
      <c r="K755" s="29">
        <v>10.8</v>
      </c>
      <c r="L755" s="314">
        <v>0.5</v>
      </c>
      <c r="M755" s="315">
        <v>4</v>
      </c>
      <c r="N755" s="772"/>
      <c r="O755" s="372">
        <f t="shared" si="65"/>
        <v>16574</v>
      </c>
      <c r="Q755" s="30"/>
      <c r="R755" s="30"/>
      <c r="X755" s="313">
        <v>14411.934900000004</v>
      </c>
    </row>
    <row r="756" spans="1:24" x14ac:dyDescent="0.3">
      <c r="A756" s="77" t="s">
        <v>1395</v>
      </c>
      <c r="B756" s="77" t="s">
        <v>4517</v>
      </c>
      <c r="C756" s="29">
        <v>5</v>
      </c>
      <c r="D756" s="29">
        <v>54</v>
      </c>
      <c r="E756" s="329">
        <v>324</v>
      </c>
      <c r="F756" s="29">
        <v>550</v>
      </c>
      <c r="G756" s="29">
        <v>480</v>
      </c>
      <c r="H756" s="313">
        <v>366.54</v>
      </c>
      <c r="I756" s="313">
        <v>299.82972000000001</v>
      </c>
      <c r="J756" s="313">
        <v>236.78484000000003</v>
      </c>
      <c r="K756" s="29">
        <v>13.4</v>
      </c>
      <c r="L756" s="314">
        <v>0.5</v>
      </c>
      <c r="M756" s="315">
        <v>4</v>
      </c>
      <c r="N756" s="772"/>
      <c r="O756" s="372">
        <f t="shared" si="65"/>
        <v>18786</v>
      </c>
      <c r="Q756" s="30"/>
      <c r="R756" s="30"/>
      <c r="X756" s="313">
        <v>16335.522720000001</v>
      </c>
    </row>
    <row r="757" spans="1:24" x14ac:dyDescent="0.3">
      <c r="A757" s="77" t="s">
        <v>1396</v>
      </c>
      <c r="B757" s="77" t="s">
        <v>4518</v>
      </c>
      <c r="C757" s="29">
        <v>6</v>
      </c>
      <c r="D757" s="29">
        <v>54</v>
      </c>
      <c r="E757" s="329">
        <v>390</v>
      </c>
      <c r="F757" s="29">
        <v>550</v>
      </c>
      <c r="G757" s="29">
        <v>480</v>
      </c>
      <c r="H757" s="313">
        <v>440.34000000000003</v>
      </c>
      <c r="I757" s="313">
        <v>360.19812000000002</v>
      </c>
      <c r="J757" s="313">
        <v>284.45964000000004</v>
      </c>
      <c r="K757" s="29">
        <v>16.100000000000001</v>
      </c>
      <c r="L757" s="314">
        <v>0.5</v>
      </c>
      <c r="M757" s="315">
        <v>4</v>
      </c>
      <c r="N757" s="772"/>
      <c r="O757" s="372">
        <f t="shared" si="65"/>
        <v>21002</v>
      </c>
      <c r="Q757" s="30"/>
      <c r="R757" s="30"/>
      <c r="X757" s="313">
        <v>18262.464660000001</v>
      </c>
    </row>
    <row r="758" spans="1:24" x14ac:dyDescent="0.3">
      <c r="A758" s="77" t="s">
        <v>1397</v>
      </c>
      <c r="B758" s="77" t="s">
        <v>4519</v>
      </c>
      <c r="C758" s="29">
        <v>7</v>
      </c>
      <c r="D758" s="29">
        <v>54</v>
      </c>
      <c r="E758" s="329">
        <v>456</v>
      </c>
      <c r="F758" s="29">
        <v>550</v>
      </c>
      <c r="G758" s="29">
        <v>480</v>
      </c>
      <c r="H758" s="313">
        <v>514.14</v>
      </c>
      <c r="I758" s="313">
        <v>420.56651999999997</v>
      </c>
      <c r="J758" s="313">
        <v>332.13443999999998</v>
      </c>
      <c r="K758" s="29">
        <v>18.7</v>
      </c>
      <c r="L758" s="314">
        <v>0.5</v>
      </c>
      <c r="M758" s="315">
        <v>4</v>
      </c>
      <c r="N758" s="772"/>
      <c r="O758" s="372">
        <f t="shared" si="65"/>
        <v>23224</v>
      </c>
      <c r="Q758" s="30"/>
      <c r="R758" s="30"/>
      <c r="X758" s="313">
        <v>20194.43778</v>
      </c>
    </row>
    <row r="759" spans="1:24" x14ac:dyDescent="0.3">
      <c r="A759" s="77" t="s">
        <v>1398</v>
      </c>
      <c r="B759" s="77" t="s">
        <v>4520</v>
      </c>
      <c r="C759" s="29">
        <v>8</v>
      </c>
      <c r="D759" s="29">
        <v>54</v>
      </c>
      <c r="E759" s="329">
        <v>522</v>
      </c>
      <c r="F759" s="29">
        <v>550</v>
      </c>
      <c r="G759" s="29">
        <v>480</v>
      </c>
      <c r="H759" s="313">
        <v>586.70999999999992</v>
      </c>
      <c r="I759" s="313">
        <v>479.9287799999999</v>
      </c>
      <c r="J759" s="313">
        <v>379.01465999999994</v>
      </c>
      <c r="K759" s="29">
        <v>21.4</v>
      </c>
      <c r="L759" s="314">
        <v>0.5</v>
      </c>
      <c r="M759" s="315">
        <v>4</v>
      </c>
      <c r="N759" s="772"/>
      <c r="O759" s="372">
        <f t="shared" si="65"/>
        <v>25449</v>
      </c>
      <c r="Q759" s="30"/>
      <c r="R759" s="30"/>
      <c r="X759" s="313">
        <v>22129.765020000006</v>
      </c>
    </row>
    <row r="760" spans="1:24" x14ac:dyDescent="0.3">
      <c r="A760" s="77" t="s">
        <v>1399</v>
      </c>
      <c r="B760" s="77" t="s">
        <v>4521</v>
      </c>
      <c r="C760" s="29">
        <v>9</v>
      </c>
      <c r="D760" s="29">
        <v>54</v>
      </c>
      <c r="E760" s="329">
        <v>588</v>
      </c>
      <c r="F760" s="29">
        <v>550</v>
      </c>
      <c r="G760" s="29">
        <v>480</v>
      </c>
      <c r="H760" s="313">
        <v>660.51</v>
      </c>
      <c r="I760" s="313">
        <v>540.29717999999991</v>
      </c>
      <c r="J760" s="313">
        <v>426.68946</v>
      </c>
      <c r="K760" s="29">
        <v>24</v>
      </c>
      <c r="L760" s="314">
        <v>0.5</v>
      </c>
      <c r="M760" s="315">
        <v>4</v>
      </c>
      <c r="N760" s="772"/>
      <c r="O760" s="372">
        <f t="shared" si="65"/>
        <v>27679</v>
      </c>
      <c r="Q760" s="30"/>
      <c r="R760" s="30"/>
      <c r="X760" s="313">
        <v>24068.446379999998</v>
      </c>
    </row>
    <row r="761" spans="1:24" x14ac:dyDescent="0.3">
      <c r="A761" s="77" t="s">
        <v>1400</v>
      </c>
      <c r="B761" s="77" t="s">
        <v>4522</v>
      </c>
      <c r="C761" s="29">
        <v>10</v>
      </c>
      <c r="D761" s="29">
        <v>54</v>
      </c>
      <c r="E761" s="329">
        <v>654</v>
      </c>
      <c r="F761" s="29">
        <v>550</v>
      </c>
      <c r="G761" s="29">
        <v>480</v>
      </c>
      <c r="H761" s="313">
        <v>734.31</v>
      </c>
      <c r="I761" s="313">
        <v>600.66557999999986</v>
      </c>
      <c r="J761" s="313">
        <v>474.36426</v>
      </c>
      <c r="K761" s="29">
        <v>26.7</v>
      </c>
      <c r="L761" s="314">
        <v>0.5</v>
      </c>
      <c r="M761" s="315">
        <v>6</v>
      </c>
      <c r="N761" s="772"/>
      <c r="O761" s="372">
        <f t="shared" si="65"/>
        <v>29914</v>
      </c>
      <c r="Q761" s="30"/>
      <c r="R761" s="30"/>
      <c r="X761" s="313">
        <v>26012.158919999998</v>
      </c>
    </row>
    <row r="762" spans="1:24" x14ac:dyDescent="0.3">
      <c r="A762" s="77" t="s">
        <v>1401</v>
      </c>
      <c r="B762" s="77" t="s">
        <v>4523</v>
      </c>
      <c r="C762" s="29">
        <v>11</v>
      </c>
      <c r="D762" s="29">
        <v>54</v>
      </c>
      <c r="E762" s="329">
        <v>720</v>
      </c>
      <c r="F762" s="29">
        <v>550</v>
      </c>
      <c r="G762" s="29">
        <v>480</v>
      </c>
      <c r="H762" s="313">
        <v>806.88</v>
      </c>
      <c r="I762" s="313">
        <v>660.02783999999997</v>
      </c>
      <c r="J762" s="313">
        <v>521.24448000000007</v>
      </c>
      <c r="K762" s="29">
        <v>29.3</v>
      </c>
      <c r="L762" s="314">
        <v>0.5</v>
      </c>
      <c r="M762" s="315">
        <v>6</v>
      </c>
      <c r="N762" s="772"/>
      <c r="O762" s="372">
        <f t="shared" si="65"/>
        <v>32151</v>
      </c>
      <c r="Q762" s="30"/>
      <c r="R762" s="30"/>
      <c r="X762" s="313">
        <v>27957.54852</v>
      </c>
    </row>
    <row r="763" spans="1:24" x14ac:dyDescent="0.3">
      <c r="A763" s="77" t="s">
        <v>1402</v>
      </c>
      <c r="B763" s="77" t="s">
        <v>4524</v>
      </c>
      <c r="C763" s="29">
        <v>12</v>
      </c>
      <c r="D763" s="29">
        <v>54</v>
      </c>
      <c r="E763" s="329">
        <v>786</v>
      </c>
      <c r="F763" s="29">
        <v>550</v>
      </c>
      <c r="G763" s="29">
        <v>480</v>
      </c>
      <c r="H763" s="313">
        <v>880.68000000000006</v>
      </c>
      <c r="I763" s="313">
        <v>720.39624000000003</v>
      </c>
      <c r="J763" s="313">
        <v>568.91928000000007</v>
      </c>
      <c r="K763" s="29">
        <v>32</v>
      </c>
      <c r="L763" s="314">
        <v>0.5</v>
      </c>
      <c r="M763" s="315">
        <v>6</v>
      </c>
      <c r="N763" s="772"/>
      <c r="O763" s="372">
        <f t="shared" si="65"/>
        <v>34363</v>
      </c>
      <c r="Q763" s="30"/>
      <c r="R763" s="30"/>
      <c r="X763" s="313">
        <v>29881.136339999994</v>
      </c>
    </row>
    <row r="764" spans="1:24" x14ac:dyDescent="0.3">
      <c r="A764" s="77" t="s">
        <v>1403</v>
      </c>
      <c r="B764" s="77" t="s">
        <v>4525</v>
      </c>
      <c r="C764" s="29">
        <v>13</v>
      </c>
      <c r="D764" s="29">
        <v>54</v>
      </c>
      <c r="E764" s="329">
        <v>852</v>
      </c>
      <c r="F764" s="29">
        <v>550</v>
      </c>
      <c r="G764" s="29">
        <v>480</v>
      </c>
      <c r="H764" s="313">
        <v>954.48</v>
      </c>
      <c r="I764" s="313">
        <v>780.76463999999999</v>
      </c>
      <c r="J764" s="313">
        <v>616.59408000000008</v>
      </c>
      <c r="K764" s="29">
        <v>34.6</v>
      </c>
      <c r="L764" s="314">
        <v>0.5</v>
      </c>
      <c r="M764" s="315">
        <v>6</v>
      </c>
      <c r="N764" s="772"/>
      <c r="O764" s="372">
        <f t="shared" si="65"/>
        <v>36574</v>
      </c>
      <c r="Q764" s="30"/>
      <c r="R764" s="30"/>
      <c r="X764" s="313">
        <v>31803.0471</v>
      </c>
    </row>
    <row r="765" spans="1:24" x14ac:dyDescent="0.3">
      <c r="A765" s="77" t="s">
        <v>1404</v>
      </c>
      <c r="B765" s="77" t="s">
        <v>4526</v>
      </c>
      <c r="C765" s="29">
        <v>14</v>
      </c>
      <c r="D765" s="29">
        <v>54</v>
      </c>
      <c r="E765" s="329">
        <v>918</v>
      </c>
      <c r="F765" s="29">
        <v>550</v>
      </c>
      <c r="G765" s="29">
        <v>480</v>
      </c>
      <c r="H765" s="313">
        <v>1027.05</v>
      </c>
      <c r="I765" s="313">
        <v>840.12689999999986</v>
      </c>
      <c r="J765" s="313">
        <v>663.47429999999997</v>
      </c>
      <c r="K765" s="29">
        <v>37.299999999999997</v>
      </c>
      <c r="L765" s="314">
        <v>0.5</v>
      </c>
      <c r="M765" s="315">
        <v>6</v>
      </c>
      <c r="N765" s="773"/>
      <c r="O765" s="372">
        <f t="shared" si="65"/>
        <v>39009</v>
      </c>
      <c r="Q765" s="30"/>
      <c r="R765" s="30"/>
      <c r="X765" s="313">
        <v>33921.173879999995</v>
      </c>
    </row>
    <row r="766" spans="1:24" x14ac:dyDescent="0.3">
      <c r="A766" s="324"/>
      <c r="B766" s="325"/>
      <c r="C766" s="325"/>
      <c r="D766" s="330"/>
      <c r="E766" s="331"/>
      <c r="F766" s="330"/>
      <c r="G766" s="330"/>
      <c r="H766" s="332"/>
      <c r="I766" s="332"/>
      <c r="J766" s="332"/>
      <c r="K766" s="330"/>
      <c r="L766" s="330"/>
      <c r="M766" s="324"/>
      <c r="N766" s="325"/>
      <c r="O766" s="372">
        <f t="shared" si="65"/>
        <v>0</v>
      </c>
      <c r="Q766" s="30"/>
      <c r="R766" s="30"/>
      <c r="X766" s="30"/>
    </row>
    <row r="767" spans="1:24" x14ac:dyDescent="0.3">
      <c r="A767" s="324"/>
      <c r="B767" s="325" t="s">
        <v>190</v>
      </c>
      <c r="C767" s="324"/>
      <c r="D767" s="324"/>
      <c r="E767" s="333"/>
      <c r="F767" s="324"/>
      <c r="G767" s="324"/>
      <c r="H767" s="326"/>
      <c r="I767" s="326"/>
      <c r="J767" s="326"/>
      <c r="K767" s="324"/>
      <c r="L767" s="327"/>
      <c r="M767" s="324"/>
      <c r="N767" s="324"/>
      <c r="O767" s="372">
        <f t="shared" si="65"/>
        <v>0</v>
      </c>
      <c r="Q767" s="30"/>
      <c r="R767" s="30"/>
      <c r="X767" s="30"/>
    </row>
    <row r="768" spans="1:24" x14ac:dyDescent="0.3">
      <c r="A768" s="77" t="s">
        <v>1405</v>
      </c>
      <c r="B768" s="77" t="s">
        <v>3785</v>
      </c>
      <c r="C768" s="29">
        <v>2</v>
      </c>
      <c r="D768" s="29">
        <v>54</v>
      </c>
      <c r="E768" s="329">
        <v>126</v>
      </c>
      <c r="F768" s="29">
        <v>570</v>
      </c>
      <c r="G768" s="29">
        <v>500</v>
      </c>
      <c r="H768" s="313">
        <v>152.52000000000001</v>
      </c>
      <c r="I768" s="313">
        <v>124.76136</v>
      </c>
      <c r="J768" s="313">
        <v>98.527920000000009</v>
      </c>
      <c r="K768" s="29">
        <v>5.8</v>
      </c>
      <c r="L768" s="314">
        <v>0.5</v>
      </c>
      <c r="M768" s="315">
        <v>2</v>
      </c>
      <c r="N768" s="771" t="s">
        <v>186</v>
      </c>
      <c r="O768" s="372">
        <f t="shared" si="65"/>
        <v>12164</v>
      </c>
      <c r="Q768" s="30"/>
      <c r="R768" s="30"/>
      <c r="X768" s="313">
        <v>10577.475567449999</v>
      </c>
    </row>
    <row r="769" spans="1:24" x14ac:dyDescent="0.3">
      <c r="A769" s="77" t="s">
        <v>1406</v>
      </c>
      <c r="B769" s="77" t="s">
        <v>3786</v>
      </c>
      <c r="C769" s="29">
        <v>3</v>
      </c>
      <c r="D769" s="29">
        <v>54</v>
      </c>
      <c r="E769" s="329">
        <v>192</v>
      </c>
      <c r="F769" s="29">
        <v>570</v>
      </c>
      <c r="G769" s="29">
        <v>500</v>
      </c>
      <c r="H769" s="313">
        <v>227.55</v>
      </c>
      <c r="I769" s="313">
        <v>186.13589999999999</v>
      </c>
      <c r="J769" s="313">
        <v>146.99730000000002</v>
      </c>
      <c r="K769" s="29">
        <v>8.4</v>
      </c>
      <c r="L769" s="314">
        <v>0.5</v>
      </c>
      <c r="M769" s="315">
        <v>4</v>
      </c>
      <c r="N769" s="772"/>
      <c r="O769" s="372">
        <f t="shared" si="65"/>
        <v>14367</v>
      </c>
      <c r="Q769" s="30"/>
      <c r="R769" s="30"/>
      <c r="X769" s="313">
        <v>12493.090728062996</v>
      </c>
    </row>
    <row r="770" spans="1:24" x14ac:dyDescent="0.3">
      <c r="A770" s="77" t="s">
        <v>1407</v>
      </c>
      <c r="B770" s="77" t="s">
        <v>3787</v>
      </c>
      <c r="C770" s="29">
        <v>4</v>
      </c>
      <c r="D770" s="29">
        <v>54</v>
      </c>
      <c r="E770" s="329">
        <v>258</v>
      </c>
      <c r="F770" s="29">
        <v>570</v>
      </c>
      <c r="G770" s="29">
        <v>500</v>
      </c>
      <c r="H770" s="313">
        <v>305.04000000000002</v>
      </c>
      <c r="I770" s="313">
        <v>249.52271999999999</v>
      </c>
      <c r="J770" s="313">
        <v>197.05584000000002</v>
      </c>
      <c r="K770" s="29">
        <v>11.2</v>
      </c>
      <c r="L770" s="314">
        <v>0.5</v>
      </c>
      <c r="M770" s="315">
        <v>4</v>
      </c>
      <c r="N770" s="772"/>
      <c r="O770" s="372">
        <f t="shared" si="65"/>
        <v>16575</v>
      </c>
      <c r="Q770" s="30"/>
      <c r="R770" s="30"/>
      <c r="X770" s="313">
        <v>14412.716409959998</v>
      </c>
    </row>
    <row r="771" spans="1:24" x14ac:dyDescent="0.3">
      <c r="A771" s="77" t="s">
        <v>1408</v>
      </c>
      <c r="B771" s="77" t="s">
        <v>4527</v>
      </c>
      <c r="C771" s="29">
        <v>5</v>
      </c>
      <c r="D771" s="29">
        <v>54</v>
      </c>
      <c r="E771" s="329">
        <v>324</v>
      </c>
      <c r="F771" s="29">
        <v>570</v>
      </c>
      <c r="G771" s="29">
        <v>500</v>
      </c>
      <c r="H771" s="313">
        <v>382.53</v>
      </c>
      <c r="I771" s="313">
        <v>312.90953999999994</v>
      </c>
      <c r="J771" s="313">
        <v>247.11437999999998</v>
      </c>
      <c r="K771" s="29">
        <v>14.1</v>
      </c>
      <c r="L771" s="314">
        <v>0.5</v>
      </c>
      <c r="M771" s="315">
        <v>4</v>
      </c>
      <c r="N771" s="772"/>
      <c r="O771" s="372">
        <f t="shared" si="65"/>
        <v>18786</v>
      </c>
      <c r="Q771" s="30"/>
      <c r="R771" s="30"/>
      <c r="X771" s="313">
        <v>16335.473582142005</v>
      </c>
    </row>
    <row r="772" spans="1:24" x14ac:dyDescent="0.3">
      <c r="A772" s="77" t="s">
        <v>1409</v>
      </c>
      <c r="B772" s="77" t="s">
        <v>4528</v>
      </c>
      <c r="C772" s="29">
        <v>6</v>
      </c>
      <c r="D772" s="29">
        <v>54</v>
      </c>
      <c r="E772" s="329">
        <v>390</v>
      </c>
      <c r="F772" s="29">
        <v>570</v>
      </c>
      <c r="G772" s="29">
        <v>500</v>
      </c>
      <c r="H772" s="313">
        <v>456.33</v>
      </c>
      <c r="I772" s="313">
        <v>373.27793999999994</v>
      </c>
      <c r="J772" s="313">
        <v>294.78917999999999</v>
      </c>
      <c r="K772" s="29">
        <v>16.8</v>
      </c>
      <c r="L772" s="314">
        <v>0.5</v>
      </c>
      <c r="M772" s="315">
        <v>4</v>
      </c>
      <c r="N772" s="772"/>
      <c r="O772" s="372">
        <f t="shared" si="65"/>
        <v>21003</v>
      </c>
      <c r="Q772" s="30"/>
      <c r="R772" s="30"/>
      <c r="X772" s="313">
        <v>18263.119384224003</v>
      </c>
    </row>
    <row r="773" spans="1:24" x14ac:dyDescent="0.3">
      <c r="A773" s="77" t="s">
        <v>1410</v>
      </c>
      <c r="B773" s="77" t="s">
        <v>4529</v>
      </c>
      <c r="C773" s="29">
        <v>7</v>
      </c>
      <c r="D773" s="29">
        <v>54</v>
      </c>
      <c r="E773" s="329">
        <v>456</v>
      </c>
      <c r="F773" s="29">
        <v>570</v>
      </c>
      <c r="G773" s="29">
        <v>500</v>
      </c>
      <c r="H773" s="313">
        <v>532.59</v>
      </c>
      <c r="I773" s="313">
        <v>435.65861999999998</v>
      </c>
      <c r="J773" s="313">
        <v>344.05314000000004</v>
      </c>
      <c r="K773" s="29">
        <v>19.7</v>
      </c>
      <c r="L773" s="314">
        <v>0.5</v>
      </c>
      <c r="M773" s="315">
        <v>4</v>
      </c>
      <c r="N773" s="772"/>
      <c r="O773" s="372">
        <f t="shared" ref="O773:O836" si="66">ROUND(X773*1.15,0)</f>
        <v>23223</v>
      </c>
      <c r="Q773" s="30"/>
      <c r="R773" s="30"/>
      <c r="X773" s="313">
        <v>20193.894831825004</v>
      </c>
    </row>
    <row r="774" spans="1:24" x14ac:dyDescent="0.3">
      <c r="A774" s="77" t="s">
        <v>1411</v>
      </c>
      <c r="B774" s="77" t="s">
        <v>4530</v>
      </c>
      <c r="C774" s="29">
        <v>8</v>
      </c>
      <c r="D774" s="29">
        <v>54</v>
      </c>
      <c r="E774" s="329">
        <v>522</v>
      </c>
      <c r="F774" s="29">
        <v>570</v>
      </c>
      <c r="G774" s="29">
        <v>500</v>
      </c>
      <c r="H774" s="313">
        <v>607.62</v>
      </c>
      <c r="I774" s="313">
        <v>497.03315999999995</v>
      </c>
      <c r="J774" s="313">
        <v>392.52251999999999</v>
      </c>
      <c r="K774" s="29">
        <v>22.5</v>
      </c>
      <c r="L774" s="314">
        <v>0.5</v>
      </c>
      <c r="M774" s="315">
        <v>4</v>
      </c>
      <c r="N774" s="772"/>
      <c r="O774" s="372">
        <f t="shared" si="66"/>
        <v>25449</v>
      </c>
      <c r="Q774" s="30"/>
      <c r="R774" s="30"/>
      <c r="X774" s="313">
        <v>22129.560754091995</v>
      </c>
    </row>
    <row r="775" spans="1:24" x14ac:dyDescent="0.3">
      <c r="A775" s="77" t="s">
        <v>1412</v>
      </c>
      <c r="B775" s="77" t="s">
        <v>4531</v>
      </c>
      <c r="C775" s="29">
        <v>9</v>
      </c>
      <c r="D775" s="29">
        <v>54</v>
      </c>
      <c r="E775" s="329">
        <v>588</v>
      </c>
      <c r="F775" s="29">
        <v>570</v>
      </c>
      <c r="G775" s="29">
        <v>500</v>
      </c>
      <c r="H775" s="313">
        <v>685.11</v>
      </c>
      <c r="I775" s="313">
        <v>560.41998000000001</v>
      </c>
      <c r="J775" s="313">
        <v>442.58106000000004</v>
      </c>
      <c r="K775" s="29">
        <v>25.3</v>
      </c>
      <c r="L775" s="314">
        <v>0.5</v>
      </c>
      <c r="M775" s="315">
        <v>4</v>
      </c>
      <c r="N775" s="772"/>
      <c r="O775" s="372">
        <f t="shared" si="66"/>
        <v>27679</v>
      </c>
      <c r="Q775" s="30"/>
      <c r="R775" s="30"/>
      <c r="X775" s="313">
        <v>24068.354477112003</v>
      </c>
    </row>
    <row r="776" spans="1:24" x14ac:dyDescent="0.3">
      <c r="A776" s="77" t="s">
        <v>1413</v>
      </c>
      <c r="B776" s="77" t="s">
        <v>4532</v>
      </c>
      <c r="C776" s="29">
        <v>10</v>
      </c>
      <c r="D776" s="29">
        <v>54</v>
      </c>
      <c r="E776" s="329">
        <v>654</v>
      </c>
      <c r="F776" s="29">
        <v>570</v>
      </c>
      <c r="G776" s="29">
        <v>500</v>
      </c>
      <c r="H776" s="313">
        <v>760.14</v>
      </c>
      <c r="I776" s="313">
        <v>621.79451999999992</v>
      </c>
      <c r="J776" s="313">
        <v>491.05043999999998</v>
      </c>
      <c r="K776" s="29">
        <v>28.1</v>
      </c>
      <c r="L776" s="314">
        <v>0.5</v>
      </c>
      <c r="M776" s="315">
        <v>6</v>
      </c>
      <c r="N776" s="772"/>
      <c r="O776" s="372">
        <f t="shared" si="66"/>
        <v>29914</v>
      </c>
      <c r="Q776" s="30"/>
      <c r="R776" s="30"/>
      <c r="X776" s="313">
        <v>26012.040519564001</v>
      </c>
    </row>
    <row r="777" spans="1:24" x14ac:dyDescent="0.3">
      <c r="A777" s="77" t="s">
        <v>1414</v>
      </c>
      <c r="B777" s="77" t="s">
        <v>4533</v>
      </c>
      <c r="C777" s="29">
        <v>11</v>
      </c>
      <c r="D777" s="29">
        <v>54</v>
      </c>
      <c r="E777" s="329">
        <v>720</v>
      </c>
      <c r="F777" s="29">
        <v>570</v>
      </c>
      <c r="G777" s="29">
        <v>500</v>
      </c>
      <c r="H777" s="313">
        <v>836.4</v>
      </c>
      <c r="I777" s="313">
        <v>684.1751999999999</v>
      </c>
      <c r="J777" s="313">
        <v>540.31439999999998</v>
      </c>
      <c r="K777" s="29">
        <v>30.9</v>
      </c>
      <c r="L777" s="314">
        <v>0.5</v>
      </c>
      <c r="M777" s="315">
        <v>6</v>
      </c>
      <c r="N777" s="772"/>
      <c r="O777" s="372">
        <f t="shared" si="66"/>
        <v>32151</v>
      </c>
      <c r="Q777" s="30"/>
      <c r="R777" s="30"/>
      <c r="X777" s="313">
        <v>27957.083387409009</v>
      </c>
    </row>
    <row r="778" spans="1:24" x14ac:dyDescent="0.3">
      <c r="A778" s="77" t="s">
        <v>1415</v>
      </c>
      <c r="B778" s="77" t="s">
        <v>4534</v>
      </c>
      <c r="C778" s="29">
        <v>12</v>
      </c>
      <c r="D778" s="29">
        <v>54</v>
      </c>
      <c r="E778" s="329">
        <v>786</v>
      </c>
      <c r="F778" s="29">
        <v>570</v>
      </c>
      <c r="G778" s="29">
        <v>500</v>
      </c>
      <c r="H778" s="313">
        <v>912.66</v>
      </c>
      <c r="I778" s="313">
        <v>746.55587999999989</v>
      </c>
      <c r="J778" s="313">
        <v>589.57835999999998</v>
      </c>
      <c r="K778" s="29">
        <v>33.700000000000003</v>
      </c>
      <c r="L778" s="314">
        <v>0.5</v>
      </c>
      <c r="M778" s="315">
        <v>6</v>
      </c>
      <c r="N778" s="772"/>
      <c r="O778" s="372">
        <f t="shared" si="66"/>
        <v>34362</v>
      </c>
      <c r="Q778" s="30"/>
      <c r="R778" s="30"/>
      <c r="X778" s="313">
        <v>29880.128343086995</v>
      </c>
    </row>
    <row r="779" spans="1:24" x14ac:dyDescent="0.3">
      <c r="A779" s="77" t="s">
        <v>1416</v>
      </c>
      <c r="B779" s="77" t="s">
        <v>4535</v>
      </c>
      <c r="C779" s="29">
        <v>13</v>
      </c>
      <c r="D779" s="29">
        <v>54</v>
      </c>
      <c r="E779" s="329">
        <v>852</v>
      </c>
      <c r="F779" s="29">
        <v>570</v>
      </c>
      <c r="G779" s="29">
        <v>500</v>
      </c>
      <c r="H779" s="313">
        <v>988.91999999999985</v>
      </c>
      <c r="I779" s="313">
        <v>808.93655999999987</v>
      </c>
      <c r="J779" s="313">
        <v>638.84231999999997</v>
      </c>
      <c r="K779" s="29">
        <v>36.5</v>
      </c>
      <c r="L779" s="314">
        <v>0.5</v>
      </c>
      <c r="M779" s="315">
        <v>6</v>
      </c>
      <c r="N779" s="772"/>
      <c r="O779" s="372">
        <f t="shared" si="66"/>
        <v>36574</v>
      </c>
      <c r="Q779" s="30"/>
      <c r="R779" s="30"/>
      <c r="X779" s="313">
        <v>31803.173298764996</v>
      </c>
    </row>
    <row r="780" spans="1:24" x14ac:dyDescent="0.3">
      <c r="A780" s="77" t="s">
        <v>1417</v>
      </c>
      <c r="B780" s="77" t="s">
        <v>4536</v>
      </c>
      <c r="C780" s="29">
        <v>14</v>
      </c>
      <c r="D780" s="29">
        <v>54</v>
      </c>
      <c r="E780" s="329">
        <v>918</v>
      </c>
      <c r="F780" s="29">
        <v>570</v>
      </c>
      <c r="G780" s="29">
        <v>500</v>
      </c>
      <c r="H780" s="313">
        <v>1065.18</v>
      </c>
      <c r="I780" s="313">
        <v>871.31723999999997</v>
      </c>
      <c r="J780" s="313">
        <v>688.10628000000008</v>
      </c>
      <c r="K780" s="29">
        <v>39.4</v>
      </c>
      <c r="L780" s="314">
        <v>0.5</v>
      </c>
      <c r="M780" s="315">
        <v>6</v>
      </c>
      <c r="N780" s="773"/>
      <c r="O780" s="372">
        <f t="shared" si="66"/>
        <v>39010</v>
      </c>
      <c r="Q780" s="30"/>
      <c r="R780" s="30"/>
      <c r="X780" s="313">
        <v>33921.707185080006</v>
      </c>
    </row>
    <row r="781" spans="1:24" x14ac:dyDescent="0.3">
      <c r="E781" s="67"/>
      <c r="H781" s="30"/>
      <c r="I781" s="30"/>
      <c r="J781" s="30"/>
      <c r="M781" s="324"/>
      <c r="O781" s="372">
        <f t="shared" si="66"/>
        <v>0</v>
      </c>
      <c r="Q781" s="30"/>
      <c r="R781" s="30"/>
      <c r="X781" s="30"/>
    </row>
    <row r="782" spans="1:24" x14ac:dyDescent="0.3">
      <c r="B782" s="325" t="s">
        <v>191</v>
      </c>
      <c r="E782" s="67"/>
      <c r="H782" s="30"/>
      <c r="I782" s="30"/>
      <c r="J782" s="30"/>
      <c r="M782" s="324"/>
      <c r="O782" s="372">
        <f t="shared" si="66"/>
        <v>0</v>
      </c>
      <c r="Q782" s="30"/>
      <c r="R782" s="30"/>
      <c r="X782" s="30"/>
    </row>
    <row r="783" spans="1:24" x14ac:dyDescent="0.3">
      <c r="A783" s="77" t="s">
        <v>1418</v>
      </c>
      <c r="B783" s="77" t="s">
        <v>3788</v>
      </c>
      <c r="C783" s="29">
        <v>2</v>
      </c>
      <c r="D783" s="29">
        <v>54</v>
      </c>
      <c r="E783" s="329">
        <v>126</v>
      </c>
      <c r="F783" s="29">
        <v>750</v>
      </c>
      <c r="G783" s="29">
        <v>680</v>
      </c>
      <c r="H783" s="313">
        <v>198.03</v>
      </c>
      <c r="I783" s="313">
        <v>161.98854</v>
      </c>
      <c r="J783" s="313">
        <v>127.92738</v>
      </c>
      <c r="K783" s="29">
        <v>7</v>
      </c>
      <c r="L783" s="314">
        <v>0.5</v>
      </c>
      <c r="M783" s="315">
        <v>2</v>
      </c>
      <c r="N783" s="771" t="s">
        <v>186</v>
      </c>
      <c r="O783" s="372">
        <f t="shared" si="66"/>
        <v>13354</v>
      </c>
      <c r="Q783" s="396"/>
      <c r="R783" s="30"/>
      <c r="X783" s="313">
        <v>11612.502495000001</v>
      </c>
    </row>
    <row r="784" spans="1:24" x14ac:dyDescent="0.3">
      <c r="A784" s="77" t="s">
        <v>1419</v>
      </c>
      <c r="B784" s="77" t="s">
        <v>3789</v>
      </c>
      <c r="C784" s="29">
        <v>3</v>
      </c>
      <c r="D784" s="29">
        <v>54</v>
      </c>
      <c r="E784" s="329">
        <v>192</v>
      </c>
      <c r="F784" s="29">
        <v>750</v>
      </c>
      <c r="G784" s="29">
        <v>680</v>
      </c>
      <c r="H784" s="313">
        <v>296.43</v>
      </c>
      <c r="I784" s="313">
        <v>242.47973999999999</v>
      </c>
      <c r="J784" s="313">
        <v>191.49378000000002</v>
      </c>
      <c r="K784" s="29">
        <v>10.4</v>
      </c>
      <c r="L784" s="314">
        <v>0.5</v>
      </c>
      <c r="M784" s="315">
        <v>4</v>
      </c>
      <c r="N784" s="772"/>
      <c r="O784" s="372">
        <f t="shared" si="66"/>
        <v>16086</v>
      </c>
      <c r="Q784" s="396"/>
      <c r="R784" s="30"/>
      <c r="X784" s="313">
        <v>13987.41734808</v>
      </c>
    </row>
    <row r="785" spans="1:24" x14ac:dyDescent="0.3">
      <c r="A785" s="77" t="s">
        <v>1420</v>
      </c>
      <c r="B785" s="77" t="s">
        <v>3790</v>
      </c>
      <c r="C785" s="29">
        <v>4</v>
      </c>
      <c r="D785" s="29">
        <v>54</v>
      </c>
      <c r="E785" s="329">
        <v>258</v>
      </c>
      <c r="F785" s="29">
        <v>750</v>
      </c>
      <c r="G785" s="29">
        <v>680</v>
      </c>
      <c r="H785" s="313">
        <v>396.06</v>
      </c>
      <c r="I785" s="313">
        <v>323.97708</v>
      </c>
      <c r="J785" s="313">
        <v>255.85476</v>
      </c>
      <c r="K785" s="29">
        <v>13.8</v>
      </c>
      <c r="L785" s="314">
        <v>0.5</v>
      </c>
      <c r="M785" s="315">
        <v>4</v>
      </c>
      <c r="N785" s="772"/>
      <c r="O785" s="372">
        <f t="shared" si="66"/>
        <v>18822</v>
      </c>
      <c r="Q785" s="396"/>
      <c r="R785" s="30"/>
      <c r="X785" s="313">
        <v>16367.306361120001</v>
      </c>
    </row>
    <row r="786" spans="1:24" x14ac:dyDescent="0.3">
      <c r="A786" s="77" t="s">
        <v>1421</v>
      </c>
      <c r="B786" s="77" t="s">
        <v>4537</v>
      </c>
      <c r="C786" s="29">
        <v>5</v>
      </c>
      <c r="D786" s="29">
        <v>54</v>
      </c>
      <c r="E786" s="329">
        <v>324</v>
      </c>
      <c r="F786" s="29">
        <v>750</v>
      </c>
      <c r="G786" s="29">
        <v>680</v>
      </c>
      <c r="H786" s="313">
        <v>494.45999999999992</v>
      </c>
      <c r="I786" s="313">
        <v>404.46827999999994</v>
      </c>
      <c r="J786" s="313">
        <v>319.42115999999999</v>
      </c>
      <c r="K786" s="29">
        <v>17.2</v>
      </c>
      <c r="L786" s="314">
        <v>0.5</v>
      </c>
      <c r="M786" s="315">
        <v>4</v>
      </c>
      <c r="N786" s="772"/>
      <c r="O786" s="372">
        <f t="shared" si="66"/>
        <v>21565</v>
      </c>
      <c r="Q786" s="396"/>
      <c r="R786" s="30"/>
      <c r="X786" s="313">
        <v>18752.169534120007</v>
      </c>
    </row>
    <row r="787" spans="1:24" x14ac:dyDescent="0.3">
      <c r="A787" s="77" t="s">
        <v>1422</v>
      </c>
      <c r="B787" s="77" t="s">
        <v>4538</v>
      </c>
      <c r="C787" s="29">
        <v>6</v>
      </c>
      <c r="D787" s="29">
        <v>54</v>
      </c>
      <c r="E787" s="329">
        <v>390</v>
      </c>
      <c r="F787" s="29">
        <v>750</v>
      </c>
      <c r="G787" s="29">
        <v>680</v>
      </c>
      <c r="H787" s="313">
        <v>594.09</v>
      </c>
      <c r="I787" s="313">
        <v>485.96562</v>
      </c>
      <c r="J787" s="313">
        <v>383.78214000000003</v>
      </c>
      <c r="K787" s="29">
        <v>20.7</v>
      </c>
      <c r="L787" s="314">
        <v>0.5</v>
      </c>
      <c r="M787" s="315">
        <v>4</v>
      </c>
      <c r="N787" s="772"/>
      <c r="O787" s="372">
        <f t="shared" si="66"/>
        <v>24313</v>
      </c>
      <c r="Q787" s="396"/>
      <c r="R787" s="30"/>
      <c r="X787" s="313">
        <v>21142.006867079999</v>
      </c>
    </row>
    <row r="788" spans="1:24" x14ac:dyDescent="0.3">
      <c r="A788" s="77" t="s">
        <v>1423</v>
      </c>
      <c r="B788" s="77" t="s">
        <v>4539</v>
      </c>
      <c r="C788" s="29">
        <v>7</v>
      </c>
      <c r="D788" s="29">
        <v>54</v>
      </c>
      <c r="E788" s="329">
        <v>456</v>
      </c>
      <c r="F788" s="29">
        <v>750</v>
      </c>
      <c r="G788" s="29">
        <v>680</v>
      </c>
      <c r="H788" s="313">
        <v>692.49</v>
      </c>
      <c r="I788" s="313">
        <v>566.45681999999999</v>
      </c>
      <c r="J788" s="313">
        <v>447.34854000000001</v>
      </c>
      <c r="K788" s="29">
        <v>24.1</v>
      </c>
      <c r="L788" s="314">
        <v>0.5</v>
      </c>
      <c r="M788" s="315">
        <v>4</v>
      </c>
      <c r="N788" s="772"/>
      <c r="O788" s="372">
        <f t="shared" si="66"/>
        <v>27067</v>
      </c>
      <c r="Q788" s="396"/>
      <c r="R788" s="30"/>
      <c r="X788" s="313">
        <v>23536.818360000001</v>
      </c>
    </row>
    <row r="789" spans="1:24" x14ac:dyDescent="0.3">
      <c r="A789" s="77" t="s">
        <v>1424</v>
      </c>
      <c r="B789" s="77" t="s">
        <v>4540</v>
      </c>
      <c r="C789" s="29">
        <v>8</v>
      </c>
      <c r="D789" s="29">
        <v>54</v>
      </c>
      <c r="E789" s="329">
        <v>522</v>
      </c>
      <c r="F789" s="29">
        <v>750</v>
      </c>
      <c r="G789" s="29">
        <v>680</v>
      </c>
      <c r="H789" s="313">
        <v>790.89</v>
      </c>
      <c r="I789" s="313">
        <v>646.94801999999993</v>
      </c>
      <c r="J789" s="313">
        <v>510.91494</v>
      </c>
      <c r="K789" s="29">
        <v>27.5</v>
      </c>
      <c r="L789" s="314">
        <v>0.5</v>
      </c>
      <c r="M789" s="315">
        <v>4</v>
      </c>
      <c r="N789" s="772"/>
      <c r="O789" s="372">
        <f t="shared" si="66"/>
        <v>29827</v>
      </c>
      <c r="Q789" s="396"/>
      <c r="R789" s="30"/>
      <c r="X789" s="313">
        <v>25936.604012879998</v>
      </c>
    </row>
    <row r="790" spans="1:24" x14ac:dyDescent="0.3">
      <c r="A790" s="77" t="s">
        <v>1425</v>
      </c>
      <c r="B790" s="77" t="s">
        <v>4541</v>
      </c>
      <c r="C790" s="29">
        <v>9</v>
      </c>
      <c r="D790" s="29">
        <v>54</v>
      </c>
      <c r="E790" s="329">
        <v>588</v>
      </c>
      <c r="F790" s="29">
        <v>750</v>
      </c>
      <c r="G790" s="29">
        <v>680</v>
      </c>
      <c r="H790" s="313">
        <v>890.52</v>
      </c>
      <c r="I790" s="313">
        <v>728.44535999999994</v>
      </c>
      <c r="J790" s="313">
        <v>575.27592000000004</v>
      </c>
      <c r="K790" s="29">
        <v>30.9</v>
      </c>
      <c r="L790" s="314">
        <v>0.5</v>
      </c>
      <c r="M790" s="315">
        <v>4</v>
      </c>
      <c r="N790" s="772"/>
      <c r="O790" s="372">
        <f t="shared" si="66"/>
        <v>32593</v>
      </c>
      <c r="Q790" s="396"/>
      <c r="R790" s="30"/>
      <c r="X790" s="313">
        <v>28341.363825719996</v>
      </c>
    </row>
    <row r="791" spans="1:24" x14ac:dyDescent="0.3">
      <c r="A791" s="77" t="s">
        <v>1426</v>
      </c>
      <c r="B791" s="77" t="s">
        <v>4542</v>
      </c>
      <c r="C791" s="29">
        <v>10</v>
      </c>
      <c r="D791" s="29">
        <v>54</v>
      </c>
      <c r="E791" s="329">
        <v>654</v>
      </c>
      <c r="F791" s="29">
        <v>750</v>
      </c>
      <c r="G791" s="29">
        <v>680</v>
      </c>
      <c r="H791" s="313">
        <v>990.15000000000009</v>
      </c>
      <c r="I791" s="313">
        <v>809.94270000000006</v>
      </c>
      <c r="J791" s="313">
        <v>639.63690000000008</v>
      </c>
      <c r="K791" s="29">
        <v>34.299999999999997</v>
      </c>
      <c r="L791" s="314">
        <v>0.5</v>
      </c>
      <c r="M791" s="315">
        <v>6</v>
      </c>
      <c r="N791" s="772"/>
      <c r="O791" s="372">
        <f t="shared" si="66"/>
        <v>35364</v>
      </c>
      <c r="Q791" s="396"/>
      <c r="R791" s="30"/>
      <c r="X791" s="313">
        <v>30751.097798520008</v>
      </c>
    </row>
    <row r="792" spans="1:24" x14ac:dyDescent="0.3">
      <c r="A792" s="77" t="s">
        <v>1427</v>
      </c>
      <c r="B792" s="77" t="s">
        <v>4543</v>
      </c>
      <c r="C792" s="29">
        <v>11</v>
      </c>
      <c r="D792" s="29">
        <v>54</v>
      </c>
      <c r="E792" s="329">
        <v>720</v>
      </c>
      <c r="F792" s="29">
        <v>750</v>
      </c>
      <c r="G792" s="29">
        <v>680</v>
      </c>
      <c r="H792" s="313">
        <v>1088.55</v>
      </c>
      <c r="I792" s="313">
        <v>890.43389999999988</v>
      </c>
      <c r="J792" s="313">
        <v>703.20330000000001</v>
      </c>
      <c r="K792" s="29" t="s">
        <v>16</v>
      </c>
      <c r="L792" s="314">
        <v>0.5</v>
      </c>
      <c r="M792" s="315">
        <v>6</v>
      </c>
      <c r="N792" s="772"/>
      <c r="O792" s="372">
        <f t="shared" si="66"/>
        <v>38141</v>
      </c>
      <c r="Q792" s="396"/>
      <c r="R792" s="30"/>
      <c r="X792" s="313">
        <v>33165.805931279996</v>
      </c>
    </row>
    <row r="793" spans="1:24" x14ac:dyDescent="0.3">
      <c r="A793" s="77" t="s">
        <v>1428</v>
      </c>
      <c r="B793" s="77" t="s">
        <v>4544</v>
      </c>
      <c r="C793" s="29">
        <v>12</v>
      </c>
      <c r="D793" s="29">
        <v>54</v>
      </c>
      <c r="E793" s="329">
        <v>786</v>
      </c>
      <c r="F793" s="29">
        <v>750</v>
      </c>
      <c r="G793" s="29">
        <v>680</v>
      </c>
      <c r="H793" s="313">
        <v>1188.18</v>
      </c>
      <c r="I793" s="313">
        <v>971.93124</v>
      </c>
      <c r="J793" s="313">
        <v>767.56428000000005</v>
      </c>
      <c r="K793" s="29">
        <v>41.1</v>
      </c>
      <c r="L793" s="314">
        <v>0.5</v>
      </c>
      <c r="M793" s="315">
        <v>6</v>
      </c>
      <c r="N793" s="772"/>
      <c r="O793" s="372">
        <f t="shared" si="66"/>
        <v>40887</v>
      </c>
      <c r="Q793" s="396"/>
      <c r="R793" s="30"/>
      <c r="X793" s="313">
        <v>35554.132233180004</v>
      </c>
    </row>
    <row r="794" spans="1:24" x14ac:dyDescent="0.3">
      <c r="A794" s="77" t="s">
        <v>1429</v>
      </c>
      <c r="B794" s="77" t="s">
        <v>4545</v>
      </c>
      <c r="C794" s="29">
        <v>13</v>
      </c>
      <c r="D794" s="29">
        <v>54</v>
      </c>
      <c r="E794" s="329">
        <v>852</v>
      </c>
      <c r="F794" s="29">
        <v>750</v>
      </c>
      <c r="G794" s="29">
        <v>680</v>
      </c>
      <c r="H794" s="313">
        <v>1286.5800000000002</v>
      </c>
      <c r="I794" s="313">
        <v>1052.4224400000001</v>
      </c>
      <c r="J794" s="313">
        <v>831.1306800000001</v>
      </c>
      <c r="K794" s="29">
        <v>44.5</v>
      </c>
      <c r="L794" s="314">
        <v>0.5</v>
      </c>
      <c r="M794" s="315">
        <v>6</v>
      </c>
      <c r="N794" s="772"/>
      <c r="O794" s="372">
        <f t="shared" si="66"/>
        <v>43630</v>
      </c>
      <c r="Q794" s="396"/>
      <c r="R794" s="30"/>
      <c r="X794" s="313">
        <v>37939.241933999991</v>
      </c>
    </row>
    <row r="795" spans="1:24" x14ac:dyDescent="0.3">
      <c r="A795" s="77" t="s">
        <v>1430</v>
      </c>
      <c r="B795" s="77" t="s">
        <v>4546</v>
      </c>
      <c r="C795" s="29">
        <v>14</v>
      </c>
      <c r="D795" s="29">
        <v>54</v>
      </c>
      <c r="E795" s="329">
        <v>918</v>
      </c>
      <c r="F795" s="29">
        <v>750</v>
      </c>
      <c r="G795" s="29">
        <v>680</v>
      </c>
      <c r="H795" s="313">
        <v>1386.21</v>
      </c>
      <c r="I795" s="313">
        <v>1133.9197799999999</v>
      </c>
      <c r="J795" s="313">
        <v>895.49166000000002</v>
      </c>
      <c r="K795" s="29">
        <v>47.9</v>
      </c>
      <c r="L795" s="314">
        <v>0.5</v>
      </c>
      <c r="M795" s="315">
        <v>6</v>
      </c>
      <c r="N795" s="773"/>
      <c r="O795" s="372">
        <f t="shared" si="66"/>
        <v>46373</v>
      </c>
      <c r="Q795" s="396"/>
      <c r="R795" s="30"/>
      <c r="X795" s="313">
        <v>40324.351634820006</v>
      </c>
    </row>
    <row r="796" spans="1:24" x14ac:dyDescent="0.3">
      <c r="E796" s="67"/>
      <c r="H796" s="30"/>
      <c r="I796" s="30"/>
      <c r="J796" s="30"/>
      <c r="M796" s="324"/>
      <c r="O796" s="372">
        <f t="shared" si="66"/>
        <v>0</v>
      </c>
      <c r="P796" s="30"/>
      <c r="Q796" s="396"/>
      <c r="R796" s="30"/>
      <c r="X796" s="30"/>
    </row>
    <row r="797" spans="1:24" x14ac:dyDescent="0.3">
      <c r="B797" s="325" t="s">
        <v>192</v>
      </c>
      <c r="E797" s="67"/>
      <c r="H797" s="30"/>
      <c r="I797" s="30"/>
      <c r="J797" s="30"/>
      <c r="M797" s="324"/>
      <c r="O797" s="372">
        <f t="shared" si="66"/>
        <v>0</v>
      </c>
      <c r="P797" s="30"/>
      <c r="Q797" s="396"/>
      <c r="R797" s="30"/>
      <c r="X797" s="30"/>
    </row>
    <row r="798" spans="1:24" x14ac:dyDescent="0.3">
      <c r="A798" s="77" t="s">
        <v>1431</v>
      </c>
      <c r="B798" s="77" t="s">
        <v>3791</v>
      </c>
      <c r="C798" s="29">
        <v>2</v>
      </c>
      <c r="D798" s="29">
        <v>54</v>
      </c>
      <c r="E798" s="329">
        <v>126</v>
      </c>
      <c r="F798" s="29">
        <v>1000</v>
      </c>
      <c r="G798" s="29">
        <v>930</v>
      </c>
      <c r="H798" s="313">
        <v>266.90999999999997</v>
      </c>
      <c r="I798" s="313">
        <v>218.33237999999997</v>
      </c>
      <c r="J798" s="313">
        <v>172.42385999999999</v>
      </c>
      <c r="K798" s="29">
        <v>8.9</v>
      </c>
      <c r="L798" s="314">
        <v>0.5</v>
      </c>
      <c r="M798" s="315">
        <v>2</v>
      </c>
      <c r="N798" s="771" t="s">
        <v>186</v>
      </c>
      <c r="O798" s="372">
        <f t="shared" si="66"/>
        <v>14135</v>
      </c>
      <c r="Q798" s="396"/>
      <c r="R798" s="30"/>
      <c r="X798" s="313">
        <v>12291.208676999999</v>
      </c>
    </row>
    <row r="799" spans="1:24" x14ac:dyDescent="0.3">
      <c r="A799" s="77" t="s">
        <v>1432</v>
      </c>
      <c r="B799" s="77" t="s">
        <v>3792</v>
      </c>
      <c r="C799" s="29">
        <v>3</v>
      </c>
      <c r="D799" s="29">
        <v>54</v>
      </c>
      <c r="E799" s="329">
        <v>192</v>
      </c>
      <c r="F799" s="29">
        <v>1000</v>
      </c>
      <c r="G799" s="29">
        <v>930</v>
      </c>
      <c r="H799" s="313">
        <v>400.97999999999996</v>
      </c>
      <c r="I799" s="313">
        <v>328.00163999999995</v>
      </c>
      <c r="J799" s="313">
        <v>259.03307999999998</v>
      </c>
      <c r="K799" s="29">
        <v>13.3</v>
      </c>
      <c r="L799" s="314">
        <v>0.5</v>
      </c>
      <c r="M799" s="315">
        <v>4</v>
      </c>
      <c r="N799" s="772"/>
      <c r="O799" s="372">
        <f t="shared" si="66"/>
        <v>17258</v>
      </c>
      <c r="Q799" s="396"/>
      <c r="R799" s="30"/>
      <c r="X799" s="313">
        <v>15007.345704450003</v>
      </c>
    </row>
    <row r="800" spans="1:24" x14ac:dyDescent="0.3">
      <c r="A800" s="77" t="s">
        <v>1433</v>
      </c>
      <c r="B800" s="77" t="s">
        <v>3793</v>
      </c>
      <c r="C800" s="29">
        <v>4</v>
      </c>
      <c r="D800" s="29">
        <v>54</v>
      </c>
      <c r="E800" s="329">
        <v>258</v>
      </c>
      <c r="F800" s="29">
        <v>1000</v>
      </c>
      <c r="G800" s="29">
        <v>930</v>
      </c>
      <c r="H800" s="313">
        <v>533.81999999999994</v>
      </c>
      <c r="I800" s="313">
        <v>436.66475999999994</v>
      </c>
      <c r="J800" s="313">
        <v>344.84771999999998</v>
      </c>
      <c r="K800" s="29">
        <v>17.600000000000001</v>
      </c>
      <c r="L800" s="314">
        <v>0.5</v>
      </c>
      <c r="M800" s="315">
        <v>4</v>
      </c>
      <c r="N800" s="772"/>
      <c r="O800" s="372">
        <f t="shared" si="66"/>
        <v>20389</v>
      </c>
      <c r="Q800" s="396"/>
      <c r="R800" s="30"/>
      <c r="X800" s="313">
        <v>17729.17299648</v>
      </c>
    </row>
    <row r="801" spans="1:24" x14ac:dyDescent="0.3">
      <c r="A801" s="77" t="s">
        <v>1434</v>
      </c>
      <c r="B801" s="77" t="s">
        <v>4547</v>
      </c>
      <c r="C801" s="29">
        <v>5</v>
      </c>
      <c r="D801" s="29">
        <v>54</v>
      </c>
      <c r="E801" s="329">
        <v>324</v>
      </c>
      <c r="F801" s="29">
        <v>1000</v>
      </c>
      <c r="G801" s="29">
        <v>930</v>
      </c>
      <c r="H801" s="313">
        <v>667.89</v>
      </c>
      <c r="I801" s="313">
        <v>546.33402000000001</v>
      </c>
      <c r="J801" s="313">
        <v>431.45694000000003</v>
      </c>
      <c r="K801" s="29">
        <v>21.9</v>
      </c>
      <c r="L801" s="314">
        <v>0.5</v>
      </c>
      <c r="M801" s="315">
        <v>4</v>
      </c>
      <c r="N801" s="772"/>
      <c r="O801" s="372">
        <f t="shared" si="66"/>
        <v>23525</v>
      </c>
      <c r="Q801" s="396"/>
      <c r="R801" s="30"/>
      <c r="X801" s="313">
        <v>20456.69055309</v>
      </c>
    </row>
    <row r="802" spans="1:24" x14ac:dyDescent="0.3">
      <c r="A802" s="77" t="s">
        <v>1435</v>
      </c>
      <c r="B802" s="77" t="s">
        <v>4548</v>
      </c>
      <c r="C802" s="29">
        <v>6</v>
      </c>
      <c r="D802" s="29">
        <v>54</v>
      </c>
      <c r="E802" s="329">
        <v>390</v>
      </c>
      <c r="F802" s="29">
        <v>1000</v>
      </c>
      <c r="G802" s="29">
        <v>930</v>
      </c>
      <c r="H802" s="313">
        <v>800.73</v>
      </c>
      <c r="I802" s="313">
        <v>654.99713999999994</v>
      </c>
      <c r="J802" s="313">
        <v>517.27157999999997</v>
      </c>
      <c r="K802" s="29">
        <v>26.3</v>
      </c>
      <c r="L802" s="314">
        <v>0.5</v>
      </c>
      <c r="M802" s="315">
        <v>4</v>
      </c>
      <c r="N802" s="772"/>
      <c r="O802" s="372">
        <f t="shared" si="66"/>
        <v>26668</v>
      </c>
      <c r="Q802" s="396"/>
      <c r="R802" s="30"/>
      <c r="X802" s="313">
        <v>23189.898374280001</v>
      </c>
    </row>
    <row r="803" spans="1:24" x14ac:dyDescent="0.3">
      <c r="A803" s="77" t="s">
        <v>1436</v>
      </c>
      <c r="B803" s="77" t="s">
        <v>4549</v>
      </c>
      <c r="C803" s="29">
        <v>7</v>
      </c>
      <c r="D803" s="29">
        <v>54</v>
      </c>
      <c r="E803" s="329">
        <v>456</v>
      </c>
      <c r="F803" s="29">
        <v>1000</v>
      </c>
      <c r="G803" s="29">
        <v>930</v>
      </c>
      <c r="H803" s="313">
        <v>934.8</v>
      </c>
      <c r="I803" s="313">
        <v>764.66639999999995</v>
      </c>
      <c r="J803" s="313">
        <v>603.88080000000002</v>
      </c>
      <c r="K803" s="29">
        <v>30.6</v>
      </c>
      <c r="L803" s="314">
        <v>0.5</v>
      </c>
      <c r="M803" s="315">
        <v>4</v>
      </c>
      <c r="N803" s="772"/>
      <c r="O803" s="372">
        <f t="shared" si="66"/>
        <v>29818</v>
      </c>
      <c r="Q803" s="396"/>
      <c r="R803" s="30"/>
      <c r="X803" s="313">
        <v>25928.796460050002</v>
      </c>
    </row>
    <row r="804" spans="1:24" x14ac:dyDescent="0.3">
      <c r="A804" s="77" t="s">
        <v>1437</v>
      </c>
      <c r="B804" s="77" t="s">
        <v>4550</v>
      </c>
      <c r="C804" s="29">
        <v>8</v>
      </c>
      <c r="D804" s="29">
        <v>54</v>
      </c>
      <c r="E804" s="329">
        <v>522</v>
      </c>
      <c r="F804" s="29">
        <v>1000</v>
      </c>
      <c r="G804" s="29">
        <v>930</v>
      </c>
      <c r="H804" s="313">
        <v>1067.6399999999999</v>
      </c>
      <c r="I804" s="313">
        <v>873.32951999999989</v>
      </c>
      <c r="J804" s="313">
        <v>689.69543999999996</v>
      </c>
      <c r="K804" s="29">
        <v>35</v>
      </c>
      <c r="L804" s="314">
        <v>0.5</v>
      </c>
      <c r="M804" s="315">
        <v>4</v>
      </c>
      <c r="N804" s="772"/>
      <c r="O804" s="372">
        <f t="shared" si="66"/>
        <v>32974</v>
      </c>
      <c r="P804" s="393"/>
      <c r="Q804" s="396"/>
      <c r="R804" s="30"/>
      <c r="X804" s="313">
        <v>28673.384810399999</v>
      </c>
    </row>
    <row r="805" spans="1:24" x14ac:dyDescent="0.3">
      <c r="A805" s="77" t="s">
        <v>1438</v>
      </c>
      <c r="B805" s="77" t="s">
        <v>4551</v>
      </c>
      <c r="C805" s="29">
        <v>9</v>
      </c>
      <c r="D805" s="29">
        <v>54</v>
      </c>
      <c r="E805" s="329">
        <v>588</v>
      </c>
      <c r="F805" s="29">
        <v>1000</v>
      </c>
      <c r="G805" s="29">
        <v>930</v>
      </c>
      <c r="H805" s="313">
        <v>1201.71</v>
      </c>
      <c r="I805" s="313">
        <v>982.99878000000001</v>
      </c>
      <c r="J805" s="313">
        <v>776.30466000000001</v>
      </c>
      <c r="K805" s="29">
        <v>39.299999999999997</v>
      </c>
      <c r="L805" s="314">
        <v>0.5</v>
      </c>
      <c r="M805" s="315">
        <v>4</v>
      </c>
      <c r="N805" s="772"/>
      <c r="O805" s="372">
        <f t="shared" si="66"/>
        <v>36137</v>
      </c>
      <c r="Q805" s="396"/>
      <c r="R805" s="30"/>
      <c r="X805" s="313">
        <v>31423.663425330004</v>
      </c>
    </row>
    <row r="806" spans="1:24" x14ac:dyDescent="0.3">
      <c r="A806" s="77" t="s">
        <v>1439</v>
      </c>
      <c r="B806" s="77" t="s">
        <v>4552</v>
      </c>
      <c r="C806" s="29">
        <v>10</v>
      </c>
      <c r="D806" s="29">
        <v>54</v>
      </c>
      <c r="E806" s="329">
        <v>654</v>
      </c>
      <c r="F806" s="29">
        <v>1000</v>
      </c>
      <c r="G806" s="29">
        <v>930</v>
      </c>
      <c r="H806" s="313">
        <v>1334.55</v>
      </c>
      <c r="I806" s="313">
        <v>1091.6618999999998</v>
      </c>
      <c r="J806" s="313">
        <v>862.11929999999995</v>
      </c>
      <c r="K806" s="29">
        <v>43.7</v>
      </c>
      <c r="L806" s="314">
        <v>0.5</v>
      </c>
      <c r="M806" s="315">
        <v>6</v>
      </c>
      <c r="N806" s="772"/>
      <c r="O806" s="372">
        <f t="shared" si="66"/>
        <v>39308</v>
      </c>
      <c r="Q806" s="396"/>
      <c r="R806" s="30"/>
      <c r="X806" s="313">
        <v>34181.238928320003</v>
      </c>
    </row>
    <row r="807" spans="1:24" x14ac:dyDescent="0.3">
      <c r="A807" s="77" t="s">
        <v>1440</v>
      </c>
      <c r="B807" s="77" t="s">
        <v>4553</v>
      </c>
      <c r="C807" s="29">
        <v>11</v>
      </c>
      <c r="D807" s="29">
        <v>54</v>
      </c>
      <c r="E807" s="329">
        <v>720</v>
      </c>
      <c r="F807" s="29">
        <v>1000</v>
      </c>
      <c r="G807" s="29">
        <v>930</v>
      </c>
      <c r="H807" s="313">
        <v>1468.62</v>
      </c>
      <c r="I807" s="313">
        <v>1201.3311599999997</v>
      </c>
      <c r="J807" s="313">
        <v>948.72852</v>
      </c>
      <c r="K807" s="29">
        <v>48</v>
      </c>
      <c r="L807" s="314">
        <v>0.5</v>
      </c>
      <c r="M807" s="315">
        <v>6</v>
      </c>
      <c r="N807" s="772"/>
      <c r="O807" s="372">
        <f t="shared" si="66"/>
        <v>42484</v>
      </c>
      <c r="Q807" s="396"/>
      <c r="R807" s="30"/>
      <c r="X807" s="313">
        <v>36942.899749470002</v>
      </c>
    </row>
    <row r="808" spans="1:24" x14ac:dyDescent="0.3">
      <c r="A808" s="77" t="s">
        <v>1441</v>
      </c>
      <c r="B808" s="77" t="s">
        <v>4554</v>
      </c>
      <c r="C808" s="29">
        <v>12</v>
      </c>
      <c r="D808" s="29">
        <v>54</v>
      </c>
      <c r="E808" s="329">
        <v>786</v>
      </c>
      <c r="F808" s="29">
        <v>1000</v>
      </c>
      <c r="G808" s="29">
        <v>930</v>
      </c>
      <c r="H808" s="313">
        <v>1601.46</v>
      </c>
      <c r="I808" s="313">
        <v>1309.9942799999999</v>
      </c>
      <c r="J808" s="313">
        <v>1034.5431599999999</v>
      </c>
      <c r="K808" s="29">
        <v>52.4</v>
      </c>
      <c r="L808" s="314">
        <v>0.5</v>
      </c>
      <c r="M808" s="315">
        <v>6</v>
      </c>
      <c r="N808" s="772"/>
      <c r="O808" s="372">
        <f t="shared" si="66"/>
        <v>45622</v>
      </c>
      <c r="Q808" s="396"/>
      <c r="R808" s="30"/>
      <c r="X808" s="313">
        <v>39671.381615580009</v>
      </c>
    </row>
    <row r="809" spans="1:24" x14ac:dyDescent="0.3">
      <c r="A809" s="77" t="s">
        <v>1442</v>
      </c>
      <c r="B809" s="77" t="s">
        <v>4555</v>
      </c>
      <c r="C809" s="29">
        <v>13</v>
      </c>
      <c r="D809" s="29">
        <v>54</v>
      </c>
      <c r="E809" s="329">
        <v>852</v>
      </c>
      <c r="F809" s="29">
        <v>1000</v>
      </c>
      <c r="G809" s="29">
        <v>930</v>
      </c>
      <c r="H809" s="313">
        <v>1735.53</v>
      </c>
      <c r="I809" s="313">
        <v>1419.6635399999998</v>
      </c>
      <c r="J809" s="313">
        <v>1121.15238</v>
      </c>
      <c r="K809" s="29">
        <v>56.7</v>
      </c>
      <c r="L809" s="314">
        <v>0.5</v>
      </c>
      <c r="M809" s="315">
        <v>6</v>
      </c>
      <c r="N809" s="772"/>
      <c r="O809" s="372">
        <f t="shared" si="66"/>
        <v>48760</v>
      </c>
      <c r="Q809" s="396"/>
      <c r="R809" s="30"/>
      <c r="X809" s="313">
        <v>42399.863481690008</v>
      </c>
    </row>
    <row r="810" spans="1:24" x14ac:dyDescent="0.3">
      <c r="A810" s="77" t="s">
        <v>1443</v>
      </c>
      <c r="B810" s="77" t="s">
        <v>4556</v>
      </c>
      <c r="C810" s="29">
        <v>14</v>
      </c>
      <c r="D810" s="29">
        <v>54</v>
      </c>
      <c r="E810" s="329">
        <v>918</v>
      </c>
      <c r="F810" s="29">
        <v>1000</v>
      </c>
      <c r="G810" s="29">
        <v>930</v>
      </c>
      <c r="H810" s="313">
        <v>1868.37</v>
      </c>
      <c r="I810" s="313">
        <v>1528.3266599999997</v>
      </c>
      <c r="J810" s="313">
        <v>1206.96702</v>
      </c>
      <c r="K810" s="29">
        <v>61</v>
      </c>
      <c r="L810" s="314">
        <v>0.5</v>
      </c>
      <c r="M810" s="315">
        <v>6</v>
      </c>
      <c r="N810" s="773"/>
      <c r="O810" s="372">
        <f t="shared" si="66"/>
        <v>51898</v>
      </c>
      <c r="Q810" s="396"/>
      <c r="R810" s="30"/>
      <c r="X810" s="313">
        <v>45128.345347800008</v>
      </c>
    </row>
    <row r="811" spans="1:24" x14ac:dyDescent="0.3">
      <c r="E811" s="67"/>
      <c r="H811" s="30"/>
      <c r="I811" s="30"/>
      <c r="J811" s="30"/>
      <c r="M811" s="324"/>
      <c r="O811" s="372">
        <f t="shared" si="66"/>
        <v>0</v>
      </c>
      <c r="P811" s="30"/>
      <c r="Q811" s="396"/>
      <c r="R811" s="30"/>
      <c r="X811" s="30"/>
    </row>
    <row r="812" spans="1:24" x14ac:dyDescent="0.3">
      <c r="B812" s="325" t="s">
        <v>193</v>
      </c>
      <c r="E812" s="67"/>
      <c r="H812" s="30"/>
      <c r="I812" s="30"/>
      <c r="J812" s="30"/>
      <c r="M812" s="324"/>
      <c r="O812" s="372">
        <f t="shared" si="66"/>
        <v>0</v>
      </c>
      <c r="P812" s="30"/>
      <c r="Q812" s="396"/>
      <c r="R812" s="30"/>
      <c r="X812" s="30"/>
    </row>
    <row r="813" spans="1:24" x14ac:dyDescent="0.3">
      <c r="A813" s="77" t="s">
        <v>1444</v>
      </c>
      <c r="B813" s="77" t="s">
        <v>3794</v>
      </c>
      <c r="C813" s="29">
        <v>2</v>
      </c>
      <c r="D813" s="29">
        <v>54</v>
      </c>
      <c r="E813" s="329">
        <v>126</v>
      </c>
      <c r="F813" s="29">
        <v>1250</v>
      </c>
      <c r="G813" s="29">
        <v>1180</v>
      </c>
      <c r="H813" s="313">
        <v>330.87</v>
      </c>
      <c r="I813" s="313">
        <v>270.65165999999999</v>
      </c>
      <c r="J813" s="313">
        <v>213.74202</v>
      </c>
      <c r="K813" s="29">
        <v>10.8</v>
      </c>
      <c r="L813" s="314">
        <v>0.5</v>
      </c>
      <c r="M813" s="315">
        <v>2</v>
      </c>
      <c r="N813" s="771" t="s">
        <v>186</v>
      </c>
      <c r="O813" s="372">
        <f t="shared" si="66"/>
        <v>15474</v>
      </c>
      <c r="Q813" s="396"/>
      <c r="R813" s="30"/>
      <c r="X813" s="313">
        <v>13455.842994000002</v>
      </c>
    </row>
    <row r="814" spans="1:24" x14ac:dyDescent="0.3">
      <c r="A814" s="77" t="s">
        <v>1445</v>
      </c>
      <c r="B814" s="77" t="s">
        <v>3795</v>
      </c>
      <c r="C814" s="29">
        <v>3</v>
      </c>
      <c r="D814" s="29">
        <v>54</v>
      </c>
      <c r="E814" s="329">
        <v>192</v>
      </c>
      <c r="F814" s="29">
        <v>1250</v>
      </c>
      <c r="G814" s="29">
        <v>1180</v>
      </c>
      <c r="H814" s="313">
        <v>496.92</v>
      </c>
      <c r="I814" s="313">
        <v>406.48055999999997</v>
      </c>
      <c r="J814" s="313">
        <v>321.01032000000004</v>
      </c>
      <c r="K814" s="29">
        <v>16.100000000000001</v>
      </c>
      <c r="L814" s="314">
        <v>0.5</v>
      </c>
      <c r="M814" s="315">
        <v>4</v>
      </c>
      <c r="N814" s="772"/>
      <c r="O814" s="372">
        <f t="shared" si="66"/>
        <v>19268</v>
      </c>
      <c r="Q814" s="396"/>
      <c r="R814" s="30"/>
      <c r="X814" s="313">
        <v>16754.541192180001</v>
      </c>
    </row>
    <row r="815" spans="1:24" x14ac:dyDescent="0.3">
      <c r="A815" s="77" t="s">
        <v>1446</v>
      </c>
      <c r="B815" s="77" t="s">
        <v>3796</v>
      </c>
      <c r="C815" s="29">
        <v>4</v>
      </c>
      <c r="D815" s="29">
        <v>54</v>
      </c>
      <c r="E815" s="329">
        <v>258</v>
      </c>
      <c r="F815" s="29">
        <v>1250</v>
      </c>
      <c r="G815" s="29">
        <v>1180</v>
      </c>
      <c r="H815" s="313">
        <v>662.96999999999991</v>
      </c>
      <c r="I815" s="313">
        <v>542.30945999999994</v>
      </c>
      <c r="J815" s="313">
        <v>428.27861999999993</v>
      </c>
      <c r="K815" s="29">
        <v>21.3</v>
      </c>
      <c r="L815" s="314">
        <v>0.5</v>
      </c>
      <c r="M815" s="315">
        <v>4</v>
      </c>
      <c r="N815" s="772"/>
      <c r="O815" s="372">
        <f t="shared" si="66"/>
        <v>23069</v>
      </c>
      <c r="Q815" s="396"/>
      <c r="R815" s="30"/>
      <c r="X815" s="313">
        <v>20060.15223168</v>
      </c>
    </row>
    <row r="816" spans="1:24" x14ac:dyDescent="0.3">
      <c r="A816" s="77" t="s">
        <v>1447</v>
      </c>
      <c r="B816" s="77" t="s">
        <v>4557</v>
      </c>
      <c r="C816" s="29">
        <v>5</v>
      </c>
      <c r="D816" s="29">
        <v>54</v>
      </c>
      <c r="E816" s="329">
        <v>324</v>
      </c>
      <c r="F816" s="29">
        <v>1250</v>
      </c>
      <c r="G816" s="29">
        <v>1180</v>
      </c>
      <c r="H816" s="313">
        <v>829.02</v>
      </c>
      <c r="I816" s="313">
        <v>678.13835999999992</v>
      </c>
      <c r="J816" s="313">
        <v>535.54692</v>
      </c>
      <c r="K816" s="29">
        <v>26.7</v>
      </c>
      <c r="L816" s="314">
        <v>0.5</v>
      </c>
      <c r="M816" s="315">
        <v>4</v>
      </c>
      <c r="N816" s="772"/>
      <c r="O816" s="372">
        <f t="shared" si="66"/>
        <v>26879</v>
      </c>
      <c r="Q816" s="396"/>
      <c r="R816" s="30"/>
      <c r="X816" s="313">
        <v>23372.676112500001</v>
      </c>
    </row>
    <row r="817" spans="1:24" x14ac:dyDescent="0.3">
      <c r="A817" s="77" t="s">
        <v>1448</v>
      </c>
      <c r="B817" s="77" t="s">
        <v>4558</v>
      </c>
      <c r="C817" s="29">
        <v>6</v>
      </c>
      <c r="D817" s="29">
        <v>54</v>
      </c>
      <c r="E817" s="329">
        <v>390</v>
      </c>
      <c r="F817" s="29">
        <v>1250</v>
      </c>
      <c r="G817" s="29">
        <v>1180</v>
      </c>
      <c r="H817" s="313">
        <v>993.84</v>
      </c>
      <c r="I817" s="313">
        <v>812.96111999999994</v>
      </c>
      <c r="J817" s="313">
        <v>642.02064000000007</v>
      </c>
      <c r="K817" s="29">
        <v>31.9</v>
      </c>
      <c r="L817" s="314">
        <v>0.5</v>
      </c>
      <c r="M817" s="315">
        <v>4</v>
      </c>
      <c r="N817" s="772"/>
      <c r="O817" s="372">
        <f t="shared" si="66"/>
        <v>30696</v>
      </c>
      <c r="Q817" s="396"/>
      <c r="R817" s="30"/>
      <c r="X817" s="313">
        <v>26692.11283464</v>
      </c>
    </row>
    <row r="818" spans="1:24" x14ac:dyDescent="0.3">
      <c r="A818" s="77" t="s">
        <v>1449</v>
      </c>
      <c r="B818" s="77" t="s">
        <v>4559</v>
      </c>
      <c r="C818" s="29">
        <v>7</v>
      </c>
      <c r="D818" s="29">
        <v>54</v>
      </c>
      <c r="E818" s="329">
        <v>456</v>
      </c>
      <c r="F818" s="29">
        <v>1250</v>
      </c>
      <c r="G818" s="29">
        <v>1180</v>
      </c>
      <c r="H818" s="313">
        <v>1159.8899999999999</v>
      </c>
      <c r="I818" s="313">
        <v>948.7900199999998</v>
      </c>
      <c r="J818" s="313">
        <v>749.28893999999991</v>
      </c>
      <c r="K818" s="29">
        <v>37.200000000000003</v>
      </c>
      <c r="L818" s="314">
        <v>0.5</v>
      </c>
      <c r="M818" s="315">
        <v>4</v>
      </c>
      <c r="N818" s="772"/>
      <c r="O818" s="372">
        <f t="shared" si="66"/>
        <v>34521</v>
      </c>
      <c r="Q818" s="396"/>
      <c r="R818" s="30"/>
      <c r="X818" s="313">
        <v>30018.462398099997</v>
      </c>
    </row>
    <row r="819" spans="1:24" x14ac:dyDescent="0.3">
      <c r="A819" s="77" t="s">
        <v>1450</v>
      </c>
      <c r="B819" s="77" t="s">
        <v>4560</v>
      </c>
      <c r="C819" s="29">
        <v>8</v>
      </c>
      <c r="D819" s="29">
        <v>54</v>
      </c>
      <c r="E819" s="329">
        <v>522</v>
      </c>
      <c r="F819" s="29">
        <v>1250</v>
      </c>
      <c r="G819" s="29">
        <v>1180</v>
      </c>
      <c r="H819" s="313">
        <v>1325.9399999999998</v>
      </c>
      <c r="I819" s="313">
        <v>1084.6189199999999</v>
      </c>
      <c r="J819" s="313">
        <v>856.55723999999987</v>
      </c>
      <c r="K819" s="29">
        <v>42.5</v>
      </c>
      <c r="L819" s="314">
        <v>0.5</v>
      </c>
      <c r="M819" s="315">
        <v>4</v>
      </c>
      <c r="N819" s="772"/>
      <c r="O819" s="372">
        <f t="shared" si="66"/>
        <v>38356</v>
      </c>
      <c r="Q819" s="396"/>
      <c r="R819" s="30"/>
      <c r="X819" s="313">
        <v>33353.328072240001</v>
      </c>
    </row>
    <row r="820" spans="1:24" x14ac:dyDescent="0.3">
      <c r="A820" s="77" t="s">
        <v>1451</v>
      </c>
      <c r="B820" s="77" t="s">
        <v>4561</v>
      </c>
      <c r="C820" s="29">
        <v>9</v>
      </c>
      <c r="D820" s="29">
        <v>54</v>
      </c>
      <c r="E820" s="329">
        <v>588</v>
      </c>
      <c r="F820" s="29">
        <v>1250</v>
      </c>
      <c r="G820" s="29">
        <v>1180</v>
      </c>
      <c r="H820" s="313">
        <v>1491.99</v>
      </c>
      <c r="I820" s="313">
        <v>1220.4478199999999</v>
      </c>
      <c r="J820" s="313">
        <v>963.82554000000005</v>
      </c>
      <c r="K820" s="29">
        <v>47.8</v>
      </c>
      <c r="L820" s="314">
        <v>0.5</v>
      </c>
      <c r="M820" s="315">
        <v>4</v>
      </c>
      <c r="N820" s="772"/>
      <c r="O820" s="372">
        <f t="shared" si="66"/>
        <v>42198</v>
      </c>
      <c r="Q820" s="396"/>
      <c r="R820" s="30"/>
      <c r="X820" s="313">
        <v>36693.504995399991</v>
      </c>
    </row>
    <row r="821" spans="1:24" x14ac:dyDescent="0.3">
      <c r="A821" s="77" t="s">
        <v>1452</v>
      </c>
      <c r="B821" s="77" t="s">
        <v>4562</v>
      </c>
      <c r="C821" s="29">
        <v>10</v>
      </c>
      <c r="D821" s="29">
        <v>54</v>
      </c>
      <c r="E821" s="329">
        <v>654</v>
      </c>
      <c r="F821" s="29">
        <v>1250</v>
      </c>
      <c r="G821" s="29">
        <v>1180</v>
      </c>
      <c r="H821" s="313">
        <v>1656.8100000000002</v>
      </c>
      <c r="I821" s="313">
        <v>1355.2705800000001</v>
      </c>
      <c r="J821" s="313">
        <v>1070.2992600000002</v>
      </c>
      <c r="K821" s="29">
        <v>53.1</v>
      </c>
      <c r="L821" s="314">
        <v>0.5</v>
      </c>
      <c r="M821" s="315">
        <v>6</v>
      </c>
      <c r="N821" s="772"/>
      <c r="O821" s="372">
        <f t="shared" si="66"/>
        <v>46050</v>
      </c>
      <c r="Q821" s="396"/>
      <c r="R821" s="30"/>
      <c r="X821" s="313">
        <v>40043.808006840001</v>
      </c>
    </row>
    <row r="822" spans="1:24" x14ac:dyDescent="0.3">
      <c r="A822" s="77" t="s">
        <v>1453</v>
      </c>
      <c r="B822" s="77" t="s">
        <v>4563</v>
      </c>
      <c r="C822" s="29">
        <v>11</v>
      </c>
      <c r="D822" s="29">
        <v>54</v>
      </c>
      <c r="E822" s="329">
        <v>720</v>
      </c>
      <c r="F822" s="29">
        <v>1250</v>
      </c>
      <c r="G822" s="29">
        <v>1180</v>
      </c>
      <c r="H822" s="313">
        <v>1822.8600000000001</v>
      </c>
      <c r="I822" s="313">
        <v>1491.0994800000001</v>
      </c>
      <c r="J822" s="313">
        <v>1177.5675600000002</v>
      </c>
      <c r="K822" s="29">
        <v>58.4</v>
      </c>
      <c r="L822" s="314">
        <v>0.5</v>
      </c>
      <c r="M822" s="315">
        <v>6</v>
      </c>
      <c r="N822" s="772"/>
      <c r="O822" s="372">
        <f t="shared" si="66"/>
        <v>49907</v>
      </c>
      <c r="Q822" s="396"/>
      <c r="R822" s="30"/>
      <c r="X822" s="313">
        <v>43397.813966760012</v>
      </c>
    </row>
    <row r="823" spans="1:24" x14ac:dyDescent="0.3">
      <c r="A823" s="77" t="s">
        <v>1454</v>
      </c>
      <c r="B823" s="77" t="s">
        <v>4564</v>
      </c>
      <c r="C823" s="29">
        <v>12</v>
      </c>
      <c r="D823" s="29">
        <v>54</v>
      </c>
      <c r="E823" s="329">
        <v>786</v>
      </c>
      <c r="F823" s="29">
        <v>1250</v>
      </c>
      <c r="G823" s="29">
        <v>1180</v>
      </c>
      <c r="H823" s="313">
        <v>1988.9100000000003</v>
      </c>
      <c r="I823" s="313">
        <v>1626.9283800000001</v>
      </c>
      <c r="J823" s="313">
        <v>1284.8358600000001</v>
      </c>
      <c r="K823" s="29">
        <v>63.7</v>
      </c>
      <c r="L823" s="314">
        <v>0.5</v>
      </c>
      <c r="M823" s="315">
        <v>6</v>
      </c>
      <c r="N823" s="772"/>
      <c r="O823" s="372">
        <f t="shared" si="66"/>
        <v>53721</v>
      </c>
      <c r="Q823" s="396"/>
      <c r="R823" s="30"/>
      <c r="X823" s="313">
        <v>46714.12968024001</v>
      </c>
    </row>
    <row r="824" spans="1:24" x14ac:dyDescent="0.3">
      <c r="A824" s="77" t="s">
        <v>1455</v>
      </c>
      <c r="B824" s="77" t="s">
        <v>4565</v>
      </c>
      <c r="C824" s="29">
        <v>13</v>
      </c>
      <c r="D824" s="29">
        <v>54</v>
      </c>
      <c r="E824" s="329">
        <v>852</v>
      </c>
      <c r="F824" s="29">
        <v>1250</v>
      </c>
      <c r="G824" s="29">
        <v>1180</v>
      </c>
      <c r="H824" s="313">
        <v>2153.73</v>
      </c>
      <c r="I824" s="313">
        <v>1761.7511399999999</v>
      </c>
      <c r="J824" s="313">
        <v>1391.3095800000001</v>
      </c>
      <c r="K824" s="29">
        <v>69</v>
      </c>
      <c r="L824" s="314">
        <v>0.5</v>
      </c>
      <c r="M824" s="315">
        <v>6</v>
      </c>
      <c r="N824" s="772"/>
      <c r="O824" s="372">
        <f t="shared" si="66"/>
        <v>57533</v>
      </c>
      <c r="Q824" s="396"/>
      <c r="R824" s="30"/>
      <c r="X824" s="313">
        <v>50028.837093179995</v>
      </c>
    </row>
    <row r="825" spans="1:24" x14ac:dyDescent="0.3">
      <c r="A825" s="77" t="s">
        <v>1456</v>
      </c>
      <c r="B825" s="77" t="s">
        <v>4566</v>
      </c>
      <c r="C825" s="29">
        <v>14</v>
      </c>
      <c r="D825" s="29">
        <v>54</v>
      </c>
      <c r="E825" s="329">
        <v>918</v>
      </c>
      <c r="F825" s="29">
        <v>1250</v>
      </c>
      <c r="G825" s="29">
        <v>1180</v>
      </c>
      <c r="H825" s="313">
        <v>2319.7799999999997</v>
      </c>
      <c r="I825" s="313">
        <v>1897.5800399999996</v>
      </c>
      <c r="J825" s="313">
        <v>1498.5778799999998</v>
      </c>
      <c r="K825" s="29">
        <v>74.2</v>
      </c>
      <c r="L825" s="314">
        <v>0.5</v>
      </c>
      <c r="M825" s="315">
        <v>6</v>
      </c>
      <c r="N825" s="773"/>
      <c r="O825" s="372">
        <f t="shared" si="66"/>
        <v>61345</v>
      </c>
      <c r="Q825" s="396"/>
      <c r="R825" s="30"/>
      <c r="X825" s="313">
        <v>53343.544506120001</v>
      </c>
    </row>
    <row r="826" spans="1:24" x14ac:dyDescent="0.3">
      <c r="E826" s="67"/>
      <c r="H826" s="30"/>
      <c r="I826" s="30"/>
      <c r="J826" s="30"/>
      <c r="M826" s="323"/>
      <c r="O826" s="372">
        <f t="shared" si="66"/>
        <v>0</v>
      </c>
      <c r="Q826" s="396"/>
      <c r="R826" s="30"/>
      <c r="X826" s="30"/>
    </row>
    <row r="827" spans="1:24" x14ac:dyDescent="0.3">
      <c r="B827" s="325" t="s">
        <v>194</v>
      </c>
      <c r="E827" s="67"/>
      <c r="H827" s="30"/>
      <c r="I827" s="30"/>
      <c r="J827" s="30"/>
      <c r="M827" s="324"/>
      <c r="O827" s="372">
        <f t="shared" si="66"/>
        <v>0</v>
      </c>
      <c r="Q827" s="396"/>
      <c r="R827" s="30"/>
      <c r="X827" s="30"/>
    </row>
    <row r="828" spans="1:24" x14ac:dyDescent="0.3">
      <c r="A828" s="77" t="s">
        <v>1457</v>
      </c>
      <c r="B828" s="77" t="s">
        <v>3797</v>
      </c>
      <c r="C828" s="29">
        <v>2</v>
      </c>
      <c r="D828" s="29">
        <v>54</v>
      </c>
      <c r="E828" s="329">
        <v>126</v>
      </c>
      <c r="F828" s="29">
        <v>1500</v>
      </c>
      <c r="G828" s="29">
        <v>1430</v>
      </c>
      <c r="H828" s="313">
        <v>398.52000000000004</v>
      </c>
      <c r="I828" s="313">
        <v>325.98936000000003</v>
      </c>
      <c r="J828" s="313">
        <v>257.44392000000005</v>
      </c>
      <c r="K828" s="29">
        <v>12.7</v>
      </c>
      <c r="L828" s="314">
        <v>0.5</v>
      </c>
      <c r="M828" s="315">
        <v>2</v>
      </c>
      <c r="N828" s="771" t="s">
        <v>186</v>
      </c>
      <c r="O828" s="372">
        <f t="shared" si="66"/>
        <v>15879</v>
      </c>
      <c r="Q828" s="396"/>
      <c r="R828" s="30"/>
      <c r="X828" s="313">
        <v>13807.941740999997</v>
      </c>
    </row>
    <row r="829" spans="1:24" x14ac:dyDescent="0.3">
      <c r="A829" s="77" t="s">
        <v>1458</v>
      </c>
      <c r="B829" s="77" t="s">
        <v>3798</v>
      </c>
      <c r="C829" s="29">
        <v>3</v>
      </c>
      <c r="D829" s="29">
        <v>54</v>
      </c>
      <c r="E829" s="329">
        <v>192</v>
      </c>
      <c r="F829" s="29">
        <v>1500</v>
      </c>
      <c r="G829" s="29">
        <v>1430</v>
      </c>
      <c r="H829" s="313">
        <v>597.78000000000009</v>
      </c>
      <c r="I829" s="313">
        <v>488.98404000000005</v>
      </c>
      <c r="J829" s="313">
        <v>386.16588000000007</v>
      </c>
      <c r="K829" s="29">
        <v>18.899999999999999</v>
      </c>
      <c r="L829" s="314">
        <v>0.5</v>
      </c>
      <c r="M829" s="315">
        <v>4</v>
      </c>
      <c r="N829" s="772"/>
      <c r="O829" s="372">
        <f t="shared" si="66"/>
        <v>19880</v>
      </c>
      <c r="Q829" s="396"/>
      <c r="R829" s="30"/>
      <c r="X829" s="313">
        <v>17287.232468219998</v>
      </c>
    </row>
    <row r="830" spans="1:24" x14ac:dyDescent="0.3">
      <c r="A830" s="77" t="s">
        <v>1459</v>
      </c>
      <c r="B830" s="77" t="s">
        <v>3799</v>
      </c>
      <c r="C830" s="29">
        <v>4</v>
      </c>
      <c r="D830" s="29">
        <v>54</v>
      </c>
      <c r="E830" s="329">
        <v>258</v>
      </c>
      <c r="F830" s="29">
        <v>1500</v>
      </c>
      <c r="G830" s="29">
        <v>1430</v>
      </c>
      <c r="H830" s="313">
        <v>795.81</v>
      </c>
      <c r="I830" s="313">
        <v>650.97257999999988</v>
      </c>
      <c r="J830" s="313">
        <v>514.09325999999999</v>
      </c>
      <c r="K830" s="29">
        <v>25.2</v>
      </c>
      <c r="L830" s="314">
        <v>0.5</v>
      </c>
      <c r="M830" s="315">
        <v>4</v>
      </c>
      <c r="N830" s="772"/>
      <c r="O830" s="372">
        <f t="shared" si="66"/>
        <v>23890</v>
      </c>
      <c r="Q830" s="396"/>
      <c r="R830" s="30"/>
      <c r="X830" s="313">
        <v>20773.815052319995</v>
      </c>
    </row>
    <row r="831" spans="1:24" x14ac:dyDescent="0.3">
      <c r="A831" s="77" t="s">
        <v>1460</v>
      </c>
      <c r="B831" s="77" t="s">
        <v>4567</v>
      </c>
      <c r="C831" s="29">
        <v>5</v>
      </c>
      <c r="D831" s="29">
        <v>54</v>
      </c>
      <c r="E831" s="329">
        <v>324</v>
      </c>
      <c r="F831" s="29">
        <v>1500</v>
      </c>
      <c r="G831" s="29">
        <v>1430</v>
      </c>
      <c r="H831" s="313">
        <v>995.06999999999994</v>
      </c>
      <c r="I831" s="313">
        <v>813.9672599999999</v>
      </c>
      <c r="J831" s="313">
        <v>642.81521999999995</v>
      </c>
      <c r="K831" s="29">
        <v>31.4</v>
      </c>
      <c r="L831" s="314">
        <v>0.5</v>
      </c>
      <c r="M831" s="315">
        <v>4</v>
      </c>
      <c r="N831" s="772"/>
      <c r="O831" s="372">
        <f t="shared" si="66"/>
        <v>27908</v>
      </c>
      <c r="Q831" s="396"/>
      <c r="R831" s="30"/>
      <c r="X831" s="313">
        <v>24267.6894933</v>
      </c>
    </row>
    <row r="832" spans="1:24" x14ac:dyDescent="0.3">
      <c r="A832" s="77" t="s">
        <v>1461</v>
      </c>
      <c r="B832" s="77" t="s">
        <v>4568</v>
      </c>
      <c r="C832" s="29">
        <v>6</v>
      </c>
      <c r="D832" s="29">
        <v>54</v>
      </c>
      <c r="E832" s="329">
        <v>390</v>
      </c>
      <c r="F832" s="29">
        <v>1500</v>
      </c>
      <c r="G832" s="29">
        <v>1430</v>
      </c>
      <c r="H832" s="313">
        <v>1194.3300000000002</v>
      </c>
      <c r="I832" s="313">
        <v>976.96194000000003</v>
      </c>
      <c r="J832" s="313">
        <v>771.53718000000015</v>
      </c>
      <c r="K832" s="29">
        <v>37.6</v>
      </c>
      <c r="L832" s="314">
        <v>0.5</v>
      </c>
      <c r="M832" s="315">
        <v>4</v>
      </c>
      <c r="N832" s="772"/>
      <c r="O832" s="372">
        <f t="shared" si="66"/>
        <v>31932</v>
      </c>
      <c r="Q832" s="396"/>
      <c r="R832" s="30"/>
      <c r="X832" s="313">
        <v>27767.255875920004</v>
      </c>
    </row>
    <row r="833" spans="1:24" x14ac:dyDescent="0.3">
      <c r="A833" s="77" t="s">
        <v>1462</v>
      </c>
      <c r="B833" s="77" t="s">
        <v>4569</v>
      </c>
      <c r="C833" s="29">
        <v>7</v>
      </c>
      <c r="D833" s="29">
        <v>54</v>
      </c>
      <c r="E833" s="329">
        <v>456</v>
      </c>
      <c r="F833" s="29">
        <v>1500</v>
      </c>
      <c r="G833" s="29">
        <v>1430</v>
      </c>
      <c r="H833" s="313">
        <v>1393.59</v>
      </c>
      <c r="I833" s="313">
        <v>1139.9566199999999</v>
      </c>
      <c r="J833" s="313">
        <v>900.25914</v>
      </c>
      <c r="K833" s="29">
        <v>43.9</v>
      </c>
      <c r="L833" s="314">
        <v>0.5</v>
      </c>
      <c r="M833" s="315">
        <v>4</v>
      </c>
      <c r="N833" s="772"/>
      <c r="O833" s="372">
        <f t="shared" si="66"/>
        <v>35967</v>
      </c>
      <c r="Q833" s="396"/>
      <c r="R833" s="30"/>
      <c r="X833" s="313">
        <v>31275.712353599996</v>
      </c>
    </row>
    <row r="834" spans="1:24" x14ac:dyDescent="0.3">
      <c r="A834" s="77" t="s">
        <v>1463</v>
      </c>
      <c r="B834" s="77" t="s">
        <v>4570</v>
      </c>
      <c r="C834" s="29">
        <v>8</v>
      </c>
      <c r="D834" s="29">
        <v>54</v>
      </c>
      <c r="E834" s="329">
        <v>522</v>
      </c>
      <c r="F834" s="29">
        <v>1500</v>
      </c>
      <c r="G834" s="29">
        <v>1430</v>
      </c>
      <c r="H834" s="313">
        <v>1592.85</v>
      </c>
      <c r="I834" s="313">
        <v>1302.9512999999999</v>
      </c>
      <c r="J834" s="313">
        <v>1028.9811</v>
      </c>
      <c r="K834" s="29">
        <v>50.1</v>
      </c>
      <c r="L834" s="314">
        <v>0.5</v>
      </c>
      <c r="M834" s="315">
        <v>4</v>
      </c>
      <c r="N834" s="772"/>
      <c r="O834" s="372">
        <f t="shared" si="66"/>
        <v>40008</v>
      </c>
      <c r="Q834" s="396"/>
      <c r="R834" s="30"/>
      <c r="X834" s="313">
        <v>34789.857418799998</v>
      </c>
    </row>
    <row r="835" spans="1:24" x14ac:dyDescent="0.3">
      <c r="A835" s="77" t="s">
        <v>1464</v>
      </c>
      <c r="B835" s="77" t="s">
        <v>4571</v>
      </c>
      <c r="C835" s="29">
        <v>9</v>
      </c>
      <c r="D835" s="29">
        <v>54</v>
      </c>
      <c r="E835" s="329">
        <v>588</v>
      </c>
      <c r="F835" s="29">
        <v>1500</v>
      </c>
      <c r="G835" s="29">
        <v>1430</v>
      </c>
      <c r="H835" s="313">
        <v>1792.1100000000001</v>
      </c>
      <c r="I835" s="313">
        <v>1465.94598</v>
      </c>
      <c r="J835" s="313">
        <v>1157.7030600000001</v>
      </c>
      <c r="K835" s="29">
        <v>56.3</v>
      </c>
      <c r="L835" s="314">
        <v>0.5</v>
      </c>
      <c r="M835" s="315">
        <v>4</v>
      </c>
      <c r="N835" s="772"/>
      <c r="O835" s="372">
        <f t="shared" si="66"/>
        <v>44060</v>
      </c>
      <c r="Q835" s="396"/>
      <c r="R835" s="30"/>
      <c r="X835" s="313">
        <v>38312.89593318</v>
      </c>
    </row>
    <row r="836" spans="1:24" x14ac:dyDescent="0.3">
      <c r="A836" s="77" t="s">
        <v>1465</v>
      </c>
      <c r="B836" s="77" t="s">
        <v>4572</v>
      </c>
      <c r="C836" s="29">
        <v>10</v>
      </c>
      <c r="D836" s="29">
        <v>54</v>
      </c>
      <c r="E836" s="329">
        <v>654</v>
      </c>
      <c r="F836" s="29">
        <v>1500</v>
      </c>
      <c r="G836" s="29">
        <v>1430</v>
      </c>
      <c r="H836" s="313">
        <v>1991.3700000000001</v>
      </c>
      <c r="I836" s="313">
        <v>1628.94066</v>
      </c>
      <c r="J836" s="313">
        <v>1286.4250200000001</v>
      </c>
      <c r="K836" s="29">
        <v>62.6</v>
      </c>
      <c r="L836" s="314">
        <v>0.5</v>
      </c>
      <c r="M836" s="315">
        <v>6</v>
      </c>
      <c r="N836" s="772"/>
      <c r="O836" s="372">
        <f t="shared" si="66"/>
        <v>48118</v>
      </c>
      <c r="Q836" s="396"/>
      <c r="R836" s="30"/>
      <c r="X836" s="313">
        <v>41841.619680960001</v>
      </c>
    </row>
    <row r="837" spans="1:24" x14ac:dyDescent="0.3">
      <c r="A837" s="77" t="s">
        <v>1466</v>
      </c>
      <c r="B837" s="77" t="s">
        <v>4573</v>
      </c>
      <c r="C837" s="29">
        <v>11</v>
      </c>
      <c r="D837" s="29">
        <v>54</v>
      </c>
      <c r="E837" s="329">
        <v>720</v>
      </c>
      <c r="F837" s="29">
        <v>1500</v>
      </c>
      <c r="G837" s="29">
        <v>1430</v>
      </c>
      <c r="H837" s="313">
        <v>2189.4</v>
      </c>
      <c r="I837" s="313">
        <v>1790.9292</v>
      </c>
      <c r="J837" s="313">
        <v>1414.3524</v>
      </c>
      <c r="K837" s="29">
        <v>68.8</v>
      </c>
      <c r="L837" s="314">
        <v>0.5</v>
      </c>
      <c r="M837" s="315">
        <v>6</v>
      </c>
      <c r="N837" s="772"/>
      <c r="O837" s="372">
        <f t="shared" ref="O837:O900" si="67">ROUND(X837*1.15,0)</f>
        <v>52186</v>
      </c>
      <c r="Q837" s="396"/>
      <c r="R837" s="30"/>
      <c r="X837" s="313">
        <v>45379.240232040007</v>
      </c>
    </row>
    <row r="838" spans="1:24" x14ac:dyDescent="0.3">
      <c r="A838" s="77" t="s">
        <v>1467</v>
      </c>
      <c r="B838" s="77" t="s">
        <v>4574</v>
      </c>
      <c r="C838" s="29">
        <v>12</v>
      </c>
      <c r="D838" s="29">
        <v>54</v>
      </c>
      <c r="E838" s="329">
        <v>786</v>
      </c>
      <c r="F838" s="29">
        <v>1500</v>
      </c>
      <c r="G838" s="29">
        <v>1430</v>
      </c>
      <c r="H838" s="313">
        <v>2388.6600000000003</v>
      </c>
      <c r="I838" s="313">
        <v>1953.9238800000001</v>
      </c>
      <c r="J838" s="313">
        <v>1543.0743600000003</v>
      </c>
      <c r="K838" s="29">
        <v>75</v>
      </c>
      <c r="L838" s="314">
        <v>0.5</v>
      </c>
      <c r="M838" s="315">
        <v>6</v>
      </c>
      <c r="N838" s="772"/>
      <c r="O838" s="372">
        <f t="shared" si="67"/>
        <v>56201</v>
      </c>
      <c r="Q838" s="396"/>
      <c r="R838" s="30"/>
      <c r="X838" s="313">
        <v>48870.860704380015</v>
      </c>
    </row>
    <row r="839" spans="1:24" x14ac:dyDescent="0.3">
      <c r="A839" s="77" t="s">
        <v>1468</v>
      </c>
      <c r="B839" s="77" t="s">
        <v>4575</v>
      </c>
      <c r="C839" s="29">
        <v>13</v>
      </c>
      <c r="D839" s="29">
        <v>54</v>
      </c>
      <c r="E839" s="329">
        <v>852</v>
      </c>
      <c r="F839" s="29">
        <v>1500</v>
      </c>
      <c r="G839" s="29">
        <v>1430</v>
      </c>
      <c r="H839" s="313">
        <v>2587.92</v>
      </c>
      <c r="I839" s="313">
        <v>2116.9185600000001</v>
      </c>
      <c r="J839" s="313">
        <v>1671.7963200000002</v>
      </c>
      <c r="K839" s="29">
        <v>81.3</v>
      </c>
      <c r="L839" s="314">
        <v>0.5</v>
      </c>
      <c r="M839" s="315">
        <v>6</v>
      </c>
      <c r="N839" s="772"/>
      <c r="O839" s="372">
        <f t="shared" si="67"/>
        <v>60222</v>
      </c>
      <c r="Q839" s="396"/>
      <c r="R839" s="30"/>
      <c r="X839" s="313">
        <v>52367.30607834</v>
      </c>
    </row>
    <row r="840" spans="1:24" x14ac:dyDescent="0.3">
      <c r="A840" s="77" t="s">
        <v>1469</v>
      </c>
      <c r="B840" s="77" t="s">
        <v>4576</v>
      </c>
      <c r="C840" s="29">
        <v>14</v>
      </c>
      <c r="D840" s="29">
        <v>54</v>
      </c>
      <c r="E840" s="329">
        <v>918</v>
      </c>
      <c r="F840" s="29">
        <v>1500</v>
      </c>
      <c r="G840" s="29">
        <v>1430</v>
      </c>
      <c r="H840" s="313">
        <v>2787.18</v>
      </c>
      <c r="I840" s="313">
        <v>2279.9132399999999</v>
      </c>
      <c r="J840" s="313">
        <v>1800.51828</v>
      </c>
      <c r="K840" s="29">
        <v>87.5</v>
      </c>
      <c r="L840" s="314">
        <v>0.5</v>
      </c>
      <c r="M840" s="315">
        <v>6</v>
      </c>
      <c r="N840" s="773"/>
      <c r="O840" s="372">
        <f t="shared" si="67"/>
        <v>64243</v>
      </c>
      <c r="Q840" s="396"/>
      <c r="R840" s="30"/>
      <c r="X840" s="313">
        <v>55863.751452299999</v>
      </c>
    </row>
    <row r="841" spans="1:24" x14ac:dyDescent="0.3">
      <c r="E841" s="67"/>
      <c r="H841" s="30"/>
      <c r="I841" s="30"/>
      <c r="J841" s="30"/>
      <c r="M841" s="323"/>
      <c r="O841" s="372">
        <f t="shared" si="67"/>
        <v>0</v>
      </c>
      <c r="Q841" s="396"/>
      <c r="R841" s="30"/>
      <c r="X841" s="30"/>
    </row>
    <row r="842" spans="1:24" x14ac:dyDescent="0.3">
      <c r="B842" s="325" t="s">
        <v>195</v>
      </c>
      <c r="E842" s="67"/>
      <c r="H842" s="30"/>
      <c r="I842" s="30"/>
      <c r="J842" s="30"/>
      <c r="M842" s="324"/>
      <c r="O842" s="372">
        <f t="shared" si="67"/>
        <v>0</v>
      </c>
      <c r="Q842" s="396"/>
      <c r="R842" s="30"/>
      <c r="X842" s="30"/>
    </row>
    <row r="843" spans="1:24" x14ac:dyDescent="0.3">
      <c r="A843" s="77" t="s">
        <v>1470</v>
      </c>
      <c r="B843" s="77" t="s">
        <v>3800</v>
      </c>
      <c r="C843" s="29">
        <v>2</v>
      </c>
      <c r="D843" s="29">
        <v>54</v>
      </c>
      <c r="E843" s="329">
        <v>126</v>
      </c>
      <c r="F843" s="29">
        <v>1750</v>
      </c>
      <c r="G843" s="29">
        <v>1680</v>
      </c>
      <c r="H843" s="313">
        <v>462.47999999999996</v>
      </c>
      <c r="I843" s="313">
        <v>378.30863999999997</v>
      </c>
      <c r="J843" s="313">
        <v>298.76207999999997</v>
      </c>
      <c r="K843" s="29">
        <v>14.6</v>
      </c>
      <c r="L843" s="314">
        <v>0.5</v>
      </c>
      <c r="M843" s="315">
        <v>2</v>
      </c>
      <c r="N843" s="771" t="s">
        <v>186</v>
      </c>
      <c r="O843" s="372">
        <f t="shared" si="67"/>
        <v>16843</v>
      </c>
      <c r="Q843" s="396"/>
      <c r="R843" s="30"/>
      <c r="X843" s="313">
        <v>14645.968623000001</v>
      </c>
    </row>
    <row r="844" spans="1:24" x14ac:dyDescent="0.3">
      <c r="A844" s="77" t="s">
        <v>1471</v>
      </c>
      <c r="B844" s="77" t="s">
        <v>3801</v>
      </c>
      <c r="C844" s="29">
        <v>3</v>
      </c>
      <c r="D844" s="29">
        <v>54</v>
      </c>
      <c r="E844" s="329">
        <v>192</v>
      </c>
      <c r="F844" s="29">
        <v>1750</v>
      </c>
      <c r="G844" s="29">
        <v>1680</v>
      </c>
      <c r="H844" s="313">
        <v>693.71999999999991</v>
      </c>
      <c r="I844" s="313">
        <v>567.46295999999984</v>
      </c>
      <c r="J844" s="313">
        <v>448.14311999999995</v>
      </c>
      <c r="K844" s="29">
        <v>21.7</v>
      </c>
      <c r="L844" s="314">
        <v>0.5</v>
      </c>
      <c r="M844" s="315">
        <v>4</v>
      </c>
      <c r="N844" s="772"/>
      <c r="O844" s="372">
        <f t="shared" si="67"/>
        <v>21327</v>
      </c>
      <c r="Q844" s="396"/>
      <c r="R844" s="30"/>
      <c r="X844" s="313">
        <v>18545.595991559996</v>
      </c>
    </row>
    <row r="845" spans="1:24" x14ac:dyDescent="0.3">
      <c r="A845" s="77" t="s">
        <v>1472</v>
      </c>
      <c r="B845" s="77" t="s">
        <v>3802</v>
      </c>
      <c r="C845" s="29">
        <v>4</v>
      </c>
      <c r="D845" s="29">
        <v>54</v>
      </c>
      <c r="E845" s="329">
        <v>258</v>
      </c>
      <c r="F845" s="29">
        <v>1750</v>
      </c>
      <c r="G845" s="29">
        <v>1680</v>
      </c>
      <c r="H845" s="313">
        <v>924.95999999999992</v>
      </c>
      <c r="I845" s="313">
        <v>756.61727999999994</v>
      </c>
      <c r="J845" s="313">
        <v>597.52415999999994</v>
      </c>
      <c r="K845" s="29">
        <v>28.9</v>
      </c>
      <c r="L845" s="314">
        <v>0.5</v>
      </c>
      <c r="M845" s="315">
        <v>4</v>
      </c>
      <c r="N845" s="772"/>
      <c r="O845" s="372">
        <f t="shared" si="67"/>
        <v>25821</v>
      </c>
      <c r="Q845" s="396"/>
      <c r="R845" s="30"/>
      <c r="X845" s="313">
        <v>22453.397350560004</v>
      </c>
    </row>
    <row r="846" spans="1:24" x14ac:dyDescent="0.3">
      <c r="A846" s="77" t="s">
        <v>1473</v>
      </c>
      <c r="B846" s="77" t="s">
        <v>4577</v>
      </c>
      <c r="C846" s="29">
        <v>5</v>
      </c>
      <c r="D846" s="29">
        <v>54</v>
      </c>
      <c r="E846" s="329">
        <v>324</v>
      </c>
      <c r="F846" s="29">
        <v>1750</v>
      </c>
      <c r="G846" s="29">
        <v>1680</v>
      </c>
      <c r="H846" s="313">
        <v>1156.2</v>
      </c>
      <c r="I846" s="313">
        <v>945.77160000000003</v>
      </c>
      <c r="J846" s="313">
        <v>746.90520000000004</v>
      </c>
      <c r="K846" s="29">
        <v>36.1</v>
      </c>
      <c r="L846" s="314">
        <v>0.5</v>
      </c>
      <c r="M846" s="315">
        <v>4</v>
      </c>
      <c r="N846" s="772"/>
      <c r="O846" s="372">
        <f t="shared" si="67"/>
        <v>30325</v>
      </c>
      <c r="Q846" s="396"/>
      <c r="R846" s="30"/>
      <c r="X846" s="313">
        <v>26369.3727</v>
      </c>
    </row>
    <row r="847" spans="1:24" x14ac:dyDescent="0.3">
      <c r="A847" s="77" t="s">
        <v>1474</v>
      </c>
      <c r="B847" s="77" t="s">
        <v>4578</v>
      </c>
      <c r="C847" s="29">
        <v>6</v>
      </c>
      <c r="D847" s="29">
        <v>54</v>
      </c>
      <c r="E847" s="329">
        <v>390</v>
      </c>
      <c r="F847" s="29">
        <v>1750</v>
      </c>
      <c r="G847" s="29">
        <v>1680</v>
      </c>
      <c r="H847" s="313">
        <v>1387.4399999999998</v>
      </c>
      <c r="I847" s="313">
        <v>1134.9259199999997</v>
      </c>
      <c r="J847" s="313">
        <v>896.28623999999991</v>
      </c>
      <c r="K847" s="29">
        <v>43.3</v>
      </c>
      <c r="L847" s="314">
        <v>0.5</v>
      </c>
      <c r="M847" s="315">
        <v>4</v>
      </c>
      <c r="N847" s="772"/>
      <c r="O847" s="372">
        <f t="shared" si="67"/>
        <v>34839</v>
      </c>
      <c r="Q847" s="396"/>
      <c r="R847" s="30"/>
      <c r="X847" s="313">
        <v>30295.121955119997</v>
      </c>
    </row>
    <row r="848" spans="1:24" x14ac:dyDescent="0.3">
      <c r="A848" s="77" t="s">
        <v>1475</v>
      </c>
      <c r="B848" s="77" t="s">
        <v>4579</v>
      </c>
      <c r="C848" s="29">
        <v>7</v>
      </c>
      <c r="D848" s="29">
        <v>54</v>
      </c>
      <c r="E848" s="329">
        <v>456</v>
      </c>
      <c r="F848" s="29">
        <v>1750</v>
      </c>
      <c r="G848" s="29">
        <v>1680</v>
      </c>
      <c r="H848" s="313">
        <v>1618.68</v>
      </c>
      <c r="I848" s="313">
        <v>1324.08024</v>
      </c>
      <c r="J848" s="313">
        <v>1045.6672800000001</v>
      </c>
      <c r="K848" s="29">
        <v>50.4</v>
      </c>
      <c r="L848" s="314">
        <v>0.5</v>
      </c>
      <c r="M848" s="315">
        <v>4</v>
      </c>
      <c r="N848" s="772"/>
      <c r="O848" s="372">
        <f t="shared" si="67"/>
        <v>39362</v>
      </c>
      <c r="Q848" s="396"/>
      <c r="R848" s="30"/>
      <c r="X848" s="313">
        <v>34227.446962500006</v>
      </c>
    </row>
    <row r="849" spans="1:24" x14ac:dyDescent="0.3">
      <c r="A849" s="77" t="s">
        <v>1476</v>
      </c>
      <c r="B849" s="77" t="s">
        <v>4580</v>
      </c>
      <c r="C849" s="29">
        <v>8</v>
      </c>
      <c r="D849" s="29">
        <v>54</v>
      </c>
      <c r="E849" s="329">
        <v>522</v>
      </c>
      <c r="F849" s="29">
        <v>1750</v>
      </c>
      <c r="G849" s="29">
        <v>1680</v>
      </c>
      <c r="H849" s="313">
        <v>1851.15</v>
      </c>
      <c r="I849" s="313">
        <v>1514.2407000000001</v>
      </c>
      <c r="J849" s="313">
        <v>1195.8429000000001</v>
      </c>
      <c r="K849" s="29">
        <v>57.6</v>
      </c>
      <c r="L849" s="314">
        <v>0.5</v>
      </c>
      <c r="M849" s="315">
        <v>4</v>
      </c>
      <c r="N849" s="772"/>
      <c r="O849" s="372">
        <f t="shared" si="67"/>
        <v>43889</v>
      </c>
      <c r="Q849" s="396"/>
      <c r="R849" s="30"/>
      <c r="X849" s="313">
        <v>38164.739421599996</v>
      </c>
    </row>
    <row r="850" spans="1:24" x14ac:dyDescent="0.3">
      <c r="A850" s="77" t="s">
        <v>1477</v>
      </c>
      <c r="B850" s="77" t="s">
        <v>4581</v>
      </c>
      <c r="C850" s="29">
        <v>9</v>
      </c>
      <c r="D850" s="29">
        <v>54</v>
      </c>
      <c r="E850" s="329">
        <v>588</v>
      </c>
      <c r="F850" s="29">
        <v>1750</v>
      </c>
      <c r="G850" s="29">
        <v>1680</v>
      </c>
      <c r="H850" s="313">
        <v>2082.39</v>
      </c>
      <c r="I850" s="313">
        <v>1703.3950199999997</v>
      </c>
      <c r="J850" s="313">
        <v>1345.2239399999999</v>
      </c>
      <c r="K850" s="29">
        <v>64.8</v>
      </c>
      <c r="L850" s="314">
        <v>0.5</v>
      </c>
      <c r="M850" s="315">
        <v>4</v>
      </c>
      <c r="N850" s="772"/>
      <c r="O850" s="372">
        <f t="shared" si="67"/>
        <v>48430</v>
      </c>
      <c r="Q850" s="396"/>
      <c r="R850" s="30"/>
      <c r="X850" s="313">
        <v>42113.409055740005</v>
      </c>
    </row>
    <row r="851" spans="1:24" x14ac:dyDescent="0.3">
      <c r="A851" s="77" t="s">
        <v>1478</v>
      </c>
      <c r="B851" s="77" t="s">
        <v>4582</v>
      </c>
      <c r="C851" s="29">
        <v>10</v>
      </c>
      <c r="D851" s="29">
        <v>54</v>
      </c>
      <c r="E851" s="329">
        <v>654</v>
      </c>
      <c r="F851" s="29">
        <v>1750</v>
      </c>
      <c r="G851" s="29">
        <v>1680</v>
      </c>
      <c r="H851" s="313">
        <v>2313.6299999999997</v>
      </c>
      <c r="I851" s="313">
        <v>1892.5493399999996</v>
      </c>
      <c r="J851" s="313">
        <v>1494.6049799999998</v>
      </c>
      <c r="K851" s="29">
        <v>72</v>
      </c>
      <c r="L851" s="314">
        <v>0.5</v>
      </c>
      <c r="M851" s="315">
        <v>6</v>
      </c>
      <c r="N851" s="772"/>
      <c r="O851" s="372">
        <f t="shared" si="67"/>
        <v>52981</v>
      </c>
      <c r="Q851" s="396"/>
      <c r="R851" s="30"/>
      <c r="X851" s="313">
        <v>46070.252680319994</v>
      </c>
    </row>
    <row r="852" spans="1:24" x14ac:dyDescent="0.3">
      <c r="A852" s="77" t="s">
        <v>1479</v>
      </c>
      <c r="B852" s="77" t="s">
        <v>4583</v>
      </c>
      <c r="C852" s="29">
        <v>11</v>
      </c>
      <c r="D852" s="29">
        <v>54</v>
      </c>
      <c r="E852" s="329">
        <v>720</v>
      </c>
      <c r="F852" s="29">
        <v>1750</v>
      </c>
      <c r="G852" s="29">
        <v>1680</v>
      </c>
      <c r="H852" s="313">
        <v>2544.8700000000003</v>
      </c>
      <c r="I852" s="313">
        <v>2081.7036600000001</v>
      </c>
      <c r="J852" s="313">
        <v>1643.9860200000003</v>
      </c>
      <c r="K852" s="29">
        <v>79.2</v>
      </c>
      <c r="L852" s="314">
        <v>0.5</v>
      </c>
      <c r="M852" s="315">
        <v>6</v>
      </c>
      <c r="N852" s="772"/>
      <c r="O852" s="372">
        <f t="shared" si="67"/>
        <v>57541</v>
      </c>
      <c r="Q852" s="396"/>
      <c r="R852" s="30"/>
      <c r="X852" s="313">
        <v>50035.27029534</v>
      </c>
    </row>
    <row r="853" spans="1:24" x14ac:dyDescent="0.3">
      <c r="A853" s="77" t="s">
        <v>1480</v>
      </c>
      <c r="B853" s="77" t="s">
        <v>4584</v>
      </c>
      <c r="C853" s="29">
        <v>12</v>
      </c>
      <c r="D853" s="29">
        <v>54</v>
      </c>
      <c r="E853" s="329">
        <v>786</v>
      </c>
      <c r="F853" s="29">
        <v>1750</v>
      </c>
      <c r="G853" s="29">
        <v>1680</v>
      </c>
      <c r="H853" s="313">
        <v>2776.11</v>
      </c>
      <c r="I853" s="313">
        <v>2270.8579799999998</v>
      </c>
      <c r="J853" s="313">
        <v>1793.36706</v>
      </c>
      <c r="K853" s="29">
        <v>86.4</v>
      </c>
      <c r="L853" s="314">
        <v>0.5</v>
      </c>
      <c r="M853" s="315">
        <v>6</v>
      </c>
      <c r="N853" s="772"/>
      <c r="O853" s="372">
        <f t="shared" si="67"/>
        <v>62046</v>
      </c>
      <c r="Q853" s="396"/>
      <c r="R853" s="30"/>
      <c r="X853" s="313">
        <v>53953.090410779987</v>
      </c>
    </row>
    <row r="854" spans="1:24" x14ac:dyDescent="0.3">
      <c r="A854" s="77" t="s">
        <v>1481</v>
      </c>
      <c r="B854" s="77" t="s">
        <v>4585</v>
      </c>
      <c r="C854" s="29">
        <v>13</v>
      </c>
      <c r="D854" s="29">
        <v>54</v>
      </c>
      <c r="E854" s="329">
        <v>852</v>
      </c>
      <c r="F854" s="29">
        <v>1750</v>
      </c>
      <c r="G854" s="29">
        <v>1680</v>
      </c>
      <c r="H854" s="313">
        <v>3007.35</v>
      </c>
      <c r="I854" s="313">
        <v>2460.0122999999999</v>
      </c>
      <c r="J854" s="313">
        <v>1942.7481</v>
      </c>
      <c r="K854" s="29">
        <v>93.5</v>
      </c>
      <c r="L854" s="314">
        <v>0.5</v>
      </c>
      <c r="M854" s="315">
        <v>6</v>
      </c>
      <c r="N854" s="772"/>
      <c r="O854" s="372">
        <f t="shared" si="67"/>
        <v>66553</v>
      </c>
      <c r="Q854" s="396"/>
      <c r="R854" s="30"/>
      <c r="X854" s="313">
        <v>57872.518826760017</v>
      </c>
    </row>
    <row r="855" spans="1:24" x14ac:dyDescent="0.3">
      <c r="A855" s="77" t="s">
        <v>1482</v>
      </c>
      <c r="B855" s="77" t="s">
        <v>4586</v>
      </c>
      <c r="C855" s="29">
        <v>14</v>
      </c>
      <c r="D855" s="29">
        <v>54</v>
      </c>
      <c r="E855" s="329">
        <v>918</v>
      </c>
      <c r="F855" s="29">
        <v>1750</v>
      </c>
      <c r="G855" s="29">
        <v>1680</v>
      </c>
      <c r="H855" s="313">
        <v>3238.5899999999997</v>
      </c>
      <c r="I855" s="313">
        <v>2649.1666199999995</v>
      </c>
      <c r="J855" s="313">
        <v>2092.12914</v>
      </c>
      <c r="K855" s="29">
        <v>100.7</v>
      </c>
      <c r="L855" s="314">
        <v>0.5</v>
      </c>
      <c r="M855" s="315">
        <v>6</v>
      </c>
      <c r="N855" s="773"/>
      <c r="O855" s="372">
        <f t="shared" si="67"/>
        <v>71061</v>
      </c>
      <c r="Q855" s="396"/>
      <c r="R855" s="30"/>
      <c r="X855" s="313">
        <v>61791.947242740003</v>
      </c>
    </row>
    <row r="856" spans="1:24" x14ac:dyDescent="0.3">
      <c r="E856" s="67"/>
      <c r="H856" s="30"/>
      <c r="I856" s="30"/>
      <c r="J856" s="30"/>
      <c r="M856" s="324"/>
      <c r="O856" s="372">
        <f t="shared" si="67"/>
        <v>0</v>
      </c>
      <c r="Q856" s="396"/>
      <c r="R856" s="30"/>
      <c r="X856" s="30"/>
    </row>
    <row r="857" spans="1:24" x14ac:dyDescent="0.3">
      <c r="B857" s="325" t="s">
        <v>196</v>
      </c>
      <c r="E857" s="67"/>
      <c r="H857" s="30"/>
      <c r="I857" s="30"/>
      <c r="J857" s="30"/>
      <c r="M857" s="324"/>
      <c r="O857" s="372">
        <f t="shared" si="67"/>
        <v>0</v>
      </c>
      <c r="Q857" s="396"/>
      <c r="R857" s="30"/>
      <c r="X857" s="30"/>
    </row>
    <row r="858" spans="1:24" x14ac:dyDescent="0.3">
      <c r="A858" s="77" t="s">
        <v>1483</v>
      </c>
      <c r="B858" s="77" t="s">
        <v>3803</v>
      </c>
      <c r="C858" s="29">
        <v>2</v>
      </c>
      <c r="D858" s="29">
        <v>54</v>
      </c>
      <c r="E858" s="329">
        <v>126</v>
      </c>
      <c r="F858" s="29">
        <v>2000</v>
      </c>
      <c r="G858" s="29">
        <v>1930</v>
      </c>
      <c r="H858" s="313">
        <v>533.81999999999994</v>
      </c>
      <c r="I858" s="313">
        <v>436.66475999999994</v>
      </c>
      <c r="J858" s="313">
        <v>344.84771999999998</v>
      </c>
      <c r="K858" s="29">
        <v>16.399999999999999</v>
      </c>
      <c r="L858" s="314">
        <v>0.5</v>
      </c>
      <c r="M858" s="315">
        <v>2</v>
      </c>
      <c r="N858" s="771" t="s">
        <v>186</v>
      </c>
      <c r="O858" s="372">
        <f t="shared" si="67"/>
        <v>18228</v>
      </c>
      <c r="Q858" s="396"/>
      <c r="R858" s="30"/>
      <c r="X858" s="313">
        <v>15850.433115000003</v>
      </c>
    </row>
    <row r="859" spans="1:24" x14ac:dyDescent="0.3">
      <c r="A859" s="77" t="s">
        <v>1484</v>
      </c>
      <c r="B859" s="77" t="s">
        <v>3804</v>
      </c>
      <c r="C859" s="29">
        <v>3</v>
      </c>
      <c r="D859" s="29">
        <v>54</v>
      </c>
      <c r="E859" s="329">
        <v>192</v>
      </c>
      <c r="F859" s="29">
        <v>2000</v>
      </c>
      <c r="G859" s="29">
        <v>1930</v>
      </c>
      <c r="H859" s="313">
        <v>800.73</v>
      </c>
      <c r="I859" s="313">
        <v>654.99713999999994</v>
      </c>
      <c r="J859" s="313">
        <v>517.27157999999997</v>
      </c>
      <c r="K859" s="29">
        <v>24.5</v>
      </c>
      <c r="L859" s="314">
        <v>0.5</v>
      </c>
      <c r="M859" s="315">
        <v>4</v>
      </c>
      <c r="N859" s="772"/>
      <c r="O859" s="372">
        <f t="shared" si="67"/>
        <v>23402</v>
      </c>
      <c r="Q859" s="396"/>
      <c r="R859" s="30"/>
      <c r="X859" s="313">
        <v>20349.409863420005</v>
      </c>
    </row>
    <row r="860" spans="1:24" x14ac:dyDescent="0.3">
      <c r="A860" s="77" t="s">
        <v>1485</v>
      </c>
      <c r="B860" s="77" t="s">
        <v>3805</v>
      </c>
      <c r="C860" s="29">
        <v>4</v>
      </c>
      <c r="D860" s="29">
        <v>54</v>
      </c>
      <c r="E860" s="329">
        <v>258</v>
      </c>
      <c r="F860" s="29">
        <v>2000</v>
      </c>
      <c r="G860" s="29">
        <v>1930</v>
      </c>
      <c r="H860" s="313">
        <v>1067.6399999999999</v>
      </c>
      <c r="I860" s="313">
        <v>873.32951999999989</v>
      </c>
      <c r="J860" s="313">
        <v>689.69543999999996</v>
      </c>
      <c r="K860" s="29">
        <v>32.700000000000003</v>
      </c>
      <c r="L860" s="314">
        <v>0.5</v>
      </c>
      <c r="M860" s="315">
        <v>4</v>
      </c>
      <c r="N860" s="772"/>
      <c r="O860" s="372">
        <f t="shared" si="67"/>
        <v>28586</v>
      </c>
      <c r="Q860" s="396"/>
      <c r="R860" s="30"/>
      <c r="X860" s="313">
        <v>24857.81839728</v>
      </c>
    </row>
    <row r="861" spans="1:24" x14ac:dyDescent="0.3">
      <c r="A861" s="77" t="s">
        <v>1486</v>
      </c>
      <c r="B861" s="77" t="s">
        <v>4587</v>
      </c>
      <c r="C861" s="29">
        <v>5</v>
      </c>
      <c r="D861" s="29">
        <v>54</v>
      </c>
      <c r="E861" s="329">
        <v>324</v>
      </c>
      <c r="F861" s="29">
        <v>2000</v>
      </c>
      <c r="G861" s="29">
        <v>1930</v>
      </c>
      <c r="H861" s="313">
        <v>1334.55</v>
      </c>
      <c r="I861" s="313">
        <v>1091.6618999999998</v>
      </c>
      <c r="J861" s="313">
        <v>862.11929999999995</v>
      </c>
      <c r="K861" s="29">
        <v>40.799999999999997</v>
      </c>
      <c r="L861" s="314">
        <v>0.5</v>
      </c>
      <c r="M861" s="315">
        <v>4</v>
      </c>
      <c r="N861" s="772"/>
      <c r="O861" s="372">
        <f t="shared" si="67"/>
        <v>33782</v>
      </c>
      <c r="Q861" s="396"/>
      <c r="R861" s="30"/>
      <c r="X861" s="313">
        <v>29375.658716579997</v>
      </c>
    </row>
    <row r="862" spans="1:24" x14ac:dyDescent="0.3">
      <c r="A862" s="77" t="s">
        <v>1487</v>
      </c>
      <c r="B862" s="77" t="s">
        <v>4588</v>
      </c>
      <c r="C862" s="29">
        <v>6</v>
      </c>
      <c r="D862" s="29">
        <v>54</v>
      </c>
      <c r="E862" s="329">
        <v>390</v>
      </c>
      <c r="F862" s="29">
        <v>2000</v>
      </c>
      <c r="G862" s="29">
        <v>1930</v>
      </c>
      <c r="H862" s="313">
        <v>1601.46</v>
      </c>
      <c r="I862" s="313">
        <v>1309.9942799999999</v>
      </c>
      <c r="J862" s="313">
        <v>1034.5431599999999</v>
      </c>
      <c r="K862" s="29">
        <v>48.9</v>
      </c>
      <c r="L862" s="314">
        <v>0.5</v>
      </c>
      <c r="M862" s="315">
        <v>4</v>
      </c>
      <c r="N862" s="772"/>
      <c r="O862" s="372">
        <f t="shared" si="67"/>
        <v>38988</v>
      </c>
      <c r="Q862" s="396"/>
      <c r="R862" s="30"/>
      <c r="X862" s="313">
        <v>33902.930821319998</v>
      </c>
    </row>
    <row r="863" spans="1:24" x14ac:dyDescent="0.3">
      <c r="A863" s="77" t="s">
        <v>1488</v>
      </c>
      <c r="B863" s="77" t="s">
        <v>4589</v>
      </c>
      <c r="C863" s="29">
        <v>7</v>
      </c>
      <c r="D863" s="29">
        <v>54</v>
      </c>
      <c r="E863" s="329">
        <v>456</v>
      </c>
      <c r="F863" s="29">
        <v>2000</v>
      </c>
      <c r="G863" s="29">
        <v>1930</v>
      </c>
      <c r="H863" s="313">
        <v>1868.37</v>
      </c>
      <c r="I863" s="313">
        <v>1528.3266599999997</v>
      </c>
      <c r="J863" s="313">
        <v>1206.96702</v>
      </c>
      <c r="K863" s="29">
        <v>57</v>
      </c>
      <c r="L863" s="314">
        <v>0.5</v>
      </c>
      <c r="M863" s="315">
        <v>4</v>
      </c>
      <c r="N863" s="772"/>
      <c r="O863" s="372">
        <f t="shared" si="67"/>
        <v>44206</v>
      </c>
      <c r="Q863" s="396"/>
      <c r="R863" s="30"/>
      <c r="X863" s="313">
        <v>38439.63471150001</v>
      </c>
    </row>
    <row r="864" spans="1:24" x14ac:dyDescent="0.3">
      <c r="A864" s="77" t="s">
        <v>1489</v>
      </c>
      <c r="B864" s="77" t="s">
        <v>4590</v>
      </c>
      <c r="C864" s="29">
        <v>8</v>
      </c>
      <c r="D864" s="29">
        <v>54</v>
      </c>
      <c r="E864" s="329">
        <v>522</v>
      </c>
      <c r="F864" s="29">
        <v>2000</v>
      </c>
      <c r="G864" s="29">
        <v>1930</v>
      </c>
      <c r="H864" s="313">
        <v>2135.2799999999997</v>
      </c>
      <c r="I864" s="313">
        <v>1746.6590399999998</v>
      </c>
      <c r="J864" s="313">
        <v>1379.3908799999999</v>
      </c>
      <c r="K864" s="29">
        <v>65.2</v>
      </c>
      <c r="L864" s="314">
        <v>0.5</v>
      </c>
      <c r="M864" s="315">
        <v>4</v>
      </c>
      <c r="N864" s="772"/>
      <c r="O864" s="372">
        <f t="shared" si="67"/>
        <v>49435</v>
      </c>
      <c r="Q864" s="396"/>
      <c r="R864" s="30"/>
      <c r="X864" s="313">
        <v>42987.373656480013</v>
      </c>
    </row>
    <row r="865" spans="1:24" x14ac:dyDescent="0.3">
      <c r="A865" s="77" t="s">
        <v>1490</v>
      </c>
      <c r="B865" s="77" t="s">
        <v>4591</v>
      </c>
      <c r="C865" s="29">
        <v>9</v>
      </c>
      <c r="D865" s="29">
        <v>54</v>
      </c>
      <c r="E865" s="329">
        <v>588</v>
      </c>
      <c r="F865" s="29">
        <v>2000</v>
      </c>
      <c r="G865" s="29">
        <v>1930</v>
      </c>
      <c r="H865" s="313">
        <v>2402.19</v>
      </c>
      <c r="I865" s="313">
        <v>1964.9914199999998</v>
      </c>
      <c r="J865" s="313">
        <v>1551.81474</v>
      </c>
      <c r="K865" s="29">
        <v>73.3</v>
      </c>
      <c r="L865" s="314">
        <v>0.5</v>
      </c>
      <c r="M865" s="315">
        <v>4</v>
      </c>
      <c r="N865" s="772"/>
      <c r="O865" s="372">
        <f t="shared" si="67"/>
        <v>54674</v>
      </c>
      <c r="Q865" s="396"/>
      <c r="R865" s="30"/>
      <c r="X865" s="313">
        <v>47542.942794600007</v>
      </c>
    </row>
    <row r="866" spans="1:24" x14ac:dyDescent="0.3">
      <c r="A866" s="77" t="s">
        <v>1491</v>
      </c>
      <c r="B866" s="77" t="s">
        <v>4592</v>
      </c>
      <c r="C866" s="29">
        <v>10</v>
      </c>
      <c r="D866" s="29">
        <v>54</v>
      </c>
      <c r="E866" s="329">
        <v>654</v>
      </c>
      <c r="F866" s="29">
        <v>2000</v>
      </c>
      <c r="G866" s="29">
        <v>1930</v>
      </c>
      <c r="H866" s="313">
        <v>2669.1</v>
      </c>
      <c r="I866" s="313">
        <v>2183.3237999999997</v>
      </c>
      <c r="J866" s="313">
        <v>1724.2385999999999</v>
      </c>
      <c r="K866" s="29">
        <v>81.400000000000006</v>
      </c>
      <c r="L866" s="314">
        <v>0.5</v>
      </c>
      <c r="M866" s="315">
        <v>6</v>
      </c>
      <c r="N866" s="772"/>
      <c r="O866" s="372">
        <f t="shared" si="67"/>
        <v>59928</v>
      </c>
      <c r="Q866" s="396"/>
      <c r="R866" s="30"/>
      <c r="X866" s="313">
        <v>52111.156965119997</v>
      </c>
    </row>
    <row r="867" spans="1:24" x14ac:dyDescent="0.3">
      <c r="A867" s="77" t="s">
        <v>1492</v>
      </c>
      <c r="B867" s="77" t="s">
        <v>4593</v>
      </c>
      <c r="C867" s="29">
        <v>11</v>
      </c>
      <c r="D867" s="29">
        <v>54</v>
      </c>
      <c r="E867" s="329">
        <v>720</v>
      </c>
      <c r="F867" s="29">
        <v>2000</v>
      </c>
      <c r="G867" s="29">
        <v>1930</v>
      </c>
      <c r="H867" s="313">
        <v>2936.01</v>
      </c>
      <c r="I867" s="313">
        <v>2401.6561799999999</v>
      </c>
      <c r="J867" s="313">
        <v>1896.6624600000002</v>
      </c>
      <c r="K867" s="29">
        <v>89.5</v>
      </c>
      <c r="L867" s="314">
        <v>0.5</v>
      </c>
      <c r="M867" s="315">
        <v>6</v>
      </c>
      <c r="N867" s="772"/>
      <c r="O867" s="372">
        <f t="shared" si="67"/>
        <v>65188</v>
      </c>
      <c r="Q867" s="396"/>
      <c r="R867" s="30"/>
      <c r="X867" s="313">
        <v>56685.59302824</v>
      </c>
    </row>
    <row r="868" spans="1:24" x14ac:dyDescent="0.3">
      <c r="A868" s="77" t="s">
        <v>1493</v>
      </c>
      <c r="B868" s="77" t="s">
        <v>4594</v>
      </c>
      <c r="C868" s="29">
        <v>12</v>
      </c>
      <c r="D868" s="29">
        <v>54</v>
      </c>
      <c r="E868" s="329">
        <v>786</v>
      </c>
      <c r="F868" s="29">
        <v>2000</v>
      </c>
      <c r="G868" s="29">
        <v>1930</v>
      </c>
      <c r="H868" s="313">
        <v>3202.92</v>
      </c>
      <c r="I868" s="313">
        <v>2619.9885599999998</v>
      </c>
      <c r="J868" s="313">
        <v>2069.0863199999999</v>
      </c>
      <c r="K868" s="29">
        <v>97.6</v>
      </c>
      <c r="L868" s="314">
        <v>0.5</v>
      </c>
      <c r="M868" s="315">
        <v>6</v>
      </c>
      <c r="N868" s="772"/>
      <c r="O868" s="372">
        <f t="shared" si="67"/>
        <v>70389</v>
      </c>
      <c r="Q868" s="396"/>
      <c r="R868" s="30"/>
      <c r="X868" s="313">
        <v>61208.134146719982</v>
      </c>
    </row>
    <row r="869" spans="1:24" x14ac:dyDescent="0.3">
      <c r="A869" s="77" t="s">
        <v>1494</v>
      </c>
      <c r="B869" s="77" t="s">
        <v>4595</v>
      </c>
      <c r="C869" s="29">
        <v>13</v>
      </c>
      <c r="D869" s="29">
        <v>54</v>
      </c>
      <c r="E869" s="329">
        <v>852</v>
      </c>
      <c r="F869" s="29">
        <v>2000</v>
      </c>
      <c r="G869" s="29">
        <v>1930</v>
      </c>
      <c r="H869" s="313">
        <v>3469.83</v>
      </c>
      <c r="I869" s="313">
        <v>2838.3209399999996</v>
      </c>
      <c r="J869" s="313">
        <v>2241.5101800000002</v>
      </c>
      <c r="K869" s="29">
        <v>105.7</v>
      </c>
      <c r="L869" s="314">
        <v>0.5</v>
      </c>
      <c r="M869" s="315">
        <v>6</v>
      </c>
      <c r="N869" s="772"/>
      <c r="O869" s="372">
        <f t="shared" si="67"/>
        <v>75590</v>
      </c>
      <c r="Q869" s="396"/>
      <c r="R869" s="30"/>
      <c r="X869" s="313">
        <v>65730.6752652</v>
      </c>
    </row>
    <row r="870" spans="1:24" x14ac:dyDescent="0.3">
      <c r="A870" s="77" t="s">
        <v>1495</v>
      </c>
      <c r="B870" s="77" t="s">
        <v>4596</v>
      </c>
      <c r="C870" s="29">
        <v>14</v>
      </c>
      <c r="D870" s="29">
        <v>54</v>
      </c>
      <c r="E870" s="329">
        <v>918</v>
      </c>
      <c r="F870" s="29">
        <v>2000</v>
      </c>
      <c r="G870" s="29">
        <v>1930</v>
      </c>
      <c r="H870" s="313">
        <v>3736.74</v>
      </c>
      <c r="I870" s="313">
        <v>3056.6533199999994</v>
      </c>
      <c r="J870" s="313">
        <v>2413.9340400000001</v>
      </c>
      <c r="K870" s="29">
        <v>113.9</v>
      </c>
      <c r="L870" s="314">
        <v>0.5</v>
      </c>
      <c r="M870" s="315">
        <v>6</v>
      </c>
      <c r="N870" s="773"/>
      <c r="O870" s="372">
        <f t="shared" si="67"/>
        <v>80791</v>
      </c>
      <c r="Q870" s="396"/>
      <c r="R870" s="30"/>
      <c r="X870" s="313">
        <v>70253.216383680003</v>
      </c>
    </row>
    <row r="871" spans="1:24" x14ac:dyDescent="0.3">
      <c r="E871" s="67"/>
      <c r="H871" s="30"/>
      <c r="I871" s="30"/>
      <c r="J871" s="30"/>
      <c r="M871" s="324"/>
      <c r="O871" s="372">
        <f t="shared" si="67"/>
        <v>0</v>
      </c>
      <c r="Q871" s="396"/>
      <c r="R871" s="30"/>
      <c r="X871" s="30"/>
    </row>
    <row r="872" spans="1:24" x14ac:dyDescent="0.3">
      <c r="B872" s="325" t="s">
        <v>197</v>
      </c>
      <c r="E872" s="67"/>
      <c r="H872" s="33"/>
      <c r="I872" s="33"/>
      <c r="J872" s="33"/>
      <c r="M872" s="324"/>
      <c r="O872" s="372">
        <f t="shared" si="67"/>
        <v>0</v>
      </c>
      <c r="Q872" s="396"/>
      <c r="R872" s="30"/>
      <c r="X872" s="30"/>
    </row>
    <row r="873" spans="1:24" x14ac:dyDescent="0.3">
      <c r="A873" s="77" t="s">
        <v>1496</v>
      </c>
      <c r="B873" s="77" t="s">
        <v>3806</v>
      </c>
      <c r="C873" s="29">
        <v>2</v>
      </c>
      <c r="D873" s="29">
        <v>54</v>
      </c>
      <c r="E873" s="329">
        <v>126</v>
      </c>
      <c r="F873" s="29">
        <v>2200</v>
      </c>
      <c r="G873" s="29">
        <v>2130</v>
      </c>
      <c r="H873" s="313">
        <v>586.70999999999992</v>
      </c>
      <c r="I873" s="313">
        <v>479.9287799999999</v>
      </c>
      <c r="J873" s="313">
        <v>379.01465999999994</v>
      </c>
      <c r="K873" s="29">
        <v>17.5</v>
      </c>
      <c r="L873" s="314">
        <v>0.5</v>
      </c>
      <c r="M873" s="315">
        <v>2</v>
      </c>
      <c r="N873" s="771" t="s">
        <v>186</v>
      </c>
      <c r="O873" s="372">
        <f t="shared" si="67"/>
        <v>21666</v>
      </c>
      <c r="Q873" s="396"/>
      <c r="R873" s="30"/>
      <c r="X873" s="313">
        <v>18840.351585</v>
      </c>
    </row>
    <row r="874" spans="1:24" x14ac:dyDescent="0.3">
      <c r="A874" s="77" t="s">
        <v>1497</v>
      </c>
      <c r="B874" s="77" t="s">
        <v>3807</v>
      </c>
      <c r="C874" s="29">
        <v>3</v>
      </c>
      <c r="D874" s="29">
        <v>54</v>
      </c>
      <c r="E874" s="329">
        <v>192</v>
      </c>
      <c r="F874" s="29">
        <v>2200</v>
      </c>
      <c r="G874" s="29">
        <v>2130</v>
      </c>
      <c r="H874" s="313">
        <v>880.68000000000006</v>
      </c>
      <c r="I874" s="313">
        <v>720.39624000000003</v>
      </c>
      <c r="J874" s="313">
        <v>568.91928000000007</v>
      </c>
      <c r="K874" s="29">
        <v>25.6</v>
      </c>
      <c r="L874" s="314">
        <v>0.5</v>
      </c>
      <c r="M874" s="315">
        <v>4</v>
      </c>
      <c r="N874" s="772"/>
      <c r="O874" s="372">
        <f t="shared" si="67"/>
        <v>27990</v>
      </c>
      <c r="Q874" s="396"/>
      <c r="R874" s="30"/>
      <c r="X874" s="313">
        <v>24339.100944179998</v>
      </c>
    </row>
    <row r="875" spans="1:24" x14ac:dyDescent="0.3">
      <c r="A875" s="77" t="s">
        <v>1498</v>
      </c>
      <c r="B875" s="77" t="s">
        <v>3808</v>
      </c>
      <c r="C875" s="29">
        <v>4</v>
      </c>
      <c r="D875" s="29">
        <v>54</v>
      </c>
      <c r="E875" s="329">
        <v>258</v>
      </c>
      <c r="F875" s="29">
        <v>2200</v>
      </c>
      <c r="G875" s="29">
        <v>2130</v>
      </c>
      <c r="H875" s="313">
        <v>1174.6500000000001</v>
      </c>
      <c r="I875" s="313">
        <v>960.86369999999999</v>
      </c>
      <c r="J875" s="313">
        <v>758.82390000000009</v>
      </c>
      <c r="K875" s="29">
        <v>35.5</v>
      </c>
      <c r="L875" s="314">
        <v>0.5</v>
      </c>
      <c r="M875" s="315">
        <v>4</v>
      </c>
      <c r="N875" s="772"/>
      <c r="O875" s="372">
        <f t="shared" si="67"/>
        <v>34327</v>
      </c>
      <c r="Q875" s="396"/>
      <c r="R875" s="30"/>
      <c r="X875" s="313">
        <v>29849.378041120006</v>
      </c>
    </row>
    <row r="876" spans="1:24" x14ac:dyDescent="0.3">
      <c r="A876" s="77" t="s">
        <v>1499</v>
      </c>
      <c r="B876" s="77" t="s">
        <v>4597</v>
      </c>
      <c r="C876" s="29">
        <v>5</v>
      </c>
      <c r="D876" s="29">
        <v>54</v>
      </c>
      <c r="E876" s="329">
        <v>324</v>
      </c>
      <c r="F876" s="29">
        <v>2200</v>
      </c>
      <c r="G876" s="29">
        <v>2130</v>
      </c>
      <c r="H876" s="313">
        <v>1468.62</v>
      </c>
      <c r="I876" s="313">
        <v>1201.3311599999997</v>
      </c>
      <c r="J876" s="313">
        <v>948.72852</v>
      </c>
      <c r="K876" s="29">
        <v>43.2</v>
      </c>
      <c r="L876" s="314">
        <v>0.5</v>
      </c>
      <c r="M876" s="315">
        <v>4</v>
      </c>
      <c r="N876" s="772"/>
      <c r="O876" s="372">
        <f t="shared" si="67"/>
        <v>40677</v>
      </c>
      <c r="Q876" s="396"/>
      <c r="R876" s="30"/>
      <c r="X876" s="313">
        <v>35371.182875819999</v>
      </c>
    </row>
    <row r="877" spans="1:24" x14ac:dyDescent="0.3">
      <c r="A877" s="77" t="s">
        <v>1500</v>
      </c>
      <c r="B877" s="77" t="s">
        <v>4598</v>
      </c>
      <c r="C877" s="29">
        <v>6</v>
      </c>
      <c r="D877" s="29">
        <v>54</v>
      </c>
      <c r="E877" s="329">
        <v>390</v>
      </c>
      <c r="F877" s="29">
        <v>2200</v>
      </c>
      <c r="G877" s="29">
        <v>2130</v>
      </c>
      <c r="H877" s="313">
        <v>1761.3600000000001</v>
      </c>
      <c r="I877" s="313">
        <v>1440.7924800000001</v>
      </c>
      <c r="J877" s="313">
        <v>1137.8385600000001</v>
      </c>
      <c r="K877" s="29">
        <v>52.3</v>
      </c>
      <c r="L877" s="314">
        <v>0.5</v>
      </c>
      <c r="M877" s="315">
        <v>4</v>
      </c>
      <c r="N877" s="772"/>
      <c r="O877" s="372">
        <f t="shared" si="67"/>
        <v>47040</v>
      </c>
      <c r="Q877" s="396"/>
      <c r="R877" s="30"/>
      <c r="X877" s="313">
        <v>40904.515448280006</v>
      </c>
    </row>
    <row r="878" spans="1:24" x14ac:dyDescent="0.3">
      <c r="A878" s="77" t="s">
        <v>1501</v>
      </c>
      <c r="B878" s="77" t="s">
        <v>4599</v>
      </c>
      <c r="C878" s="29">
        <v>7</v>
      </c>
      <c r="D878" s="29">
        <v>54</v>
      </c>
      <c r="E878" s="329">
        <v>456</v>
      </c>
      <c r="F878" s="29">
        <v>2200</v>
      </c>
      <c r="G878" s="29">
        <v>2130</v>
      </c>
      <c r="H878" s="313">
        <v>2054.1</v>
      </c>
      <c r="I878" s="313">
        <v>1680.2537999999997</v>
      </c>
      <c r="J878" s="313">
        <v>1326.9485999999999</v>
      </c>
      <c r="K878" s="29">
        <v>61.2</v>
      </c>
      <c r="L878" s="314">
        <v>0.5</v>
      </c>
      <c r="M878" s="315">
        <v>4</v>
      </c>
      <c r="N878" s="772"/>
      <c r="O878" s="372">
        <f t="shared" si="67"/>
        <v>53417</v>
      </c>
      <c r="Q878" s="396"/>
      <c r="R878" s="30"/>
      <c r="X878" s="313">
        <v>46449.375758500006</v>
      </c>
    </row>
    <row r="879" spans="1:24" x14ac:dyDescent="0.3">
      <c r="A879" s="77" t="s">
        <v>1502</v>
      </c>
      <c r="B879" s="77" t="s">
        <v>4600</v>
      </c>
      <c r="C879" s="29">
        <v>8</v>
      </c>
      <c r="D879" s="29">
        <v>54</v>
      </c>
      <c r="E879" s="329">
        <v>522</v>
      </c>
      <c r="F879" s="29">
        <v>2200</v>
      </c>
      <c r="G879" s="29">
        <v>2130</v>
      </c>
      <c r="H879" s="313">
        <v>2349.3000000000002</v>
      </c>
      <c r="I879" s="313">
        <v>1921.7274</v>
      </c>
      <c r="J879" s="313">
        <v>1517.6478000000002</v>
      </c>
      <c r="K879" s="29">
        <v>69.599999999999994</v>
      </c>
      <c r="L879" s="314">
        <v>0.5</v>
      </c>
      <c r="M879" s="315">
        <v>4</v>
      </c>
      <c r="N879" s="772"/>
      <c r="O879" s="372">
        <f t="shared" si="67"/>
        <v>59809</v>
      </c>
      <c r="Q879" s="396"/>
      <c r="R879" s="30"/>
      <c r="X879" s="313">
        <v>52007.723357920004</v>
      </c>
    </row>
    <row r="880" spans="1:24" x14ac:dyDescent="0.3">
      <c r="A880" s="77" t="s">
        <v>1503</v>
      </c>
      <c r="B880" s="77" t="s">
        <v>4601</v>
      </c>
      <c r="C880" s="29">
        <v>9</v>
      </c>
      <c r="D880" s="29">
        <v>54</v>
      </c>
      <c r="E880" s="329">
        <v>588</v>
      </c>
      <c r="F880" s="29">
        <v>2200</v>
      </c>
      <c r="G880" s="29">
        <v>2130</v>
      </c>
      <c r="H880" s="313">
        <v>2642.04</v>
      </c>
      <c r="I880" s="313">
        <v>2161.1887199999996</v>
      </c>
      <c r="J880" s="313">
        <v>1706.75784</v>
      </c>
      <c r="K880" s="29">
        <v>77.7</v>
      </c>
      <c r="L880" s="314">
        <v>0.5</v>
      </c>
      <c r="M880" s="315">
        <v>4</v>
      </c>
      <c r="N880" s="772"/>
      <c r="O880" s="372">
        <f t="shared" si="67"/>
        <v>66212</v>
      </c>
      <c r="Q880" s="396"/>
      <c r="R880" s="30"/>
      <c r="X880" s="313">
        <v>57575.641193400013</v>
      </c>
    </row>
    <row r="881" spans="1:24" x14ac:dyDescent="0.3">
      <c r="A881" s="77" t="s">
        <v>1504</v>
      </c>
      <c r="B881" s="77" t="s">
        <v>4602</v>
      </c>
      <c r="C881" s="29">
        <v>10</v>
      </c>
      <c r="D881" s="29">
        <v>54</v>
      </c>
      <c r="E881" s="329">
        <v>654</v>
      </c>
      <c r="F881" s="29">
        <v>2200</v>
      </c>
      <c r="G881" s="29">
        <v>2130</v>
      </c>
      <c r="H881" s="313">
        <v>2936.01</v>
      </c>
      <c r="I881" s="313">
        <v>2401.6561799999999</v>
      </c>
      <c r="J881" s="313">
        <v>1896.6624600000002</v>
      </c>
      <c r="K881" s="29">
        <v>85.5</v>
      </c>
      <c r="L881" s="314">
        <v>0.5</v>
      </c>
      <c r="M881" s="315">
        <v>6</v>
      </c>
      <c r="N881" s="772"/>
      <c r="O881" s="372">
        <f t="shared" si="67"/>
        <v>72633</v>
      </c>
      <c r="Q881" s="396"/>
      <c r="R881" s="30"/>
      <c r="X881" s="313">
        <v>63159.014068480014</v>
      </c>
    </row>
    <row r="882" spans="1:24" x14ac:dyDescent="0.3">
      <c r="A882" s="77" t="s">
        <v>1505</v>
      </c>
      <c r="B882" s="77" t="s">
        <v>4603</v>
      </c>
      <c r="C882" s="29">
        <v>11</v>
      </c>
      <c r="D882" s="29">
        <v>54</v>
      </c>
      <c r="E882" s="329">
        <v>720</v>
      </c>
      <c r="F882" s="29">
        <v>2200</v>
      </c>
      <c r="G882" s="29">
        <v>2130</v>
      </c>
      <c r="H882" s="313">
        <v>3229.98</v>
      </c>
      <c r="I882" s="313">
        <v>2642.1236399999998</v>
      </c>
      <c r="J882" s="313">
        <v>2086.5670800000003</v>
      </c>
      <c r="K882" s="29">
        <v>92.3</v>
      </c>
      <c r="L882" s="314">
        <v>0.5</v>
      </c>
      <c r="M882" s="315">
        <v>6</v>
      </c>
      <c r="N882" s="772"/>
      <c r="O882" s="372">
        <f t="shared" si="67"/>
        <v>79062</v>
      </c>
      <c r="Q882" s="396"/>
      <c r="R882" s="30"/>
      <c r="X882" s="313">
        <v>68749.991478960001</v>
      </c>
    </row>
    <row r="883" spans="1:24" x14ac:dyDescent="0.3">
      <c r="A883" s="77" t="s">
        <v>1506</v>
      </c>
      <c r="B883" s="77" t="s">
        <v>4604</v>
      </c>
      <c r="C883" s="29">
        <v>12</v>
      </c>
      <c r="D883" s="29">
        <v>54</v>
      </c>
      <c r="E883" s="329">
        <v>786</v>
      </c>
      <c r="F883" s="29">
        <v>2200</v>
      </c>
      <c r="G883" s="29">
        <v>2130</v>
      </c>
      <c r="H883" s="313">
        <v>3523.95</v>
      </c>
      <c r="I883" s="313">
        <v>2882.5910999999996</v>
      </c>
      <c r="J883" s="313">
        <v>2276.4717000000001</v>
      </c>
      <c r="K883" s="29">
        <v>100.2</v>
      </c>
      <c r="L883" s="314">
        <v>0.5</v>
      </c>
      <c r="M883" s="315">
        <v>6</v>
      </c>
      <c r="N883" s="772"/>
      <c r="O883" s="372">
        <f t="shared" si="67"/>
        <v>85419</v>
      </c>
      <c r="Q883" s="396"/>
      <c r="R883" s="30"/>
      <c r="X883" s="313">
        <v>74277.541734879982</v>
      </c>
    </row>
    <row r="884" spans="1:24" x14ac:dyDescent="0.3">
      <c r="A884" s="77" t="s">
        <v>1507</v>
      </c>
      <c r="B884" s="77" t="s">
        <v>4605</v>
      </c>
      <c r="C884" s="29">
        <v>13</v>
      </c>
      <c r="D884" s="29">
        <v>54</v>
      </c>
      <c r="E884" s="329">
        <v>852</v>
      </c>
      <c r="F884" s="29">
        <v>2200</v>
      </c>
      <c r="G884" s="29">
        <v>2130</v>
      </c>
      <c r="H884" s="313">
        <v>3816.69</v>
      </c>
      <c r="I884" s="313">
        <v>3122.05242</v>
      </c>
      <c r="J884" s="313">
        <v>2465.5817400000001</v>
      </c>
      <c r="K884" s="29">
        <v>112.4</v>
      </c>
      <c r="L884" s="314">
        <v>0.5</v>
      </c>
      <c r="M884" s="315">
        <v>6</v>
      </c>
      <c r="N884" s="772"/>
      <c r="O884" s="372">
        <f t="shared" si="67"/>
        <v>91776</v>
      </c>
      <c r="Q884" s="396"/>
      <c r="R884" s="30"/>
      <c r="X884" s="313">
        <v>79805.091990800007</v>
      </c>
    </row>
    <row r="885" spans="1:24" x14ac:dyDescent="0.3">
      <c r="A885" s="77" t="s">
        <v>1508</v>
      </c>
      <c r="B885" s="77" t="s">
        <v>4606</v>
      </c>
      <c r="C885" s="29">
        <v>14</v>
      </c>
      <c r="D885" s="29">
        <v>54</v>
      </c>
      <c r="E885" s="329">
        <v>918</v>
      </c>
      <c r="F885" s="29">
        <v>2200</v>
      </c>
      <c r="G885" s="29">
        <v>2130</v>
      </c>
      <c r="H885" s="313">
        <v>4110.66</v>
      </c>
      <c r="I885" s="313">
        <v>3362.5198799999998</v>
      </c>
      <c r="J885" s="313">
        <v>2655.4863599999999</v>
      </c>
      <c r="K885" s="29">
        <v>119.6</v>
      </c>
      <c r="L885" s="314">
        <v>0.5</v>
      </c>
      <c r="M885" s="315">
        <v>6</v>
      </c>
      <c r="N885" s="773"/>
      <c r="O885" s="372">
        <f t="shared" si="67"/>
        <v>98133</v>
      </c>
      <c r="Q885" s="396"/>
      <c r="R885" s="30"/>
      <c r="X885" s="313">
        <v>85332.642246720003</v>
      </c>
    </row>
    <row r="886" spans="1:24" x14ac:dyDescent="0.3">
      <c r="C886" s="311"/>
      <c r="D886" s="311"/>
      <c r="E886" s="334"/>
      <c r="F886" s="311"/>
      <c r="G886" s="311"/>
      <c r="H886" s="33"/>
      <c r="I886" s="33"/>
      <c r="J886" s="33"/>
      <c r="K886" s="311"/>
      <c r="L886" s="322"/>
      <c r="M886" s="322"/>
      <c r="O886" s="372">
        <f t="shared" si="67"/>
        <v>0</v>
      </c>
      <c r="Q886" s="396"/>
      <c r="R886" s="30"/>
      <c r="X886" s="33"/>
    </row>
    <row r="887" spans="1:24" x14ac:dyDescent="0.3">
      <c r="B887" s="325" t="s">
        <v>198</v>
      </c>
      <c r="E887" s="67"/>
      <c r="H887" s="33"/>
      <c r="I887" s="33"/>
      <c r="J887" s="33"/>
      <c r="O887" s="372">
        <f t="shared" si="67"/>
        <v>0</v>
      </c>
      <c r="Q887" s="396"/>
      <c r="R887" s="30"/>
      <c r="X887" s="30"/>
    </row>
    <row r="888" spans="1:24" x14ac:dyDescent="0.3">
      <c r="A888" s="77" t="s">
        <v>1509</v>
      </c>
      <c r="B888" s="77" t="s">
        <v>3809</v>
      </c>
      <c r="C888" s="29">
        <v>2</v>
      </c>
      <c r="D888" s="29">
        <v>54</v>
      </c>
      <c r="E888" s="329">
        <v>126</v>
      </c>
      <c r="F888" s="29">
        <v>2250</v>
      </c>
      <c r="G888" s="29">
        <v>2180</v>
      </c>
      <c r="H888" s="313">
        <v>596.54999999999995</v>
      </c>
      <c r="I888" s="313">
        <v>487.97789999999992</v>
      </c>
      <c r="J888" s="313">
        <v>385.37129999999996</v>
      </c>
      <c r="K888" s="29">
        <v>18.3</v>
      </c>
      <c r="L888" s="314">
        <v>0.5</v>
      </c>
      <c r="M888" s="315">
        <v>2</v>
      </c>
      <c r="N888" s="771" t="s">
        <v>186</v>
      </c>
      <c r="O888" s="372">
        <f t="shared" si="67"/>
        <v>22096</v>
      </c>
      <c r="Q888" s="396"/>
      <c r="R888" s="30"/>
      <c r="X888" s="313">
        <v>19214.091393750001</v>
      </c>
    </row>
    <row r="889" spans="1:24" x14ac:dyDescent="0.3">
      <c r="A889" s="77" t="s">
        <v>1510</v>
      </c>
      <c r="B889" s="77" t="s">
        <v>3810</v>
      </c>
      <c r="C889" s="29">
        <v>3</v>
      </c>
      <c r="D889" s="29">
        <v>54</v>
      </c>
      <c r="E889" s="329">
        <v>192</v>
      </c>
      <c r="F889" s="29">
        <v>2250</v>
      </c>
      <c r="G889" s="29">
        <v>2180</v>
      </c>
      <c r="H889" s="313">
        <v>894.20999999999992</v>
      </c>
      <c r="I889" s="313">
        <v>731.46377999999993</v>
      </c>
      <c r="J889" s="313">
        <v>577.65965999999992</v>
      </c>
      <c r="K889" s="29">
        <v>27.4</v>
      </c>
      <c r="L889" s="314">
        <v>0.5</v>
      </c>
      <c r="M889" s="315">
        <v>4</v>
      </c>
      <c r="N889" s="772"/>
      <c r="O889" s="372">
        <f t="shared" si="67"/>
        <v>28563</v>
      </c>
      <c r="Q889" s="396"/>
      <c r="R889" s="30"/>
      <c r="X889" s="313">
        <v>24837.812329275002</v>
      </c>
    </row>
    <row r="890" spans="1:24" x14ac:dyDescent="0.3">
      <c r="A890" s="77" t="s">
        <v>1511</v>
      </c>
      <c r="B890" s="77" t="s">
        <v>3811</v>
      </c>
      <c r="C890" s="29">
        <v>4</v>
      </c>
      <c r="D890" s="29">
        <v>54</v>
      </c>
      <c r="E890" s="329">
        <v>258</v>
      </c>
      <c r="F890" s="29">
        <v>2250</v>
      </c>
      <c r="G890" s="29">
        <v>2180</v>
      </c>
      <c r="H890" s="313">
        <v>1191.8699999999999</v>
      </c>
      <c r="I890" s="313">
        <v>974.94965999999988</v>
      </c>
      <c r="J890" s="313">
        <v>769.94801999999993</v>
      </c>
      <c r="K890" s="29">
        <v>36.4</v>
      </c>
      <c r="L890" s="314">
        <v>0.5</v>
      </c>
      <c r="M890" s="315">
        <v>4</v>
      </c>
      <c r="N890" s="772"/>
      <c r="O890" s="372">
        <f t="shared" si="67"/>
        <v>35044</v>
      </c>
      <c r="Q890" s="396"/>
      <c r="R890" s="30"/>
      <c r="X890" s="313">
        <v>30473.322996599996</v>
      </c>
    </row>
    <row r="891" spans="1:24" x14ac:dyDescent="0.3">
      <c r="A891" s="77" t="s">
        <v>1512</v>
      </c>
      <c r="B891" s="77" t="s">
        <v>4607</v>
      </c>
      <c r="C891" s="29">
        <v>5</v>
      </c>
      <c r="D891" s="29">
        <v>54</v>
      </c>
      <c r="E891" s="329">
        <v>324</v>
      </c>
      <c r="F891" s="29">
        <v>2250</v>
      </c>
      <c r="G891" s="29">
        <v>2180</v>
      </c>
      <c r="H891" s="313">
        <v>1490.76</v>
      </c>
      <c r="I891" s="313">
        <v>1219.4416799999999</v>
      </c>
      <c r="J891" s="313">
        <v>963.03096000000005</v>
      </c>
      <c r="K891" s="29">
        <v>45.5</v>
      </c>
      <c r="L891" s="314">
        <v>0.5</v>
      </c>
      <c r="M891" s="315">
        <v>4</v>
      </c>
      <c r="N891" s="772"/>
      <c r="O891" s="372">
        <f t="shared" si="67"/>
        <v>41539</v>
      </c>
      <c r="Q891" s="396"/>
      <c r="R891" s="30"/>
      <c r="X891" s="313">
        <v>36120.623395725001</v>
      </c>
    </row>
    <row r="892" spans="1:24" x14ac:dyDescent="0.3">
      <c r="A892" s="77" t="s">
        <v>1513</v>
      </c>
      <c r="B892" s="77" t="s">
        <v>4608</v>
      </c>
      <c r="C892" s="29">
        <v>6</v>
      </c>
      <c r="D892" s="29">
        <v>54</v>
      </c>
      <c r="E892" s="329">
        <v>390</v>
      </c>
      <c r="F892" s="29">
        <v>2250</v>
      </c>
      <c r="G892" s="29">
        <v>2180</v>
      </c>
      <c r="H892" s="313">
        <v>1788.4199999999998</v>
      </c>
      <c r="I892" s="313">
        <v>1462.9275599999999</v>
      </c>
      <c r="J892" s="313">
        <v>1155.3193199999998</v>
      </c>
      <c r="K892" s="29">
        <v>54.5</v>
      </c>
      <c r="L892" s="314">
        <v>0.5</v>
      </c>
      <c r="M892" s="315">
        <v>4</v>
      </c>
      <c r="N892" s="772"/>
      <c r="O892" s="372">
        <f t="shared" si="67"/>
        <v>48047</v>
      </c>
      <c r="Q892" s="396"/>
      <c r="R892" s="30"/>
      <c r="X892" s="313">
        <v>41779.713526649997</v>
      </c>
    </row>
    <row r="893" spans="1:24" x14ac:dyDescent="0.3">
      <c r="A893" s="77" t="s">
        <v>1514</v>
      </c>
      <c r="B893" s="77" t="s">
        <v>4609</v>
      </c>
      <c r="C893" s="29">
        <v>7</v>
      </c>
      <c r="D893" s="29">
        <v>54</v>
      </c>
      <c r="E893" s="329">
        <v>456</v>
      </c>
      <c r="F893" s="29">
        <v>2250</v>
      </c>
      <c r="G893" s="29">
        <v>2180</v>
      </c>
      <c r="H893" s="313">
        <v>2086.08</v>
      </c>
      <c r="I893" s="313">
        <v>1706.4134399999998</v>
      </c>
      <c r="J893" s="313">
        <v>1347.6076800000001</v>
      </c>
      <c r="K893" s="29">
        <v>63.6</v>
      </c>
      <c r="L893" s="314">
        <v>0.5</v>
      </c>
      <c r="M893" s="315">
        <v>4</v>
      </c>
      <c r="N893" s="772"/>
      <c r="O893" s="372">
        <f t="shared" si="67"/>
        <v>54568</v>
      </c>
      <c r="Q893" s="396"/>
      <c r="R893" s="30"/>
      <c r="X893" s="313">
        <v>47450.593389374997</v>
      </c>
    </row>
    <row r="894" spans="1:24" x14ac:dyDescent="0.3">
      <c r="A894" s="77" t="s">
        <v>1515</v>
      </c>
      <c r="B894" s="77" t="s">
        <v>4610</v>
      </c>
      <c r="C894" s="29">
        <v>8</v>
      </c>
      <c r="D894" s="29">
        <v>54</v>
      </c>
      <c r="E894" s="329">
        <v>522</v>
      </c>
      <c r="F894" s="29">
        <v>2250</v>
      </c>
      <c r="G894" s="29">
        <v>2180</v>
      </c>
      <c r="H894" s="313">
        <v>2384.9700000000003</v>
      </c>
      <c r="I894" s="313">
        <v>1950.9054600000002</v>
      </c>
      <c r="J894" s="313">
        <v>1540.6906200000003</v>
      </c>
      <c r="K894" s="29">
        <v>72.7</v>
      </c>
      <c r="L894" s="314">
        <v>0.5</v>
      </c>
      <c r="M894" s="315">
        <v>4</v>
      </c>
      <c r="N894" s="772"/>
      <c r="O894" s="372">
        <f t="shared" si="67"/>
        <v>61106</v>
      </c>
      <c r="Q894" s="396"/>
      <c r="R894" s="30"/>
      <c r="X894" s="313">
        <v>53135.267070599999</v>
      </c>
    </row>
    <row r="895" spans="1:24" x14ac:dyDescent="0.3">
      <c r="A895" s="77" t="s">
        <v>1516</v>
      </c>
      <c r="B895" s="77" t="s">
        <v>4611</v>
      </c>
      <c r="C895" s="29">
        <v>9</v>
      </c>
      <c r="D895" s="29">
        <v>54</v>
      </c>
      <c r="E895" s="329">
        <v>588</v>
      </c>
      <c r="F895" s="29">
        <v>2250</v>
      </c>
      <c r="G895" s="29">
        <v>2180</v>
      </c>
      <c r="H895" s="313">
        <v>2682.6299999999997</v>
      </c>
      <c r="I895" s="313">
        <v>2194.3913399999997</v>
      </c>
      <c r="J895" s="313">
        <v>1732.9789799999999</v>
      </c>
      <c r="K895" s="29">
        <v>81.7</v>
      </c>
      <c r="L895" s="314">
        <v>0.5</v>
      </c>
      <c r="M895" s="315">
        <v>4</v>
      </c>
      <c r="N895" s="772"/>
      <c r="O895" s="372">
        <f t="shared" si="67"/>
        <v>67654</v>
      </c>
      <c r="Q895" s="396"/>
      <c r="R895" s="30"/>
      <c r="X895" s="313">
        <v>58829.72849324999</v>
      </c>
    </row>
    <row r="896" spans="1:24" x14ac:dyDescent="0.3">
      <c r="A896" s="77" t="s">
        <v>1517</v>
      </c>
      <c r="B896" s="77" t="s">
        <v>4612</v>
      </c>
      <c r="C896" s="29">
        <v>10</v>
      </c>
      <c r="D896" s="29">
        <v>54</v>
      </c>
      <c r="E896" s="329">
        <v>654</v>
      </c>
      <c r="F896" s="29">
        <v>2250</v>
      </c>
      <c r="G896" s="29">
        <v>2180</v>
      </c>
      <c r="H896" s="313">
        <v>2980.29</v>
      </c>
      <c r="I896" s="313">
        <v>2437.8772199999999</v>
      </c>
      <c r="J896" s="313">
        <v>1925.2673400000001</v>
      </c>
      <c r="K896" s="29">
        <v>90.8</v>
      </c>
      <c r="L896" s="314">
        <v>0.5</v>
      </c>
      <c r="M896" s="315">
        <v>6</v>
      </c>
      <c r="N896" s="772"/>
      <c r="O896" s="372">
        <f t="shared" si="67"/>
        <v>74221</v>
      </c>
      <c r="Q896" s="396"/>
      <c r="R896" s="30"/>
      <c r="X896" s="313">
        <v>64539.996206400014</v>
      </c>
    </row>
    <row r="897" spans="1:24" x14ac:dyDescent="0.3">
      <c r="A897" s="77" t="s">
        <v>1518</v>
      </c>
      <c r="B897" s="77" t="s">
        <v>4613</v>
      </c>
      <c r="C897" s="29">
        <v>11</v>
      </c>
      <c r="D897" s="29">
        <v>54</v>
      </c>
      <c r="E897" s="329">
        <v>720</v>
      </c>
      <c r="F897" s="29">
        <v>2250</v>
      </c>
      <c r="G897" s="29">
        <v>2180</v>
      </c>
      <c r="H897" s="313">
        <v>3279.18</v>
      </c>
      <c r="I897" s="313">
        <v>2682.3692399999995</v>
      </c>
      <c r="J897" s="313">
        <v>2118.3502800000001</v>
      </c>
      <c r="K897" s="29">
        <v>99.8</v>
      </c>
      <c r="L897" s="314">
        <v>0.5</v>
      </c>
      <c r="M897" s="315">
        <v>6</v>
      </c>
      <c r="N897" s="772"/>
      <c r="O897" s="372">
        <f t="shared" si="67"/>
        <v>80797</v>
      </c>
      <c r="Q897" s="396"/>
      <c r="R897" s="30"/>
      <c r="X897" s="313">
        <v>70258.041285300002</v>
      </c>
    </row>
    <row r="898" spans="1:24" x14ac:dyDescent="0.3">
      <c r="A898" s="77" t="s">
        <v>1519</v>
      </c>
      <c r="B898" s="77" t="s">
        <v>4614</v>
      </c>
      <c r="C898" s="29">
        <v>12</v>
      </c>
      <c r="D898" s="29">
        <v>54</v>
      </c>
      <c r="E898" s="329">
        <v>786</v>
      </c>
      <c r="F898" s="29">
        <v>2250</v>
      </c>
      <c r="G898" s="29">
        <v>2180</v>
      </c>
      <c r="H898" s="313">
        <v>3576.8399999999997</v>
      </c>
      <c r="I898" s="313">
        <v>2925.8551199999997</v>
      </c>
      <c r="J898" s="313">
        <v>2310.6386399999997</v>
      </c>
      <c r="K898" s="29">
        <v>108.9</v>
      </c>
      <c r="L898" s="314">
        <v>0.5</v>
      </c>
      <c r="M898" s="315">
        <v>6</v>
      </c>
      <c r="N898" s="772"/>
      <c r="O898" s="372">
        <f t="shared" si="67"/>
        <v>87298</v>
      </c>
      <c r="Q898" s="396"/>
      <c r="R898" s="30"/>
      <c r="X898" s="313">
        <v>75911.217683400013</v>
      </c>
    </row>
    <row r="899" spans="1:24" x14ac:dyDescent="0.3">
      <c r="A899" s="77" t="s">
        <v>1520</v>
      </c>
      <c r="B899" s="77" t="s">
        <v>4615</v>
      </c>
      <c r="C899" s="29">
        <v>13</v>
      </c>
      <c r="D899" s="29">
        <v>54</v>
      </c>
      <c r="E899" s="329">
        <v>852</v>
      </c>
      <c r="F899" s="29">
        <v>2250</v>
      </c>
      <c r="G899" s="29">
        <v>2180</v>
      </c>
      <c r="H899" s="313">
        <v>3874.5</v>
      </c>
      <c r="I899" s="313">
        <v>3169.3409999999999</v>
      </c>
      <c r="J899" s="313">
        <v>2502.9270000000001</v>
      </c>
      <c r="K899" s="29">
        <v>118</v>
      </c>
      <c r="L899" s="314">
        <v>0.5</v>
      </c>
      <c r="M899" s="315">
        <v>6</v>
      </c>
      <c r="N899" s="772"/>
      <c r="O899" s="372">
        <f t="shared" si="67"/>
        <v>93799</v>
      </c>
      <c r="Q899" s="396"/>
      <c r="R899" s="30"/>
      <c r="X899" s="313">
        <v>81564.394081499995</v>
      </c>
    </row>
    <row r="900" spans="1:24" x14ac:dyDescent="0.3">
      <c r="A900" s="77" t="s">
        <v>1521</v>
      </c>
      <c r="B900" s="77" t="s">
        <v>4616</v>
      </c>
      <c r="C900" s="29">
        <v>14</v>
      </c>
      <c r="D900" s="29">
        <v>54</v>
      </c>
      <c r="E900" s="329">
        <v>918</v>
      </c>
      <c r="F900" s="29">
        <v>2250</v>
      </c>
      <c r="G900" s="29">
        <v>2180</v>
      </c>
      <c r="H900" s="313">
        <v>4173.3900000000003</v>
      </c>
      <c r="I900" s="313">
        <v>3413.83302</v>
      </c>
      <c r="J900" s="313">
        <v>2696.0099400000004</v>
      </c>
      <c r="K900" s="29">
        <v>127</v>
      </c>
      <c r="L900" s="314">
        <v>0.5</v>
      </c>
      <c r="M900" s="315">
        <v>6</v>
      </c>
      <c r="N900" s="773"/>
      <c r="O900" s="372">
        <f t="shared" si="67"/>
        <v>100300</v>
      </c>
      <c r="Q900" s="396"/>
      <c r="R900" s="30"/>
      <c r="X900" s="313">
        <v>87217.570479600021</v>
      </c>
    </row>
    <row r="901" spans="1:24" x14ac:dyDescent="0.3">
      <c r="E901" s="67"/>
      <c r="H901" s="30"/>
      <c r="I901" s="30"/>
      <c r="J901" s="30"/>
      <c r="M901" s="324"/>
      <c r="O901" s="372">
        <f t="shared" ref="O901:O964" si="68">ROUND(X901*1.15,0)</f>
        <v>0</v>
      </c>
      <c r="Q901" s="396"/>
      <c r="R901" s="30"/>
      <c r="X901" s="30"/>
    </row>
    <row r="902" spans="1:24" x14ac:dyDescent="0.3">
      <c r="B902" s="325" t="s">
        <v>199</v>
      </c>
      <c r="E902" s="67"/>
      <c r="H902" s="30"/>
      <c r="I902" s="30"/>
      <c r="J902" s="30"/>
      <c r="M902" s="324"/>
      <c r="O902" s="372">
        <f t="shared" si="68"/>
        <v>0</v>
      </c>
      <c r="Q902" s="396"/>
      <c r="R902" s="30"/>
      <c r="X902" s="30"/>
    </row>
    <row r="903" spans="1:24" x14ac:dyDescent="0.3">
      <c r="A903" s="77" t="s">
        <v>1522</v>
      </c>
      <c r="B903" s="77" t="s">
        <v>3812</v>
      </c>
      <c r="C903" s="29">
        <v>2</v>
      </c>
      <c r="D903" s="29">
        <v>54</v>
      </c>
      <c r="E903" s="329">
        <v>126</v>
      </c>
      <c r="F903" s="29">
        <v>2500</v>
      </c>
      <c r="G903" s="29">
        <v>2430</v>
      </c>
      <c r="H903" s="313">
        <v>667.89</v>
      </c>
      <c r="I903" s="313">
        <v>546.33402000000001</v>
      </c>
      <c r="J903" s="313">
        <v>431.45694000000003</v>
      </c>
      <c r="K903" s="29">
        <v>20.2</v>
      </c>
      <c r="L903" s="314">
        <v>0.5</v>
      </c>
      <c r="M903" s="315">
        <v>2</v>
      </c>
      <c r="N903" s="771" t="s">
        <v>186</v>
      </c>
      <c r="O903" s="372">
        <f t="shared" si="68"/>
        <v>26931</v>
      </c>
      <c r="Q903" s="396"/>
      <c r="R903" s="30"/>
      <c r="X903" s="313">
        <v>23418.664242187508</v>
      </c>
    </row>
    <row r="904" spans="1:24" x14ac:dyDescent="0.3">
      <c r="A904" s="77" t="s">
        <v>1523</v>
      </c>
      <c r="B904" s="77" t="s">
        <v>3813</v>
      </c>
      <c r="C904" s="29">
        <v>3</v>
      </c>
      <c r="D904" s="29">
        <v>54</v>
      </c>
      <c r="E904" s="329">
        <v>192</v>
      </c>
      <c r="F904" s="29">
        <v>2500</v>
      </c>
      <c r="G904" s="29">
        <v>2430</v>
      </c>
      <c r="H904" s="313">
        <v>1001.22</v>
      </c>
      <c r="I904" s="313">
        <v>818.99795999999992</v>
      </c>
      <c r="J904" s="313">
        <v>646.78812000000005</v>
      </c>
      <c r="K904" s="29">
        <v>30.2</v>
      </c>
      <c r="L904" s="314">
        <v>0.5</v>
      </c>
      <c r="M904" s="315">
        <v>4</v>
      </c>
      <c r="N904" s="772"/>
      <c r="O904" s="372">
        <f t="shared" si="68"/>
        <v>35016</v>
      </c>
      <c r="Q904" s="396"/>
      <c r="R904" s="30"/>
      <c r="X904" s="313">
        <v>30448.315411593743</v>
      </c>
    </row>
    <row r="905" spans="1:24" x14ac:dyDescent="0.3">
      <c r="A905" s="77" t="s">
        <v>1524</v>
      </c>
      <c r="B905" s="77" t="s">
        <v>3814</v>
      </c>
      <c r="C905" s="29">
        <v>4</v>
      </c>
      <c r="D905" s="29">
        <v>54</v>
      </c>
      <c r="E905" s="329">
        <v>258</v>
      </c>
      <c r="F905" s="29">
        <v>2500</v>
      </c>
      <c r="G905" s="29">
        <v>2430</v>
      </c>
      <c r="H905" s="313">
        <v>1334.55</v>
      </c>
      <c r="I905" s="313">
        <v>1091.6618999999998</v>
      </c>
      <c r="J905" s="313">
        <v>862.11929999999995</v>
      </c>
      <c r="K905" s="29">
        <v>40.200000000000003</v>
      </c>
      <c r="L905" s="314">
        <v>0.5</v>
      </c>
      <c r="M905" s="315">
        <v>4</v>
      </c>
      <c r="N905" s="772"/>
      <c r="O905" s="372">
        <f t="shared" si="68"/>
        <v>43117</v>
      </c>
      <c r="Q905" s="396"/>
      <c r="R905" s="30"/>
      <c r="X905" s="313">
        <v>37492.703745749997</v>
      </c>
    </row>
    <row r="906" spans="1:24" x14ac:dyDescent="0.3">
      <c r="A906" s="77" t="s">
        <v>1525</v>
      </c>
      <c r="B906" s="77" t="s">
        <v>4617</v>
      </c>
      <c r="C906" s="29">
        <v>5</v>
      </c>
      <c r="D906" s="29">
        <v>54</v>
      </c>
      <c r="E906" s="329">
        <v>324</v>
      </c>
      <c r="F906" s="29">
        <v>2500</v>
      </c>
      <c r="G906" s="29">
        <v>2430</v>
      </c>
      <c r="H906" s="313">
        <v>1667.88</v>
      </c>
      <c r="I906" s="313">
        <v>1364.32584</v>
      </c>
      <c r="J906" s="313">
        <v>1077.4504800000002</v>
      </c>
      <c r="K906" s="29">
        <v>50.2</v>
      </c>
      <c r="L906" s="314">
        <v>0.5</v>
      </c>
      <c r="M906" s="315">
        <v>4</v>
      </c>
      <c r="N906" s="772"/>
      <c r="O906" s="372">
        <f t="shared" si="68"/>
        <v>51235</v>
      </c>
      <c r="Q906" s="396"/>
      <c r="R906" s="30"/>
      <c r="X906" s="313">
        <v>44551.829244656241</v>
      </c>
    </row>
    <row r="907" spans="1:24" x14ac:dyDescent="0.3">
      <c r="A907" s="77" t="s">
        <v>1526</v>
      </c>
      <c r="B907" s="77" t="s">
        <v>4618</v>
      </c>
      <c r="C907" s="29">
        <v>6</v>
      </c>
      <c r="D907" s="29">
        <v>54</v>
      </c>
      <c r="E907" s="329">
        <v>390</v>
      </c>
      <c r="F907" s="29">
        <v>2500</v>
      </c>
      <c r="G907" s="29">
        <v>2430</v>
      </c>
      <c r="H907" s="313">
        <v>2001.21</v>
      </c>
      <c r="I907" s="313">
        <v>1636.9897799999999</v>
      </c>
      <c r="J907" s="313">
        <v>1292.7816600000001</v>
      </c>
      <c r="K907" s="29">
        <v>60.2</v>
      </c>
      <c r="L907" s="314">
        <v>0.5</v>
      </c>
      <c r="M907" s="315">
        <v>4</v>
      </c>
      <c r="N907" s="772"/>
      <c r="O907" s="372">
        <f t="shared" si="68"/>
        <v>59370</v>
      </c>
      <c r="Q907" s="396"/>
      <c r="R907" s="30"/>
      <c r="X907" s="313">
        <v>51625.691908312518</v>
      </c>
    </row>
    <row r="908" spans="1:24" x14ac:dyDescent="0.3">
      <c r="A908" s="77" t="s">
        <v>1527</v>
      </c>
      <c r="B908" s="77" t="s">
        <v>4619</v>
      </c>
      <c r="C908" s="29">
        <v>7</v>
      </c>
      <c r="D908" s="29">
        <v>54</v>
      </c>
      <c r="E908" s="329">
        <v>456</v>
      </c>
      <c r="F908" s="29">
        <v>2500</v>
      </c>
      <c r="G908" s="29">
        <v>2430</v>
      </c>
      <c r="H908" s="313">
        <v>2334.54</v>
      </c>
      <c r="I908" s="313">
        <v>1909.6537199999998</v>
      </c>
      <c r="J908" s="313">
        <v>1508.11284</v>
      </c>
      <c r="K908" s="29">
        <v>70.2</v>
      </c>
      <c r="L908" s="314">
        <v>0.5</v>
      </c>
      <c r="M908" s="315">
        <v>4</v>
      </c>
      <c r="N908" s="772"/>
      <c r="O908" s="372">
        <f t="shared" si="68"/>
        <v>67521</v>
      </c>
      <c r="Q908" s="396"/>
      <c r="R908" s="30"/>
      <c r="X908" s="313">
        <v>58714.291736718747</v>
      </c>
    </row>
    <row r="909" spans="1:24" x14ac:dyDescent="0.3">
      <c r="A909" s="77" t="s">
        <v>1528</v>
      </c>
      <c r="B909" s="77" t="s">
        <v>4620</v>
      </c>
      <c r="C909" s="29">
        <v>8</v>
      </c>
      <c r="D909" s="29">
        <v>54</v>
      </c>
      <c r="E909" s="329">
        <v>522</v>
      </c>
      <c r="F909" s="29">
        <v>2500</v>
      </c>
      <c r="G909" s="29">
        <v>2430</v>
      </c>
      <c r="H909" s="313">
        <v>2669.1</v>
      </c>
      <c r="I909" s="313">
        <v>2183.3237999999997</v>
      </c>
      <c r="J909" s="313">
        <v>1724.2385999999999</v>
      </c>
      <c r="K909" s="29">
        <v>80.3</v>
      </c>
      <c r="L909" s="314">
        <v>0.5</v>
      </c>
      <c r="M909" s="315">
        <v>4</v>
      </c>
      <c r="N909" s="772"/>
      <c r="O909" s="372">
        <f t="shared" si="68"/>
        <v>75693</v>
      </c>
      <c r="Q909" s="396"/>
      <c r="R909" s="30"/>
      <c r="X909" s="313">
        <v>65820.133838250011</v>
      </c>
    </row>
    <row r="910" spans="1:24" x14ac:dyDescent="0.3">
      <c r="A910" s="77" t="s">
        <v>1529</v>
      </c>
      <c r="B910" s="77" t="s">
        <v>4621</v>
      </c>
      <c r="C910" s="29">
        <v>9</v>
      </c>
      <c r="D910" s="29">
        <v>54</v>
      </c>
      <c r="E910" s="329">
        <v>588</v>
      </c>
      <c r="F910" s="29">
        <v>2500</v>
      </c>
      <c r="G910" s="29">
        <v>2430</v>
      </c>
      <c r="H910" s="313">
        <v>3002.43</v>
      </c>
      <c r="I910" s="313">
        <v>2455.9877399999996</v>
      </c>
      <c r="J910" s="313">
        <v>1939.56978</v>
      </c>
      <c r="K910" s="29">
        <v>90.3</v>
      </c>
      <c r="L910" s="314">
        <v>0.5</v>
      </c>
      <c r="M910" s="315">
        <v>4</v>
      </c>
      <c r="N910" s="772"/>
      <c r="O910" s="372">
        <f t="shared" si="68"/>
        <v>83879</v>
      </c>
      <c r="Q910" s="396"/>
      <c r="R910" s="30"/>
      <c r="X910" s="313">
        <v>72938.210616562486</v>
      </c>
    </row>
    <row r="911" spans="1:24" x14ac:dyDescent="0.3">
      <c r="A911" s="77" t="s">
        <v>1530</v>
      </c>
      <c r="B911" s="77" t="s">
        <v>4622</v>
      </c>
      <c r="C911" s="29">
        <v>10</v>
      </c>
      <c r="D911" s="29">
        <v>54</v>
      </c>
      <c r="E911" s="329">
        <v>654</v>
      </c>
      <c r="F911" s="29">
        <v>2500</v>
      </c>
      <c r="G911" s="29">
        <v>2430</v>
      </c>
      <c r="H911" s="313">
        <v>3336.99</v>
      </c>
      <c r="I911" s="313">
        <v>2729.6578199999994</v>
      </c>
      <c r="J911" s="313">
        <v>2155.6955399999997</v>
      </c>
      <c r="K911" s="29">
        <v>100.3</v>
      </c>
      <c r="L911" s="314">
        <v>0.5</v>
      </c>
      <c r="M911" s="315">
        <v>6</v>
      </c>
      <c r="N911" s="772"/>
      <c r="O911" s="372">
        <f t="shared" si="68"/>
        <v>92087</v>
      </c>
      <c r="Q911" s="396"/>
      <c r="R911" s="30"/>
      <c r="X911" s="313">
        <v>80076.045258000013</v>
      </c>
    </row>
    <row r="912" spans="1:24" x14ac:dyDescent="0.3">
      <c r="A912" s="77" t="s">
        <v>1531</v>
      </c>
      <c r="B912" s="77" t="s">
        <v>4623</v>
      </c>
      <c r="C912" s="29">
        <v>11</v>
      </c>
      <c r="D912" s="29">
        <v>54</v>
      </c>
      <c r="E912" s="329">
        <v>720</v>
      </c>
      <c r="F912" s="29">
        <v>2500</v>
      </c>
      <c r="G912" s="29">
        <v>2430</v>
      </c>
      <c r="H912" s="313">
        <v>3670.32</v>
      </c>
      <c r="I912" s="313">
        <v>3002.3217599999998</v>
      </c>
      <c r="J912" s="313">
        <v>2371.0267200000003</v>
      </c>
      <c r="K912" s="29">
        <v>110.3</v>
      </c>
      <c r="L912" s="314">
        <v>0.5</v>
      </c>
      <c r="M912" s="315">
        <v>6</v>
      </c>
      <c r="N912" s="772"/>
      <c r="O912" s="372">
        <f t="shared" si="68"/>
        <v>100307</v>
      </c>
      <c r="Q912" s="396"/>
      <c r="R912" s="30"/>
      <c r="X912" s="313">
        <v>87223.601606625016</v>
      </c>
    </row>
    <row r="913" spans="1:24" x14ac:dyDescent="0.3">
      <c r="A913" s="77" t="s">
        <v>1532</v>
      </c>
      <c r="B913" s="77" t="s">
        <v>4624</v>
      </c>
      <c r="C913" s="29">
        <v>12</v>
      </c>
      <c r="D913" s="29">
        <v>54</v>
      </c>
      <c r="E913" s="329">
        <v>786</v>
      </c>
      <c r="F913" s="29">
        <v>2500</v>
      </c>
      <c r="G913" s="29">
        <v>2430</v>
      </c>
      <c r="H913" s="313">
        <v>4003.6499999999996</v>
      </c>
      <c r="I913" s="313">
        <v>3274.9856999999997</v>
      </c>
      <c r="J913" s="313">
        <v>2586.3579</v>
      </c>
      <c r="K913" s="29">
        <v>120.3</v>
      </c>
      <c r="L913" s="314">
        <v>0.5</v>
      </c>
      <c r="M913" s="315">
        <v>6</v>
      </c>
      <c r="N913" s="772"/>
      <c r="O913" s="372">
        <f t="shared" si="68"/>
        <v>108434</v>
      </c>
      <c r="Q913" s="396"/>
      <c r="R913" s="30"/>
      <c r="X913" s="313">
        <v>94290.072104250008</v>
      </c>
    </row>
    <row r="914" spans="1:24" x14ac:dyDescent="0.3">
      <c r="A914" s="77" t="s">
        <v>1533</v>
      </c>
      <c r="B914" s="77" t="s">
        <v>4625</v>
      </c>
      <c r="C914" s="29">
        <v>13</v>
      </c>
      <c r="D914" s="29">
        <v>54</v>
      </c>
      <c r="E914" s="329">
        <v>852</v>
      </c>
      <c r="F914" s="29">
        <v>2500</v>
      </c>
      <c r="G914" s="29">
        <v>2430</v>
      </c>
      <c r="H914" s="313">
        <v>4336.9799999999996</v>
      </c>
      <c r="I914" s="313">
        <v>3547.6496399999996</v>
      </c>
      <c r="J914" s="313">
        <v>2801.6890799999996</v>
      </c>
      <c r="K914" s="29">
        <v>130.30000000000001</v>
      </c>
      <c r="L914" s="314">
        <v>0.5</v>
      </c>
      <c r="M914" s="315">
        <v>6</v>
      </c>
      <c r="N914" s="772"/>
      <c r="O914" s="372">
        <f t="shared" si="68"/>
        <v>116560</v>
      </c>
      <c r="Q914" s="396"/>
      <c r="R914" s="30"/>
      <c r="X914" s="313">
        <v>101356.54260187499</v>
      </c>
    </row>
    <row r="915" spans="1:24" x14ac:dyDescent="0.3">
      <c r="A915" s="77" t="s">
        <v>1534</v>
      </c>
      <c r="B915" s="77" t="s">
        <v>4626</v>
      </c>
      <c r="C915" s="29">
        <v>14</v>
      </c>
      <c r="D915" s="29">
        <v>54</v>
      </c>
      <c r="E915" s="329">
        <v>918</v>
      </c>
      <c r="F915" s="29">
        <v>2500</v>
      </c>
      <c r="G915" s="29">
        <v>2430</v>
      </c>
      <c r="H915" s="313">
        <v>4671.54</v>
      </c>
      <c r="I915" s="313">
        <v>3821.3197199999995</v>
      </c>
      <c r="J915" s="313">
        <v>3017.81484</v>
      </c>
      <c r="K915" s="29">
        <v>140.30000000000001</v>
      </c>
      <c r="L915" s="314">
        <v>0.5</v>
      </c>
      <c r="M915" s="315">
        <v>6</v>
      </c>
      <c r="N915" s="773"/>
      <c r="O915" s="372">
        <f t="shared" si="68"/>
        <v>124686</v>
      </c>
      <c r="Q915" s="396"/>
      <c r="R915" s="30"/>
      <c r="X915" s="313">
        <v>108423.01309950001</v>
      </c>
    </row>
    <row r="916" spans="1:24" x14ac:dyDescent="0.3">
      <c r="E916" s="67"/>
      <c r="H916" s="30"/>
      <c r="I916" s="30"/>
      <c r="J916" s="30"/>
      <c r="M916" s="324"/>
      <c r="O916" s="372">
        <f t="shared" si="68"/>
        <v>0</v>
      </c>
      <c r="Q916" s="396"/>
      <c r="R916" s="30"/>
      <c r="X916" s="30"/>
    </row>
    <row r="917" spans="1:24" x14ac:dyDescent="0.3">
      <c r="B917" s="325" t="s">
        <v>200</v>
      </c>
      <c r="E917" s="67"/>
      <c r="H917" s="30"/>
      <c r="I917" s="30"/>
      <c r="J917" s="30"/>
      <c r="M917" s="324"/>
      <c r="O917" s="372">
        <f t="shared" si="68"/>
        <v>0</v>
      </c>
      <c r="Q917" s="396"/>
      <c r="R917" s="30"/>
      <c r="X917" s="30"/>
    </row>
    <row r="918" spans="1:24" x14ac:dyDescent="0.3">
      <c r="A918" s="77" t="s">
        <v>1535</v>
      </c>
      <c r="B918" s="77" t="s">
        <v>3815</v>
      </c>
      <c r="C918" s="29">
        <v>2</v>
      </c>
      <c r="D918" s="29">
        <v>54</v>
      </c>
      <c r="E918" s="329">
        <v>126</v>
      </c>
      <c r="F918" s="29">
        <v>3000</v>
      </c>
      <c r="G918" s="29">
        <v>2930</v>
      </c>
      <c r="H918" s="313">
        <v>800.73</v>
      </c>
      <c r="I918" s="313">
        <v>654.99713999999994</v>
      </c>
      <c r="J918" s="313">
        <v>517.27157999999997</v>
      </c>
      <c r="K918" s="29">
        <v>24.1</v>
      </c>
      <c r="L918" s="314">
        <v>0.5</v>
      </c>
      <c r="M918" s="315">
        <v>2</v>
      </c>
      <c r="N918" s="771" t="s">
        <v>186</v>
      </c>
      <c r="O918" s="372">
        <f t="shared" si="68"/>
        <v>31767</v>
      </c>
      <c r="Q918" s="396"/>
      <c r="R918" s="30"/>
      <c r="X918" s="313">
        <v>27623.237090625</v>
      </c>
    </row>
    <row r="919" spans="1:24" x14ac:dyDescent="0.3">
      <c r="A919" s="77" t="s">
        <v>1536</v>
      </c>
      <c r="B919" s="77" t="s">
        <v>3816</v>
      </c>
      <c r="C919" s="29">
        <v>3</v>
      </c>
      <c r="D919" s="29">
        <v>54</v>
      </c>
      <c r="E919" s="329">
        <v>192</v>
      </c>
      <c r="F919" s="29">
        <v>3000</v>
      </c>
      <c r="G919" s="29">
        <v>2930</v>
      </c>
      <c r="H919" s="313">
        <v>1201.71</v>
      </c>
      <c r="I919" s="313">
        <v>982.99878000000001</v>
      </c>
      <c r="J919" s="313">
        <v>776.30466000000001</v>
      </c>
      <c r="K919" s="29">
        <v>35.799999999999997</v>
      </c>
      <c r="L919" s="314">
        <v>0.5</v>
      </c>
      <c r="M919" s="315">
        <v>4</v>
      </c>
      <c r="N919" s="772"/>
      <c r="O919" s="372">
        <f t="shared" si="68"/>
        <v>41468</v>
      </c>
      <c r="Q919" s="396"/>
      <c r="R919" s="30"/>
      <c r="X919" s="313">
        <v>36058.818493912491</v>
      </c>
    </row>
    <row r="920" spans="1:24" x14ac:dyDescent="0.3">
      <c r="A920" s="77" t="s">
        <v>1537</v>
      </c>
      <c r="B920" s="77" t="s">
        <v>3817</v>
      </c>
      <c r="C920" s="29">
        <v>4</v>
      </c>
      <c r="D920" s="29">
        <v>54</v>
      </c>
      <c r="E920" s="329">
        <v>258</v>
      </c>
      <c r="F920" s="29">
        <v>3000</v>
      </c>
      <c r="G920" s="29">
        <v>2930</v>
      </c>
      <c r="H920" s="313">
        <v>1601.46</v>
      </c>
      <c r="I920" s="313">
        <v>1309.9942799999999</v>
      </c>
      <c r="J920" s="313">
        <v>1034.5431599999999</v>
      </c>
      <c r="K920" s="29">
        <v>47.8</v>
      </c>
      <c r="L920" s="314">
        <v>0.5</v>
      </c>
      <c r="M920" s="315">
        <v>4</v>
      </c>
      <c r="N920" s="772"/>
      <c r="O920" s="372">
        <f t="shared" si="68"/>
        <v>51189</v>
      </c>
      <c r="Q920" s="396"/>
      <c r="R920" s="30"/>
      <c r="X920" s="313">
        <v>44512.084494900002</v>
      </c>
    </row>
    <row r="921" spans="1:24" x14ac:dyDescent="0.3">
      <c r="A921" s="77" t="s">
        <v>1538</v>
      </c>
      <c r="B921" s="77" t="s">
        <v>4627</v>
      </c>
      <c r="C921" s="29">
        <v>5</v>
      </c>
      <c r="D921" s="29">
        <v>54</v>
      </c>
      <c r="E921" s="329">
        <v>324</v>
      </c>
      <c r="F921" s="29">
        <v>3000</v>
      </c>
      <c r="G921" s="29">
        <v>2930</v>
      </c>
      <c r="H921" s="313">
        <v>2002.44</v>
      </c>
      <c r="I921" s="313">
        <v>1637.9959199999998</v>
      </c>
      <c r="J921" s="313">
        <v>1293.5762400000001</v>
      </c>
      <c r="K921" s="29">
        <v>59.7</v>
      </c>
      <c r="L921" s="314">
        <v>0.5</v>
      </c>
      <c r="M921" s="315">
        <v>4</v>
      </c>
      <c r="N921" s="772"/>
      <c r="O921" s="372">
        <f t="shared" si="68"/>
        <v>60930</v>
      </c>
      <c r="Q921" s="396"/>
      <c r="R921" s="30"/>
      <c r="X921" s="313">
        <v>52983.035093587518</v>
      </c>
    </row>
    <row r="922" spans="1:24" x14ac:dyDescent="0.3">
      <c r="A922" s="77" t="s">
        <v>1539</v>
      </c>
      <c r="B922" s="77" t="s">
        <v>4628</v>
      </c>
      <c r="C922" s="29">
        <v>6</v>
      </c>
      <c r="D922" s="29">
        <v>54</v>
      </c>
      <c r="E922" s="329">
        <v>390</v>
      </c>
      <c r="F922" s="29">
        <v>3000</v>
      </c>
      <c r="G922" s="29">
        <v>2930</v>
      </c>
      <c r="H922" s="313">
        <v>2402.19</v>
      </c>
      <c r="I922" s="313">
        <v>1964.9914199999998</v>
      </c>
      <c r="J922" s="313">
        <v>1551.81474</v>
      </c>
      <c r="K922" s="29">
        <v>71.599999999999994</v>
      </c>
      <c r="L922" s="314">
        <v>0.5</v>
      </c>
      <c r="M922" s="315">
        <v>4</v>
      </c>
      <c r="N922" s="772"/>
      <c r="O922" s="372">
        <f t="shared" si="68"/>
        <v>70692</v>
      </c>
      <c r="Q922" s="396"/>
      <c r="R922" s="30"/>
      <c r="X922" s="313">
        <v>61471.670289974994</v>
      </c>
    </row>
    <row r="923" spans="1:24" x14ac:dyDescent="0.3">
      <c r="A923" s="77" t="s">
        <v>1540</v>
      </c>
      <c r="B923" s="77" t="s">
        <v>4629</v>
      </c>
      <c r="C923" s="29">
        <v>7</v>
      </c>
      <c r="D923" s="29">
        <v>54</v>
      </c>
      <c r="E923" s="329">
        <v>456</v>
      </c>
      <c r="F923" s="29">
        <v>3000</v>
      </c>
      <c r="G923" s="29">
        <v>2930</v>
      </c>
      <c r="H923" s="313">
        <v>2803.17</v>
      </c>
      <c r="I923" s="313">
        <v>2292.9930599999998</v>
      </c>
      <c r="J923" s="313">
        <v>1810.8478200000002</v>
      </c>
      <c r="K923" s="29">
        <v>83.5</v>
      </c>
      <c r="L923" s="314">
        <v>0.5</v>
      </c>
      <c r="M923" s="315">
        <v>4</v>
      </c>
      <c r="N923" s="772"/>
      <c r="O923" s="372">
        <f t="shared" si="68"/>
        <v>80475</v>
      </c>
      <c r="Q923" s="396"/>
      <c r="R923" s="30"/>
      <c r="X923" s="313">
        <v>69977.99008406249</v>
      </c>
    </row>
    <row r="924" spans="1:24" x14ac:dyDescent="0.3">
      <c r="A924" s="77" t="s">
        <v>1541</v>
      </c>
      <c r="B924" s="77" t="s">
        <v>4630</v>
      </c>
      <c r="C924" s="29">
        <v>8</v>
      </c>
      <c r="D924" s="29">
        <v>54</v>
      </c>
      <c r="E924" s="329">
        <v>522</v>
      </c>
      <c r="F924" s="29">
        <v>3000</v>
      </c>
      <c r="G924" s="29">
        <v>2930</v>
      </c>
      <c r="H924" s="313">
        <v>3202.92</v>
      </c>
      <c r="I924" s="313">
        <v>2619.9885599999998</v>
      </c>
      <c r="J924" s="313">
        <v>2069.0863199999999</v>
      </c>
      <c r="K924" s="29">
        <v>95.5</v>
      </c>
      <c r="L924" s="314">
        <v>0.5</v>
      </c>
      <c r="M924" s="315">
        <v>4</v>
      </c>
      <c r="N924" s="772"/>
      <c r="O924" s="372">
        <f t="shared" si="68"/>
        <v>90281</v>
      </c>
      <c r="Q924" s="396"/>
      <c r="R924" s="30"/>
      <c r="X924" s="313">
        <v>78505.000605900015</v>
      </c>
    </row>
    <row r="925" spans="1:24" x14ac:dyDescent="0.3">
      <c r="A925" s="77" t="s">
        <v>1542</v>
      </c>
      <c r="B925" s="77" t="s">
        <v>4631</v>
      </c>
      <c r="C925" s="29">
        <v>9</v>
      </c>
      <c r="D925" s="29">
        <v>54</v>
      </c>
      <c r="E925" s="329">
        <v>588</v>
      </c>
      <c r="F925" s="29">
        <v>3000</v>
      </c>
      <c r="G925" s="29">
        <v>2930</v>
      </c>
      <c r="H925" s="313">
        <v>3603.9</v>
      </c>
      <c r="I925" s="313">
        <v>2947.9901999999997</v>
      </c>
      <c r="J925" s="313">
        <v>2328.1194</v>
      </c>
      <c r="K925" s="29">
        <v>107.4</v>
      </c>
      <c r="L925" s="314">
        <v>0.5</v>
      </c>
      <c r="M925" s="315">
        <v>4</v>
      </c>
      <c r="N925" s="772"/>
      <c r="O925" s="372">
        <f t="shared" si="68"/>
        <v>100104</v>
      </c>
      <c r="Q925" s="396"/>
      <c r="R925" s="30"/>
      <c r="X925" s="313">
        <v>87046.692739874998</v>
      </c>
    </row>
    <row r="926" spans="1:24" x14ac:dyDescent="0.3">
      <c r="A926" s="77" t="s">
        <v>1543</v>
      </c>
      <c r="B926" s="77" t="s">
        <v>4632</v>
      </c>
      <c r="C926" s="29">
        <v>10</v>
      </c>
      <c r="D926" s="29">
        <v>54</v>
      </c>
      <c r="E926" s="329">
        <v>654</v>
      </c>
      <c r="F926" s="29">
        <v>3000</v>
      </c>
      <c r="G926" s="29">
        <v>2930</v>
      </c>
      <c r="H926" s="313">
        <v>4003.6499999999996</v>
      </c>
      <c r="I926" s="313">
        <v>3274.9856999999997</v>
      </c>
      <c r="J926" s="313">
        <v>2586.3579</v>
      </c>
      <c r="K926" s="29">
        <v>119.3</v>
      </c>
      <c r="L926" s="314">
        <v>0.5</v>
      </c>
      <c r="M926" s="315">
        <v>6</v>
      </c>
      <c r="N926" s="772"/>
      <c r="O926" s="372">
        <f t="shared" si="68"/>
        <v>109954</v>
      </c>
      <c r="Q926" s="396"/>
      <c r="R926" s="30"/>
      <c r="X926" s="313">
        <v>95612.094309600012</v>
      </c>
    </row>
    <row r="927" spans="1:24" x14ac:dyDescent="0.3">
      <c r="A927" s="77" t="s">
        <v>1544</v>
      </c>
      <c r="B927" s="77" t="s">
        <v>4633</v>
      </c>
      <c r="C927" s="29">
        <v>11</v>
      </c>
      <c r="D927" s="29">
        <v>54</v>
      </c>
      <c r="E927" s="329">
        <v>720</v>
      </c>
      <c r="F927" s="29">
        <v>3000</v>
      </c>
      <c r="G927" s="29">
        <v>2930</v>
      </c>
      <c r="H927" s="313">
        <v>4404.63</v>
      </c>
      <c r="I927" s="313">
        <v>3602.9873399999997</v>
      </c>
      <c r="J927" s="313">
        <v>2845.3909800000001</v>
      </c>
      <c r="K927" s="29">
        <v>131.19999999999999</v>
      </c>
      <c r="L927" s="314">
        <v>0.5</v>
      </c>
      <c r="M927" s="315">
        <v>6</v>
      </c>
      <c r="N927" s="772"/>
      <c r="O927" s="372">
        <f t="shared" si="68"/>
        <v>119818</v>
      </c>
      <c r="Q927" s="396"/>
      <c r="R927" s="30"/>
      <c r="X927" s="313">
        <v>104189.16192795002</v>
      </c>
    </row>
    <row r="928" spans="1:24" x14ac:dyDescent="0.3">
      <c r="A928" s="77" t="s">
        <v>1545</v>
      </c>
      <c r="B928" s="77" t="s">
        <v>4634</v>
      </c>
      <c r="C928" s="29">
        <v>12</v>
      </c>
      <c r="D928" s="29">
        <v>54</v>
      </c>
      <c r="E928" s="329">
        <v>786</v>
      </c>
      <c r="F928" s="29">
        <v>3000</v>
      </c>
      <c r="G928" s="29">
        <v>2930</v>
      </c>
      <c r="H928" s="313">
        <v>4804.38</v>
      </c>
      <c r="I928" s="313">
        <v>3929.9828399999997</v>
      </c>
      <c r="J928" s="313">
        <v>3103.6294800000001</v>
      </c>
      <c r="K928" s="29">
        <v>143.1</v>
      </c>
      <c r="L928" s="314">
        <v>0.5</v>
      </c>
      <c r="M928" s="315">
        <v>6</v>
      </c>
      <c r="N928" s="772"/>
      <c r="O928" s="372">
        <f t="shared" si="68"/>
        <v>129569</v>
      </c>
      <c r="Q928" s="396"/>
      <c r="R928" s="30"/>
      <c r="X928" s="313">
        <v>112668.92652509999</v>
      </c>
    </row>
    <row r="929" spans="1:24" x14ac:dyDescent="0.3">
      <c r="A929" s="77" t="s">
        <v>1546</v>
      </c>
      <c r="B929" s="77" t="s">
        <v>4635</v>
      </c>
      <c r="C929" s="29">
        <v>13</v>
      </c>
      <c r="D929" s="29">
        <v>54</v>
      </c>
      <c r="E929" s="329">
        <v>852</v>
      </c>
      <c r="F929" s="29">
        <v>3000</v>
      </c>
      <c r="G929" s="29">
        <v>2930</v>
      </c>
      <c r="H929" s="313">
        <v>5205.3599999999997</v>
      </c>
      <c r="I929" s="313">
        <v>4257.9844799999992</v>
      </c>
      <c r="J929" s="313">
        <v>3362.6625599999998</v>
      </c>
      <c r="K929" s="29">
        <v>150.6</v>
      </c>
      <c r="L929" s="314">
        <v>0.5</v>
      </c>
      <c r="M929" s="315">
        <v>6</v>
      </c>
      <c r="N929" s="772"/>
      <c r="O929" s="372">
        <f t="shared" si="68"/>
        <v>139321</v>
      </c>
      <c r="Q929" s="396"/>
      <c r="R929" s="30"/>
      <c r="X929" s="313">
        <v>121148.69112224999</v>
      </c>
    </row>
    <row r="930" spans="1:24" x14ac:dyDescent="0.3">
      <c r="A930" s="77" t="s">
        <v>1547</v>
      </c>
      <c r="B930" s="77" t="s">
        <v>4636</v>
      </c>
      <c r="C930" s="29">
        <v>14</v>
      </c>
      <c r="D930" s="29">
        <v>54</v>
      </c>
      <c r="E930" s="329">
        <v>918</v>
      </c>
      <c r="F930" s="29">
        <v>3000</v>
      </c>
      <c r="G930" s="29">
        <v>2930</v>
      </c>
      <c r="H930" s="313">
        <v>5605.11</v>
      </c>
      <c r="I930" s="313">
        <v>4584.9799799999992</v>
      </c>
      <c r="J930" s="313">
        <v>3620.9010599999997</v>
      </c>
      <c r="K930" s="29">
        <v>165.8</v>
      </c>
      <c r="L930" s="314">
        <v>0.5</v>
      </c>
      <c r="M930" s="315">
        <v>6</v>
      </c>
      <c r="N930" s="773"/>
      <c r="O930" s="372">
        <f t="shared" si="68"/>
        <v>149073</v>
      </c>
      <c r="Q930" s="396"/>
      <c r="R930" s="30"/>
      <c r="X930" s="313">
        <v>129628.45571940002</v>
      </c>
    </row>
    <row r="931" spans="1:24" x14ac:dyDescent="0.3">
      <c r="O931" s="372">
        <f t="shared" si="68"/>
        <v>0</v>
      </c>
      <c r="Q931" s="396"/>
      <c r="R931" s="30"/>
    </row>
    <row r="932" spans="1:24" x14ac:dyDescent="0.3">
      <c r="A932" s="77" t="s">
        <v>1548</v>
      </c>
      <c r="B932" s="77" t="s">
        <v>3818</v>
      </c>
      <c r="C932" s="29">
        <v>2</v>
      </c>
      <c r="D932" s="29">
        <v>68</v>
      </c>
      <c r="E932" s="29">
        <v>500</v>
      </c>
      <c r="F932" s="29">
        <v>100</v>
      </c>
      <c r="G932" s="29">
        <v>60</v>
      </c>
      <c r="H932" s="313">
        <v>119.32230000000001</v>
      </c>
      <c r="I932" s="313">
        <v>97.60564140000001</v>
      </c>
      <c r="J932" s="313">
        <v>77.082205800000011</v>
      </c>
      <c r="K932" s="20">
        <v>4.7699999999999996</v>
      </c>
      <c r="L932" s="314">
        <v>0.5</v>
      </c>
      <c r="M932" s="315">
        <v>2</v>
      </c>
      <c r="N932" s="771" t="s">
        <v>201</v>
      </c>
      <c r="O932" s="372">
        <f t="shared" si="68"/>
        <v>11309</v>
      </c>
      <c r="P932" s="313"/>
      <c r="Q932" s="396"/>
      <c r="R932" s="30"/>
      <c r="X932" s="313">
        <v>9833.6868794999973</v>
      </c>
    </row>
    <row r="933" spans="1:24" x14ac:dyDescent="0.3">
      <c r="A933" s="77" t="s">
        <v>1549</v>
      </c>
      <c r="B933" s="77" t="s">
        <v>3819</v>
      </c>
      <c r="C933" s="29">
        <v>3</v>
      </c>
      <c r="D933" s="29">
        <v>68</v>
      </c>
      <c r="E933" s="29">
        <v>500</v>
      </c>
      <c r="F933" s="29">
        <v>160</v>
      </c>
      <c r="G933" s="29">
        <v>120</v>
      </c>
      <c r="H933" s="313">
        <v>178.43609999999998</v>
      </c>
      <c r="I933" s="313">
        <v>145.96072979999997</v>
      </c>
      <c r="J933" s="313">
        <v>115.26972059999999</v>
      </c>
      <c r="K933" s="20">
        <v>6.84</v>
      </c>
      <c r="L933" s="314">
        <v>0.5</v>
      </c>
      <c r="M933" s="315">
        <v>4</v>
      </c>
      <c r="N933" s="772"/>
      <c r="O933" s="372">
        <f t="shared" si="68"/>
        <v>13311</v>
      </c>
      <c r="P933" s="313"/>
      <c r="Q933" s="396"/>
      <c r="R933" s="30"/>
      <c r="X933" s="313">
        <v>11575.155207330001</v>
      </c>
    </row>
    <row r="934" spans="1:24" x14ac:dyDescent="0.3">
      <c r="A934" s="77" t="s">
        <v>1550</v>
      </c>
      <c r="B934" s="77" t="s">
        <v>3820</v>
      </c>
      <c r="C934" s="29">
        <v>4</v>
      </c>
      <c r="D934" s="29">
        <v>68</v>
      </c>
      <c r="E934" s="29">
        <v>500</v>
      </c>
      <c r="F934" s="29">
        <v>220</v>
      </c>
      <c r="G934" s="29">
        <v>180</v>
      </c>
      <c r="H934" s="313">
        <v>237.54990000000001</v>
      </c>
      <c r="I934" s="313">
        <v>194.3158182</v>
      </c>
      <c r="J934" s="313">
        <v>153.4572354</v>
      </c>
      <c r="K934" s="20">
        <v>9.09</v>
      </c>
      <c r="L934" s="314">
        <v>0.5</v>
      </c>
      <c r="M934" s="315">
        <v>4</v>
      </c>
      <c r="N934" s="772"/>
      <c r="O934" s="372">
        <f t="shared" si="68"/>
        <v>15318</v>
      </c>
      <c r="P934" s="313"/>
      <c r="Q934" s="396"/>
      <c r="R934" s="30"/>
      <c r="X934" s="313">
        <v>13320.269463599998</v>
      </c>
    </row>
    <row r="935" spans="1:24" x14ac:dyDescent="0.3">
      <c r="A935" s="317" t="s">
        <v>1551</v>
      </c>
      <c r="B935" s="317" t="s">
        <v>4637</v>
      </c>
      <c r="C935" s="318">
        <v>5</v>
      </c>
      <c r="D935" s="29">
        <v>68</v>
      </c>
      <c r="E935" s="318">
        <v>500</v>
      </c>
      <c r="F935" s="318">
        <v>280</v>
      </c>
      <c r="G935" s="318">
        <v>240</v>
      </c>
      <c r="H935" s="319">
        <v>296.66370000000001</v>
      </c>
      <c r="I935" s="319">
        <v>242.6709066</v>
      </c>
      <c r="J935" s="319">
        <v>191.6447502</v>
      </c>
      <c r="K935" s="335">
        <v>11.25</v>
      </c>
      <c r="L935" s="320">
        <v>0.5</v>
      </c>
      <c r="M935" s="321">
        <v>4</v>
      </c>
      <c r="N935" s="772"/>
      <c r="O935" s="372">
        <f t="shared" si="68"/>
        <v>17328</v>
      </c>
      <c r="P935" s="319"/>
      <c r="Q935" s="396"/>
      <c r="R935" s="30"/>
      <c r="X935" s="319">
        <v>15068.230529220004</v>
      </c>
    </row>
    <row r="936" spans="1:24" x14ac:dyDescent="0.3">
      <c r="A936" s="77" t="s">
        <v>1552</v>
      </c>
      <c r="B936" s="77" t="s">
        <v>4638</v>
      </c>
      <c r="C936" s="29">
        <v>6</v>
      </c>
      <c r="D936" s="29">
        <v>68</v>
      </c>
      <c r="E936" s="29">
        <v>500</v>
      </c>
      <c r="F936" s="29">
        <v>340</v>
      </c>
      <c r="G936" s="29">
        <v>300</v>
      </c>
      <c r="H936" s="313">
        <v>356.87219999999996</v>
      </c>
      <c r="I936" s="313">
        <v>291.92145959999993</v>
      </c>
      <c r="J936" s="313">
        <v>230.53944119999997</v>
      </c>
      <c r="K936" s="20">
        <v>13.5</v>
      </c>
      <c r="L936" s="314">
        <v>0.5</v>
      </c>
      <c r="M936" s="315">
        <v>4</v>
      </c>
      <c r="N936" s="772"/>
      <c r="O936" s="372">
        <f t="shared" si="68"/>
        <v>19344</v>
      </c>
      <c r="P936" s="313"/>
      <c r="Q936" s="396"/>
      <c r="X936" s="313">
        <v>16820.635803839996</v>
      </c>
    </row>
    <row r="937" spans="1:24" x14ac:dyDescent="0.3">
      <c r="A937" s="77" t="s">
        <v>1553</v>
      </c>
      <c r="B937" s="77" t="s">
        <v>4639</v>
      </c>
      <c r="C937" s="29">
        <v>7</v>
      </c>
      <c r="D937" s="29">
        <v>68</v>
      </c>
      <c r="E937" s="29">
        <v>500</v>
      </c>
      <c r="F937" s="29">
        <v>400</v>
      </c>
      <c r="G937" s="29">
        <v>360</v>
      </c>
      <c r="H937" s="313">
        <v>415.98599999999993</v>
      </c>
      <c r="I937" s="313">
        <v>340.27654799999993</v>
      </c>
      <c r="J937" s="313">
        <v>268.72695599999997</v>
      </c>
      <c r="K937" s="20">
        <v>15.75</v>
      </c>
      <c r="L937" s="314">
        <v>0.5</v>
      </c>
      <c r="M937" s="315">
        <v>4</v>
      </c>
      <c r="N937" s="772"/>
      <c r="O937" s="372">
        <f t="shared" si="68"/>
        <v>21362</v>
      </c>
      <c r="P937" s="313"/>
      <c r="Q937" s="396"/>
      <c r="X937" s="313">
        <v>18575.886210750003</v>
      </c>
    </row>
    <row r="938" spans="1:24" x14ac:dyDescent="0.3">
      <c r="A938" s="317" t="s">
        <v>1554</v>
      </c>
      <c r="B938" s="317" t="s">
        <v>4640</v>
      </c>
      <c r="C938" s="318">
        <v>8</v>
      </c>
      <c r="D938" s="29">
        <v>68</v>
      </c>
      <c r="E938" s="318">
        <v>500</v>
      </c>
      <c r="F938" s="318">
        <v>460</v>
      </c>
      <c r="G938" s="318">
        <v>420</v>
      </c>
      <c r="H938" s="319">
        <v>475.09980000000002</v>
      </c>
      <c r="I938" s="319">
        <v>388.63163639999999</v>
      </c>
      <c r="J938" s="319">
        <v>306.9144708</v>
      </c>
      <c r="K938" s="335">
        <v>17.91</v>
      </c>
      <c r="L938" s="320">
        <v>0.5</v>
      </c>
      <c r="M938" s="321">
        <v>4</v>
      </c>
      <c r="N938" s="772"/>
      <c r="O938" s="372">
        <f t="shared" si="68"/>
        <v>23386</v>
      </c>
      <c r="P938" s="319"/>
      <c r="Q938" s="396"/>
      <c r="X938" s="319">
        <v>20335.582503720001</v>
      </c>
    </row>
    <row r="939" spans="1:24" x14ac:dyDescent="0.3">
      <c r="A939" s="77" t="s">
        <v>1555</v>
      </c>
      <c r="B939" s="77" t="s">
        <v>4641</v>
      </c>
      <c r="C939" s="29">
        <v>9</v>
      </c>
      <c r="D939" s="29">
        <v>68</v>
      </c>
      <c r="E939" s="29">
        <v>500</v>
      </c>
      <c r="F939" s="29">
        <v>520</v>
      </c>
      <c r="G939" s="29">
        <v>480</v>
      </c>
      <c r="H939" s="313">
        <v>534.21359999999993</v>
      </c>
      <c r="I939" s="313">
        <v>436.98672479999993</v>
      </c>
      <c r="J939" s="313">
        <v>345.10198559999998</v>
      </c>
      <c r="K939" s="20">
        <v>20.16</v>
      </c>
      <c r="L939" s="314">
        <v>0.5</v>
      </c>
      <c r="M939" s="315">
        <v>4</v>
      </c>
      <c r="N939" s="772"/>
      <c r="O939" s="372">
        <f t="shared" si="68"/>
        <v>25413</v>
      </c>
      <c r="P939" s="313"/>
      <c r="Q939" s="396"/>
      <c r="X939" s="313">
        <v>22098.122251920002</v>
      </c>
    </row>
    <row r="940" spans="1:24" x14ac:dyDescent="0.3">
      <c r="A940" s="77" t="s">
        <v>1556</v>
      </c>
      <c r="B940" s="77" t="s">
        <v>4642</v>
      </c>
      <c r="C940" s="29">
        <v>10</v>
      </c>
      <c r="D940" s="29">
        <v>68</v>
      </c>
      <c r="E940" s="29">
        <v>500</v>
      </c>
      <c r="F940" s="29">
        <v>580</v>
      </c>
      <c r="G940" s="29">
        <v>540</v>
      </c>
      <c r="H940" s="313">
        <v>594.4221</v>
      </c>
      <c r="I940" s="313">
        <v>486.23727779999996</v>
      </c>
      <c r="J940" s="313">
        <v>383.9966766</v>
      </c>
      <c r="K940" s="20">
        <v>22.41</v>
      </c>
      <c r="L940" s="314">
        <v>0.5</v>
      </c>
      <c r="M940" s="315">
        <v>6</v>
      </c>
      <c r="N940" s="772"/>
      <c r="O940" s="372">
        <f t="shared" si="68"/>
        <v>27445</v>
      </c>
      <c r="P940" s="313"/>
      <c r="Q940" s="396"/>
      <c r="X940" s="313">
        <v>23865.109563239999</v>
      </c>
    </row>
    <row r="941" spans="1:24" x14ac:dyDescent="0.3">
      <c r="A941" s="317" t="s">
        <v>1557</v>
      </c>
      <c r="B941" s="317" t="s">
        <v>4643</v>
      </c>
      <c r="C941" s="318">
        <v>11</v>
      </c>
      <c r="D941" s="29">
        <v>68</v>
      </c>
      <c r="E941" s="318">
        <v>500</v>
      </c>
      <c r="F941" s="318">
        <v>640</v>
      </c>
      <c r="G941" s="318">
        <v>600</v>
      </c>
      <c r="H941" s="319">
        <v>653.53589999999986</v>
      </c>
      <c r="I941" s="319">
        <v>534.5923661999999</v>
      </c>
      <c r="J941" s="319">
        <v>422.18419139999992</v>
      </c>
      <c r="K941" s="335">
        <v>24.66</v>
      </c>
      <c r="L941" s="320">
        <v>0.5</v>
      </c>
      <c r="M941" s="321">
        <v>6</v>
      </c>
      <c r="N941" s="772"/>
      <c r="O941" s="372">
        <f t="shared" si="68"/>
        <v>29478</v>
      </c>
      <c r="P941" s="319"/>
      <c r="Q941" s="396"/>
      <c r="X941" s="319">
        <v>25633.330352190009</v>
      </c>
    </row>
    <row r="942" spans="1:24" x14ac:dyDescent="0.3">
      <c r="A942" s="77" t="s">
        <v>1558</v>
      </c>
      <c r="B942" s="77" t="s">
        <v>4644</v>
      </c>
      <c r="C942" s="29">
        <v>12</v>
      </c>
      <c r="D942" s="29">
        <v>68</v>
      </c>
      <c r="E942" s="29">
        <v>500</v>
      </c>
      <c r="F942" s="29">
        <v>700</v>
      </c>
      <c r="G942" s="29">
        <v>660</v>
      </c>
      <c r="H942" s="313">
        <v>712.64969999999994</v>
      </c>
      <c r="I942" s="313">
        <v>582.9474545999999</v>
      </c>
      <c r="J942" s="313">
        <v>460.37170619999995</v>
      </c>
      <c r="K942" s="20">
        <v>26.82</v>
      </c>
      <c r="L942" s="314">
        <v>0.5</v>
      </c>
      <c r="M942" s="315">
        <v>6</v>
      </c>
      <c r="N942" s="772"/>
      <c r="O942" s="372">
        <f t="shared" si="68"/>
        <v>31489</v>
      </c>
      <c r="P942" s="313"/>
      <c r="Q942" s="396"/>
      <c r="X942" s="313">
        <v>27381.553039170001</v>
      </c>
    </row>
    <row r="943" spans="1:24" x14ac:dyDescent="0.3">
      <c r="A943" s="77" t="s">
        <v>1559</v>
      </c>
      <c r="B943" s="77" t="s">
        <v>4645</v>
      </c>
      <c r="C943" s="29">
        <v>13</v>
      </c>
      <c r="D943" s="29">
        <v>68</v>
      </c>
      <c r="E943" s="29">
        <v>500</v>
      </c>
      <c r="F943" s="29">
        <v>760</v>
      </c>
      <c r="G943" s="29">
        <v>720</v>
      </c>
      <c r="H943" s="313">
        <v>771.76350000000002</v>
      </c>
      <c r="I943" s="313">
        <v>631.30254300000001</v>
      </c>
      <c r="J943" s="313">
        <v>498.55922100000004</v>
      </c>
      <c r="K943" s="20">
        <v>29.069999999999997</v>
      </c>
      <c r="L943" s="314">
        <v>0.5</v>
      </c>
      <c r="M943" s="315">
        <v>6</v>
      </c>
      <c r="N943" s="772"/>
      <c r="O943" s="372">
        <f t="shared" si="68"/>
        <v>33499</v>
      </c>
      <c r="P943" s="313"/>
      <c r="Q943" s="396"/>
      <c r="X943" s="313">
        <v>29129.775726150005</v>
      </c>
    </row>
    <row r="944" spans="1:24" x14ac:dyDescent="0.3">
      <c r="A944" s="77" t="s">
        <v>1560</v>
      </c>
      <c r="B944" s="77" t="s">
        <v>4646</v>
      </c>
      <c r="C944" s="29">
        <v>14</v>
      </c>
      <c r="D944" s="29">
        <v>68</v>
      </c>
      <c r="E944" s="29">
        <v>500</v>
      </c>
      <c r="F944" s="29">
        <v>820</v>
      </c>
      <c r="G944" s="29">
        <v>780</v>
      </c>
      <c r="H944" s="313">
        <v>831.97199999999987</v>
      </c>
      <c r="I944" s="313">
        <v>680.55309599999987</v>
      </c>
      <c r="J944" s="313">
        <v>537.45391199999995</v>
      </c>
      <c r="K944" s="20">
        <v>31.319999999999997</v>
      </c>
      <c r="L944" s="314">
        <v>0.5</v>
      </c>
      <c r="M944" s="315">
        <v>6</v>
      </c>
      <c r="N944" s="773"/>
      <c r="O944" s="372">
        <f t="shared" si="68"/>
        <v>35714</v>
      </c>
      <c r="P944" s="313"/>
      <c r="Q944" s="396"/>
      <c r="X944" s="313">
        <v>31055.715622799988</v>
      </c>
    </row>
    <row r="945" spans="1:24" x14ac:dyDescent="0.3">
      <c r="C945" s="311"/>
      <c r="D945" s="311"/>
      <c r="E945" s="311"/>
      <c r="F945" s="311"/>
      <c r="G945" s="311"/>
      <c r="H945" s="33"/>
      <c r="I945" s="33"/>
      <c r="J945" s="33"/>
      <c r="K945" s="336"/>
      <c r="L945" s="322"/>
      <c r="M945" s="323"/>
      <c r="O945" s="372">
        <f t="shared" si="68"/>
        <v>0</v>
      </c>
      <c r="P945" s="33"/>
      <c r="Q945" s="396"/>
      <c r="X945" s="33"/>
    </row>
    <row r="946" spans="1:24" x14ac:dyDescent="0.3">
      <c r="A946" s="324"/>
      <c r="B946" s="325" t="s">
        <v>175</v>
      </c>
      <c r="C946" s="324"/>
      <c r="D946" s="324"/>
      <c r="E946" s="324"/>
      <c r="F946" s="324"/>
      <c r="G946" s="324"/>
      <c r="H946" s="326"/>
      <c r="I946" s="326"/>
      <c r="J946" s="326"/>
      <c r="K946" s="337"/>
      <c r="L946" s="327"/>
      <c r="M946" s="327"/>
      <c r="N946" s="324"/>
      <c r="O946" s="372">
        <f t="shared" si="68"/>
        <v>0</v>
      </c>
      <c r="P946" s="328"/>
      <c r="Q946" s="396"/>
      <c r="X946" s="328"/>
    </row>
    <row r="947" spans="1:24" x14ac:dyDescent="0.3">
      <c r="A947" s="77" t="s">
        <v>1561</v>
      </c>
      <c r="B947" s="77" t="s">
        <v>3821</v>
      </c>
      <c r="C947" s="29">
        <v>2</v>
      </c>
      <c r="D947" s="29">
        <v>68</v>
      </c>
      <c r="E947" s="29">
        <v>550</v>
      </c>
      <c r="F947" s="29">
        <v>100</v>
      </c>
      <c r="G947" s="29">
        <v>60</v>
      </c>
      <c r="H947" s="313">
        <v>130.26929999999999</v>
      </c>
      <c r="I947" s="313">
        <v>106.56028739999998</v>
      </c>
      <c r="J947" s="313">
        <v>84.15396779999999</v>
      </c>
      <c r="K947" s="20">
        <v>4.95</v>
      </c>
      <c r="L947" s="314">
        <v>0.5</v>
      </c>
      <c r="M947" s="315">
        <v>2</v>
      </c>
      <c r="N947" s="771" t="s">
        <v>201</v>
      </c>
      <c r="O947" s="372">
        <f t="shared" si="68"/>
        <v>12165</v>
      </c>
      <c r="P947" s="313"/>
      <c r="Q947" s="396"/>
      <c r="X947" s="313">
        <v>10578.175740000001</v>
      </c>
    </row>
    <row r="948" spans="1:24" x14ac:dyDescent="0.3">
      <c r="A948" s="77" t="s">
        <v>1562</v>
      </c>
      <c r="B948" s="77" t="s">
        <v>3822</v>
      </c>
      <c r="C948" s="29">
        <v>3</v>
      </c>
      <c r="D948" s="29">
        <v>68</v>
      </c>
      <c r="E948" s="29">
        <v>550</v>
      </c>
      <c r="F948" s="29">
        <v>160</v>
      </c>
      <c r="G948" s="29">
        <v>120</v>
      </c>
      <c r="H948" s="313">
        <v>195.9513</v>
      </c>
      <c r="I948" s="313">
        <v>160.2881634</v>
      </c>
      <c r="J948" s="313">
        <v>126.5845398</v>
      </c>
      <c r="K948" s="20">
        <v>7.29</v>
      </c>
      <c r="L948" s="314">
        <v>0.5</v>
      </c>
      <c r="M948" s="315">
        <v>4</v>
      </c>
      <c r="N948" s="772"/>
      <c r="O948" s="372">
        <f t="shared" si="68"/>
        <v>14365</v>
      </c>
      <c r="P948" s="313"/>
      <c r="Q948" s="396"/>
      <c r="X948" s="313">
        <v>12491.7012</v>
      </c>
    </row>
    <row r="949" spans="1:24" x14ac:dyDescent="0.3">
      <c r="A949" s="77" t="s">
        <v>1563</v>
      </c>
      <c r="B949" s="77" t="s">
        <v>3823</v>
      </c>
      <c r="C949" s="29">
        <v>4</v>
      </c>
      <c r="D949" s="29">
        <v>68</v>
      </c>
      <c r="E949" s="29">
        <v>550</v>
      </c>
      <c r="F949" s="29">
        <v>220</v>
      </c>
      <c r="G949" s="29">
        <v>180</v>
      </c>
      <c r="H949" s="313">
        <v>261.63330000000002</v>
      </c>
      <c r="I949" s="313">
        <v>214.01603940000001</v>
      </c>
      <c r="J949" s="313">
        <v>169.01511180000003</v>
      </c>
      <c r="K949" s="20">
        <v>9.7200000000000006</v>
      </c>
      <c r="L949" s="314">
        <v>0.5</v>
      </c>
      <c r="M949" s="315">
        <v>4</v>
      </c>
      <c r="N949" s="772"/>
      <c r="O949" s="372">
        <f t="shared" si="68"/>
        <v>16574</v>
      </c>
      <c r="P949" s="313"/>
      <c r="Q949" s="396"/>
      <c r="X949" s="313">
        <v>14411.934900000004</v>
      </c>
    </row>
    <row r="950" spans="1:24" x14ac:dyDescent="0.3">
      <c r="A950" s="317" t="s">
        <v>1564</v>
      </c>
      <c r="B950" s="317" t="s">
        <v>4647</v>
      </c>
      <c r="C950" s="318">
        <v>5</v>
      </c>
      <c r="D950" s="29">
        <v>68</v>
      </c>
      <c r="E950" s="318">
        <v>550</v>
      </c>
      <c r="F950" s="318">
        <v>280</v>
      </c>
      <c r="G950" s="318">
        <v>240</v>
      </c>
      <c r="H950" s="319">
        <v>326.22059999999993</v>
      </c>
      <c r="I950" s="319">
        <v>266.84845079999991</v>
      </c>
      <c r="J950" s="319">
        <v>210.73850759999996</v>
      </c>
      <c r="K950" s="335">
        <v>12.06</v>
      </c>
      <c r="L950" s="320">
        <v>0.5</v>
      </c>
      <c r="M950" s="321">
        <v>4</v>
      </c>
      <c r="N950" s="772"/>
      <c r="O950" s="372">
        <f t="shared" si="68"/>
        <v>18786</v>
      </c>
      <c r="P950" s="319"/>
      <c r="Q950" s="396"/>
      <c r="X950" s="319">
        <v>16335.522720000001</v>
      </c>
    </row>
    <row r="951" spans="1:24" x14ac:dyDescent="0.3">
      <c r="A951" s="77" t="s">
        <v>1565</v>
      </c>
      <c r="B951" s="77" t="s">
        <v>4648</v>
      </c>
      <c r="C951" s="29">
        <v>6</v>
      </c>
      <c r="D951" s="29">
        <v>68</v>
      </c>
      <c r="E951" s="29">
        <v>550</v>
      </c>
      <c r="F951" s="29">
        <v>340</v>
      </c>
      <c r="G951" s="29">
        <v>300</v>
      </c>
      <c r="H951" s="313">
        <v>391.90260000000001</v>
      </c>
      <c r="I951" s="313">
        <v>320.5763268</v>
      </c>
      <c r="J951" s="313">
        <v>253.1690796</v>
      </c>
      <c r="K951" s="20">
        <v>14.490000000000002</v>
      </c>
      <c r="L951" s="314">
        <v>0.5</v>
      </c>
      <c r="M951" s="315">
        <v>4</v>
      </c>
      <c r="N951" s="772"/>
      <c r="O951" s="372">
        <f t="shared" si="68"/>
        <v>21002</v>
      </c>
      <c r="P951" s="313"/>
      <c r="Q951" s="396"/>
      <c r="X951" s="313">
        <v>18262.464660000001</v>
      </c>
    </row>
    <row r="952" spans="1:24" x14ac:dyDescent="0.3">
      <c r="A952" s="77" t="s">
        <v>1566</v>
      </c>
      <c r="B952" s="77" t="s">
        <v>4649</v>
      </c>
      <c r="C952" s="29">
        <v>7</v>
      </c>
      <c r="D952" s="29">
        <v>68</v>
      </c>
      <c r="E952" s="29">
        <v>550</v>
      </c>
      <c r="F952" s="29">
        <v>400</v>
      </c>
      <c r="G952" s="29">
        <v>360</v>
      </c>
      <c r="H952" s="313">
        <v>457.58459999999997</v>
      </c>
      <c r="I952" s="313">
        <v>374.30420279999993</v>
      </c>
      <c r="J952" s="313">
        <v>295.59965159999996</v>
      </c>
      <c r="K952" s="20">
        <v>16.829999999999998</v>
      </c>
      <c r="L952" s="314">
        <v>0.5</v>
      </c>
      <c r="M952" s="315">
        <v>4</v>
      </c>
      <c r="N952" s="772"/>
      <c r="O952" s="372">
        <f t="shared" si="68"/>
        <v>23224</v>
      </c>
      <c r="P952" s="313"/>
      <c r="Q952" s="396"/>
      <c r="X952" s="313">
        <v>20194.43778</v>
      </c>
    </row>
    <row r="953" spans="1:24" x14ac:dyDescent="0.3">
      <c r="A953" s="317" t="s">
        <v>1567</v>
      </c>
      <c r="B953" s="317" t="s">
        <v>4650</v>
      </c>
      <c r="C953" s="318">
        <v>8</v>
      </c>
      <c r="D953" s="29">
        <v>68</v>
      </c>
      <c r="E953" s="318">
        <v>550</v>
      </c>
      <c r="F953" s="318">
        <v>460</v>
      </c>
      <c r="G953" s="318">
        <v>420</v>
      </c>
      <c r="H953" s="319">
        <v>522.17189999999994</v>
      </c>
      <c r="I953" s="319">
        <v>427.13661419999994</v>
      </c>
      <c r="J953" s="319">
        <v>337.32304739999995</v>
      </c>
      <c r="K953" s="335">
        <v>19.259999999999998</v>
      </c>
      <c r="L953" s="320">
        <v>0.5</v>
      </c>
      <c r="M953" s="321">
        <v>4</v>
      </c>
      <c r="N953" s="772"/>
      <c r="O953" s="372">
        <f t="shared" si="68"/>
        <v>25449</v>
      </c>
      <c r="P953" s="319"/>
      <c r="Q953" s="396"/>
      <c r="X953" s="319">
        <v>22129.765020000006</v>
      </c>
    </row>
    <row r="954" spans="1:24" x14ac:dyDescent="0.3">
      <c r="A954" s="77" t="s">
        <v>1568</v>
      </c>
      <c r="B954" s="77" t="s">
        <v>4651</v>
      </c>
      <c r="C954" s="29">
        <v>9</v>
      </c>
      <c r="D954" s="29">
        <v>68</v>
      </c>
      <c r="E954" s="29">
        <v>550</v>
      </c>
      <c r="F954" s="29">
        <v>520</v>
      </c>
      <c r="G954" s="29">
        <v>480</v>
      </c>
      <c r="H954" s="313">
        <v>587.85390000000007</v>
      </c>
      <c r="I954" s="313">
        <v>480.86449020000003</v>
      </c>
      <c r="J954" s="313">
        <v>379.75361940000005</v>
      </c>
      <c r="K954" s="20">
        <v>21.6</v>
      </c>
      <c r="L954" s="314">
        <v>0.5</v>
      </c>
      <c r="M954" s="315">
        <v>4</v>
      </c>
      <c r="N954" s="772"/>
      <c r="O954" s="372">
        <f t="shared" si="68"/>
        <v>27679</v>
      </c>
      <c r="P954" s="313"/>
      <c r="Q954" s="396"/>
      <c r="X954" s="313">
        <v>24068.446379999998</v>
      </c>
    </row>
    <row r="955" spans="1:24" x14ac:dyDescent="0.3">
      <c r="A955" s="77" t="s">
        <v>1569</v>
      </c>
      <c r="B955" s="77" t="s">
        <v>4652</v>
      </c>
      <c r="C955" s="29">
        <v>10</v>
      </c>
      <c r="D955" s="29">
        <v>68</v>
      </c>
      <c r="E955" s="29">
        <v>550</v>
      </c>
      <c r="F955" s="29">
        <v>580</v>
      </c>
      <c r="G955" s="29">
        <v>540</v>
      </c>
      <c r="H955" s="313">
        <v>653.53589999999986</v>
      </c>
      <c r="I955" s="313">
        <v>534.5923661999999</v>
      </c>
      <c r="J955" s="313">
        <v>422.18419139999992</v>
      </c>
      <c r="K955" s="20">
        <v>24.03</v>
      </c>
      <c r="L955" s="314">
        <v>0.5</v>
      </c>
      <c r="M955" s="315">
        <v>6</v>
      </c>
      <c r="N955" s="772"/>
      <c r="O955" s="372">
        <f t="shared" si="68"/>
        <v>29914</v>
      </c>
      <c r="P955" s="313"/>
      <c r="Q955" s="396"/>
      <c r="X955" s="313">
        <v>26012.158919999998</v>
      </c>
    </row>
    <row r="956" spans="1:24" x14ac:dyDescent="0.3">
      <c r="A956" s="317" t="s">
        <v>1570</v>
      </c>
      <c r="B956" s="317" t="s">
        <v>4653</v>
      </c>
      <c r="C956" s="318">
        <v>11</v>
      </c>
      <c r="D956" s="29">
        <v>68</v>
      </c>
      <c r="E956" s="318">
        <v>550</v>
      </c>
      <c r="F956" s="318">
        <v>640</v>
      </c>
      <c r="G956" s="318">
        <v>600</v>
      </c>
      <c r="H956" s="319">
        <v>718.12319999999988</v>
      </c>
      <c r="I956" s="319">
        <v>587.42477759999986</v>
      </c>
      <c r="J956" s="319">
        <v>463.90758719999997</v>
      </c>
      <c r="K956" s="335">
        <v>26.37</v>
      </c>
      <c r="L956" s="320">
        <v>0.5</v>
      </c>
      <c r="M956" s="321">
        <v>6</v>
      </c>
      <c r="N956" s="772"/>
      <c r="O956" s="372">
        <f t="shared" si="68"/>
        <v>32151</v>
      </c>
      <c r="P956" s="319"/>
      <c r="Q956" s="396"/>
      <c r="X956" s="319">
        <v>27957.54852</v>
      </c>
    </row>
    <row r="957" spans="1:24" x14ac:dyDescent="0.3">
      <c r="A957" s="77" t="s">
        <v>1571</v>
      </c>
      <c r="B957" s="77" t="s">
        <v>4654</v>
      </c>
      <c r="C957" s="29">
        <v>12</v>
      </c>
      <c r="D957" s="29">
        <v>68</v>
      </c>
      <c r="E957" s="29">
        <v>550</v>
      </c>
      <c r="F957" s="29">
        <v>700</v>
      </c>
      <c r="G957" s="29">
        <v>660</v>
      </c>
      <c r="H957" s="313">
        <v>783.80520000000001</v>
      </c>
      <c r="I957" s="313">
        <v>641.15265360000001</v>
      </c>
      <c r="J957" s="313">
        <v>506.33815920000001</v>
      </c>
      <c r="K957" s="20">
        <v>28.8</v>
      </c>
      <c r="L957" s="314">
        <v>0.5</v>
      </c>
      <c r="M957" s="315">
        <v>6</v>
      </c>
      <c r="N957" s="772"/>
      <c r="O957" s="372">
        <f t="shared" si="68"/>
        <v>34363</v>
      </c>
      <c r="P957" s="313"/>
      <c r="Q957" s="396"/>
      <c r="X957" s="313">
        <v>29881.136339999994</v>
      </c>
    </row>
    <row r="958" spans="1:24" x14ac:dyDescent="0.3">
      <c r="A958" s="77" t="s">
        <v>1572</v>
      </c>
      <c r="B958" s="77" t="s">
        <v>4655</v>
      </c>
      <c r="C958" s="29">
        <v>13</v>
      </c>
      <c r="D958" s="29">
        <v>68</v>
      </c>
      <c r="E958" s="29">
        <v>550</v>
      </c>
      <c r="F958" s="29">
        <v>760</v>
      </c>
      <c r="G958" s="29">
        <v>720</v>
      </c>
      <c r="H958" s="313">
        <v>849.48719999999992</v>
      </c>
      <c r="I958" s="313">
        <v>694.88052959999993</v>
      </c>
      <c r="J958" s="313">
        <v>548.76873119999993</v>
      </c>
      <c r="K958" s="20">
        <v>31.14</v>
      </c>
      <c r="L958" s="314">
        <v>0.5</v>
      </c>
      <c r="M958" s="315">
        <v>6</v>
      </c>
      <c r="N958" s="772"/>
      <c r="O958" s="372">
        <f t="shared" si="68"/>
        <v>36574</v>
      </c>
      <c r="P958" s="313"/>
      <c r="Q958" s="396"/>
      <c r="X958" s="313">
        <v>31803.0471</v>
      </c>
    </row>
    <row r="959" spans="1:24" x14ac:dyDescent="0.3">
      <c r="A959" s="77" t="s">
        <v>1573</v>
      </c>
      <c r="B959" s="77" t="s">
        <v>4656</v>
      </c>
      <c r="C959" s="29">
        <v>14</v>
      </c>
      <c r="D959" s="29">
        <v>68</v>
      </c>
      <c r="E959" s="29">
        <v>550</v>
      </c>
      <c r="F959" s="29">
        <v>820</v>
      </c>
      <c r="G959" s="29">
        <v>780</v>
      </c>
      <c r="H959" s="313">
        <v>914.07449999999994</v>
      </c>
      <c r="I959" s="313">
        <v>747.71294099999989</v>
      </c>
      <c r="J959" s="313">
        <v>590.49212699999998</v>
      </c>
      <c r="K959" s="20">
        <v>33.57</v>
      </c>
      <c r="L959" s="314">
        <v>0.5</v>
      </c>
      <c r="M959" s="315">
        <v>6</v>
      </c>
      <c r="N959" s="773"/>
      <c r="O959" s="372">
        <f t="shared" si="68"/>
        <v>39009</v>
      </c>
      <c r="P959" s="313"/>
      <c r="Q959" s="396"/>
      <c r="X959" s="313">
        <v>33921.173879999995</v>
      </c>
    </row>
    <row r="960" spans="1:24" x14ac:dyDescent="0.3">
      <c r="H960" s="30"/>
      <c r="I960" s="30"/>
      <c r="J960" s="30"/>
      <c r="K960" s="338"/>
      <c r="M960" s="324"/>
      <c r="O960" s="372">
        <f t="shared" si="68"/>
        <v>0</v>
      </c>
      <c r="P960" s="30"/>
      <c r="Q960" s="396"/>
      <c r="X960" s="30"/>
    </row>
    <row r="961" spans="1:24" x14ac:dyDescent="0.3">
      <c r="B961" s="325" t="s">
        <v>176</v>
      </c>
      <c r="H961" s="30"/>
      <c r="I961" s="30"/>
      <c r="J961" s="30"/>
      <c r="K961" s="338"/>
      <c r="M961" s="324"/>
      <c r="O961" s="372">
        <f t="shared" si="68"/>
        <v>0</v>
      </c>
      <c r="P961" s="30"/>
      <c r="Q961" s="396"/>
      <c r="X961" s="30"/>
    </row>
    <row r="962" spans="1:24" x14ac:dyDescent="0.3">
      <c r="A962" s="77" t="s">
        <v>1574</v>
      </c>
      <c r="B962" s="77" t="s">
        <v>3824</v>
      </c>
      <c r="C962" s="29">
        <v>2</v>
      </c>
      <c r="D962" s="29">
        <v>68</v>
      </c>
      <c r="E962" s="29">
        <v>750</v>
      </c>
      <c r="F962" s="29">
        <v>100</v>
      </c>
      <c r="G962" s="29">
        <v>60</v>
      </c>
      <c r="H962" s="313">
        <v>176.24670000000003</v>
      </c>
      <c r="I962" s="313">
        <v>144.16980060000003</v>
      </c>
      <c r="J962" s="313">
        <v>113.85536820000003</v>
      </c>
      <c r="K962" s="20">
        <v>6.3</v>
      </c>
      <c r="L962" s="314">
        <v>0.5</v>
      </c>
      <c r="M962" s="315">
        <v>2</v>
      </c>
      <c r="N962" s="771" t="s">
        <v>201</v>
      </c>
      <c r="O962" s="372">
        <f t="shared" si="68"/>
        <v>13354</v>
      </c>
      <c r="P962" s="313"/>
      <c r="Q962" s="396"/>
      <c r="R962" s="313"/>
      <c r="S962" s="30"/>
      <c r="X962" s="313">
        <v>11612.502495000001</v>
      </c>
    </row>
    <row r="963" spans="1:24" x14ac:dyDescent="0.3">
      <c r="A963" s="77" t="s">
        <v>1575</v>
      </c>
      <c r="B963" s="77" t="s">
        <v>3825</v>
      </c>
      <c r="C963" s="29">
        <v>3</v>
      </c>
      <c r="D963" s="29">
        <v>68</v>
      </c>
      <c r="E963" s="29">
        <v>750</v>
      </c>
      <c r="F963" s="29">
        <v>160</v>
      </c>
      <c r="G963" s="29">
        <v>120</v>
      </c>
      <c r="H963" s="313">
        <v>263.82270000000005</v>
      </c>
      <c r="I963" s="313">
        <v>215.80696860000003</v>
      </c>
      <c r="J963" s="313">
        <v>170.42946420000004</v>
      </c>
      <c r="K963" s="20">
        <v>9.3600000000000012</v>
      </c>
      <c r="L963" s="314">
        <v>0.5</v>
      </c>
      <c r="M963" s="315">
        <v>4</v>
      </c>
      <c r="N963" s="772"/>
      <c r="O963" s="372">
        <f t="shared" si="68"/>
        <v>16086</v>
      </c>
      <c r="P963" s="313"/>
      <c r="Q963" s="396"/>
      <c r="R963" s="313"/>
      <c r="S963" s="30"/>
      <c r="X963" s="313">
        <v>13987.41734808</v>
      </c>
    </row>
    <row r="964" spans="1:24" x14ac:dyDescent="0.3">
      <c r="A964" s="77" t="s">
        <v>1576</v>
      </c>
      <c r="B964" s="77" t="s">
        <v>3826</v>
      </c>
      <c r="C964" s="29">
        <v>4</v>
      </c>
      <c r="D964" s="29">
        <v>68</v>
      </c>
      <c r="E964" s="29">
        <v>750</v>
      </c>
      <c r="F964" s="29">
        <v>220</v>
      </c>
      <c r="G964" s="29">
        <v>180</v>
      </c>
      <c r="H964" s="313">
        <v>352.49340000000007</v>
      </c>
      <c r="I964" s="313">
        <v>288.33960120000006</v>
      </c>
      <c r="J964" s="313">
        <v>227.71073640000006</v>
      </c>
      <c r="K964" s="20">
        <v>12.420000000000002</v>
      </c>
      <c r="L964" s="314">
        <v>0.5</v>
      </c>
      <c r="M964" s="315">
        <v>4</v>
      </c>
      <c r="N964" s="772"/>
      <c r="O964" s="372">
        <f t="shared" si="68"/>
        <v>18822</v>
      </c>
      <c r="P964" s="313"/>
      <c r="Q964" s="396"/>
      <c r="R964" s="313"/>
      <c r="S964" s="30"/>
      <c r="X964" s="313">
        <v>16367.306361120001</v>
      </c>
    </row>
    <row r="965" spans="1:24" x14ac:dyDescent="0.3">
      <c r="A965" s="317" t="s">
        <v>1577</v>
      </c>
      <c r="B965" s="317" t="s">
        <v>4657</v>
      </c>
      <c r="C965" s="318">
        <v>5</v>
      </c>
      <c r="D965" s="29">
        <v>68</v>
      </c>
      <c r="E965" s="318">
        <v>750</v>
      </c>
      <c r="F965" s="318">
        <v>280</v>
      </c>
      <c r="G965" s="318">
        <v>240</v>
      </c>
      <c r="H965" s="319">
        <v>440.06939999999997</v>
      </c>
      <c r="I965" s="319">
        <v>359.97676919999998</v>
      </c>
      <c r="J965" s="319">
        <v>284.28483239999997</v>
      </c>
      <c r="K965" s="335">
        <v>15.48</v>
      </c>
      <c r="L965" s="320">
        <v>0.5</v>
      </c>
      <c r="M965" s="321">
        <v>4</v>
      </c>
      <c r="N965" s="772"/>
      <c r="O965" s="372">
        <f t="shared" ref="O965:O1028" si="69">ROUND(X965*1.15,0)</f>
        <v>21565</v>
      </c>
      <c r="P965" s="319"/>
      <c r="Q965" s="396"/>
      <c r="R965" s="313"/>
      <c r="S965" s="30"/>
      <c r="X965" s="319">
        <v>18752.169534120007</v>
      </c>
    </row>
    <row r="966" spans="1:24" x14ac:dyDescent="0.3">
      <c r="A966" s="77" t="s">
        <v>1578</v>
      </c>
      <c r="B966" s="77" t="s">
        <v>4658</v>
      </c>
      <c r="C966" s="29">
        <v>6</v>
      </c>
      <c r="D966" s="29">
        <v>68</v>
      </c>
      <c r="E966" s="29">
        <v>750</v>
      </c>
      <c r="F966" s="29">
        <v>340</v>
      </c>
      <c r="G966" s="29">
        <v>300</v>
      </c>
      <c r="H966" s="313">
        <v>528.74009999999998</v>
      </c>
      <c r="I966" s="313">
        <v>432.50940179999998</v>
      </c>
      <c r="J966" s="313">
        <v>341.56610460000002</v>
      </c>
      <c r="K966" s="20">
        <v>18.63</v>
      </c>
      <c r="L966" s="314">
        <v>0.5</v>
      </c>
      <c r="M966" s="315">
        <v>4</v>
      </c>
      <c r="N966" s="772"/>
      <c r="O966" s="372">
        <f t="shared" si="69"/>
        <v>24313</v>
      </c>
      <c r="P966" s="313"/>
      <c r="Q966" s="396"/>
      <c r="R966" s="313"/>
      <c r="S966" s="30"/>
      <c r="X966" s="313">
        <v>21142.006867079999</v>
      </c>
    </row>
    <row r="967" spans="1:24" x14ac:dyDescent="0.3">
      <c r="A967" s="77" t="s">
        <v>1579</v>
      </c>
      <c r="B967" s="77" t="s">
        <v>4659</v>
      </c>
      <c r="C967" s="29">
        <v>7</v>
      </c>
      <c r="D967" s="29">
        <v>68</v>
      </c>
      <c r="E967" s="29">
        <v>750</v>
      </c>
      <c r="F967" s="29">
        <v>400</v>
      </c>
      <c r="G967" s="29">
        <v>360</v>
      </c>
      <c r="H967" s="313">
        <v>616.31610000000001</v>
      </c>
      <c r="I967" s="313">
        <v>504.14656979999995</v>
      </c>
      <c r="J967" s="313">
        <v>398.14020060000001</v>
      </c>
      <c r="K967" s="20">
        <v>21.69</v>
      </c>
      <c r="L967" s="314">
        <v>0.5</v>
      </c>
      <c r="M967" s="315">
        <v>4</v>
      </c>
      <c r="N967" s="772"/>
      <c r="O967" s="372">
        <f t="shared" si="69"/>
        <v>27067</v>
      </c>
      <c r="P967" s="313"/>
      <c r="Q967" s="396"/>
      <c r="R967" s="313"/>
      <c r="S967" s="30"/>
      <c r="X967" s="313">
        <v>23536.818360000001</v>
      </c>
    </row>
    <row r="968" spans="1:24" x14ac:dyDescent="0.3">
      <c r="A968" s="317" t="s">
        <v>1580</v>
      </c>
      <c r="B968" s="317" t="s">
        <v>4660</v>
      </c>
      <c r="C968" s="318">
        <v>8</v>
      </c>
      <c r="D968" s="29">
        <v>68</v>
      </c>
      <c r="E968" s="318">
        <v>750</v>
      </c>
      <c r="F968" s="318">
        <v>460</v>
      </c>
      <c r="G968" s="318">
        <v>420</v>
      </c>
      <c r="H968" s="319">
        <v>703.89209999999991</v>
      </c>
      <c r="I968" s="319">
        <v>575.78373779999993</v>
      </c>
      <c r="J968" s="319">
        <v>454.71429659999995</v>
      </c>
      <c r="K968" s="335">
        <v>24.75</v>
      </c>
      <c r="L968" s="320">
        <v>0.5</v>
      </c>
      <c r="M968" s="321">
        <v>4</v>
      </c>
      <c r="N968" s="772"/>
      <c r="O968" s="372">
        <f t="shared" si="69"/>
        <v>29827</v>
      </c>
      <c r="P968" s="319"/>
      <c r="Q968" s="396"/>
      <c r="R968" s="313"/>
      <c r="S968" s="30"/>
      <c r="X968" s="319">
        <v>25936.604012879998</v>
      </c>
    </row>
    <row r="969" spans="1:24" x14ac:dyDescent="0.3">
      <c r="A969" s="77" t="s">
        <v>1581</v>
      </c>
      <c r="B969" s="77" t="s">
        <v>4661</v>
      </c>
      <c r="C969" s="29">
        <v>9</v>
      </c>
      <c r="D969" s="29">
        <v>68</v>
      </c>
      <c r="E969" s="29">
        <v>750</v>
      </c>
      <c r="F969" s="29">
        <v>520</v>
      </c>
      <c r="G969" s="29">
        <v>480</v>
      </c>
      <c r="H969" s="313">
        <v>792.56280000000004</v>
      </c>
      <c r="I969" s="313">
        <v>648.31637039999998</v>
      </c>
      <c r="J969" s="313">
        <v>511.99556880000006</v>
      </c>
      <c r="K969" s="20">
        <v>27.81</v>
      </c>
      <c r="L969" s="314">
        <v>0.5</v>
      </c>
      <c r="M969" s="315">
        <v>4</v>
      </c>
      <c r="N969" s="772"/>
      <c r="O969" s="372">
        <f t="shared" si="69"/>
        <v>32593</v>
      </c>
      <c r="P969" s="313"/>
      <c r="Q969" s="396"/>
      <c r="R969" s="313"/>
      <c r="S969" s="30"/>
      <c r="X969" s="313">
        <v>28341.363825719996</v>
      </c>
    </row>
    <row r="970" spans="1:24" x14ac:dyDescent="0.3">
      <c r="A970" s="77" t="s">
        <v>1582</v>
      </c>
      <c r="B970" s="77" t="s">
        <v>4662</v>
      </c>
      <c r="C970" s="29">
        <v>10</v>
      </c>
      <c r="D970" s="29">
        <v>68</v>
      </c>
      <c r="E970" s="29">
        <v>750</v>
      </c>
      <c r="F970" s="29">
        <v>580</v>
      </c>
      <c r="G970" s="29">
        <v>540</v>
      </c>
      <c r="H970" s="313">
        <v>881.23350000000005</v>
      </c>
      <c r="I970" s="313">
        <v>720.84900300000004</v>
      </c>
      <c r="J970" s="313">
        <v>569.2768410000001</v>
      </c>
      <c r="K970" s="20">
        <v>30.869999999999997</v>
      </c>
      <c r="L970" s="314">
        <v>0.5</v>
      </c>
      <c r="M970" s="315">
        <v>6</v>
      </c>
      <c r="N970" s="772"/>
      <c r="O970" s="372">
        <f t="shared" si="69"/>
        <v>35364</v>
      </c>
      <c r="P970" s="313"/>
      <c r="Q970" s="396"/>
      <c r="R970" s="313"/>
      <c r="S970" s="30"/>
      <c r="X970" s="313">
        <v>30751.097798520008</v>
      </c>
    </row>
    <row r="971" spans="1:24" x14ac:dyDescent="0.3">
      <c r="A971" s="317" t="s">
        <v>1583</v>
      </c>
      <c r="B971" s="317" t="s">
        <v>4663</v>
      </c>
      <c r="C971" s="318">
        <v>11</v>
      </c>
      <c r="D971" s="29">
        <v>68</v>
      </c>
      <c r="E971" s="318">
        <v>750</v>
      </c>
      <c r="F971" s="318">
        <v>640</v>
      </c>
      <c r="G971" s="318">
        <v>600</v>
      </c>
      <c r="H971" s="319">
        <v>968.80949999999996</v>
      </c>
      <c r="I971" s="319">
        <v>792.4861709999999</v>
      </c>
      <c r="J971" s="319">
        <v>625.85093700000004</v>
      </c>
      <c r="K971" s="335">
        <v>33.930000000000007</v>
      </c>
      <c r="L971" s="320">
        <v>0.5</v>
      </c>
      <c r="M971" s="321">
        <v>6</v>
      </c>
      <c r="N971" s="772"/>
      <c r="O971" s="372">
        <f t="shared" si="69"/>
        <v>38141</v>
      </c>
      <c r="P971" s="319"/>
      <c r="Q971" s="396"/>
      <c r="R971" s="313"/>
      <c r="S971" s="30"/>
      <c r="X971" s="319">
        <v>33165.805931279996</v>
      </c>
    </row>
    <row r="972" spans="1:24" x14ac:dyDescent="0.3">
      <c r="A972" s="77" t="s">
        <v>1584</v>
      </c>
      <c r="B972" s="77" t="s">
        <v>4664</v>
      </c>
      <c r="C972" s="29">
        <v>12</v>
      </c>
      <c r="D972" s="29">
        <v>68</v>
      </c>
      <c r="E972" s="29">
        <v>750</v>
      </c>
      <c r="F972" s="29">
        <v>700</v>
      </c>
      <c r="G972" s="29">
        <v>660</v>
      </c>
      <c r="H972" s="313">
        <v>1057.4802</v>
      </c>
      <c r="I972" s="313">
        <v>865.01880359999996</v>
      </c>
      <c r="J972" s="313">
        <v>683.13220920000003</v>
      </c>
      <c r="K972" s="20">
        <v>36.99</v>
      </c>
      <c r="L972" s="314">
        <v>0.5</v>
      </c>
      <c r="M972" s="315">
        <v>6</v>
      </c>
      <c r="N972" s="772"/>
      <c r="O972" s="372">
        <f t="shared" si="69"/>
        <v>40887</v>
      </c>
      <c r="P972" s="313"/>
      <c r="Q972" s="396"/>
      <c r="R972" s="313"/>
      <c r="S972" s="30"/>
      <c r="X972" s="313">
        <v>35554.132233180004</v>
      </c>
    </row>
    <row r="973" spans="1:24" x14ac:dyDescent="0.3">
      <c r="A973" s="77" t="s">
        <v>1585</v>
      </c>
      <c r="B973" s="77" t="s">
        <v>4665</v>
      </c>
      <c r="C973" s="29">
        <v>13</v>
      </c>
      <c r="D973" s="29">
        <v>68</v>
      </c>
      <c r="E973" s="29">
        <v>750</v>
      </c>
      <c r="F973" s="29">
        <v>760</v>
      </c>
      <c r="G973" s="29">
        <v>720</v>
      </c>
      <c r="H973" s="313">
        <v>1145.0562</v>
      </c>
      <c r="I973" s="313">
        <v>936.65597159999993</v>
      </c>
      <c r="J973" s="313">
        <v>739.70630519999997</v>
      </c>
      <c r="K973" s="20">
        <v>40.050000000000004</v>
      </c>
      <c r="L973" s="314">
        <v>0.5</v>
      </c>
      <c r="M973" s="315">
        <v>6</v>
      </c>
      <c r="N973" s="772"/>
      <c r="O973" s="372">
        <f t="shared" si="69"/>
        <v>43630</v>
      </c>
      <c r="P973" s="313"/>
      <c r="Q973" s="396"/>
      <c r="R973" s="313"/>
      <c r="S973" s="30"/>
      <c r="X973" s="313">
        <v>37939.241933999991</v>
      </c>
    </row>
    <row r="974" spans="1:24" x14ac:dyDescent="0.3">
      <c r="A974" s="77" t="s">
        <v>1586</v>
      </c>
      <c r="B974" s="77" t="s">
        <v>4666</v>
      </c>
      <c r="C974" s="29">
        <v>14</v>
      </c>
      <c r="D974" s="29">
        <v>68</v>
      </c>
      <c r="E974" s="29">
        <v>750</v>
      </c>
      <c r="F974" s="29">
        <v>820</v>
      </c>
      <c r="G974" s="29">
        <v>780</v>
      </c>
      <c r="H974" s="313">
        <v>1233.7269000000001</v>
      </c>
      <c r="I974" s="313">
        <v>1009.1886042</v>
      </c>
      <c r="J974" s="313">
        <v>796.98757740000008</v>
      </c>
      <c r="K974" s="20">
        <v>43.11</v>
      </c>
      <c r="L974" s="314">
        <v>0.5</v>
      </c>
      <c r="M974" s="315">
        <v>6</v>
      </c>
      <c r="N974" s="773"/>
      <c r="O974" s="372">
        <f t="shared" si="69"/>
        <v>46373</v>
      </c>
      <c r="P974" s="313"/>
      <c r="Q974" s="396"/>
      <c r="R974" s="313"/>
      <c r="S974" s="30"/>
      <c r="X974" s="313">
        <v>40324.351634820006</v>
      </c>
    </row>
    <row r="975" spans="1:24" x14ac:dyDescent="0.3">
      <c r="G975" s="311"/>
      <c r="H975" s="30"/>
      <c r="I975" s="30"/>
      <c r="J975" s="30"/>
      <c r="K975" s="338"/>
      <c r="M975" s="324"/>
      <c r="O975" s="372">
        <f t="shared" si="69"/>
        <v>0</v>
      </c>
      <c r="P975" s="30"/>
      <c r="Q975" s="396"/>
      <c r="R975" s="30"/>
      <c r="S975" s="30"/>
      <c r="X975" s="30"/>
    </row>
    <row r="976" spans="1:24" x14ac:dyDescent="0.3">
      <c r="B976" s="325" t="s">
        <v>177</v>
      </c>
      <c r="G976" s="324"/>
      <c r="H976" s="30"/>
      <c r="I976" s="30"/>
      <c r="J976" s="30"/>
      <c r="K976" s="338"/>
      <c r="M976" s="324"/>
      <c r="O976" s="372">
        <f t="shared" si="69"/>
        <v>0</v>
      </c>
      <c r="P976" s="30"/>
      <c r="Q976" s="396"/>
      <c r="R976" s="30"/>
      <c r="S976" s="30"/>
      <c r="X976" s="30"/>
    </row>
    <row r="977" spans="1:24" x14ac:dyDescent="0.3">
      <c r="A977" s="77" t="s">
        <v>1587</v>
      </c>
      <c r="B977" s="77" t="s">
        <v>3827</v>
      </c>
      <c r="C977" s="29">
        <v>2</v>
      </c>
      <c r="D977" s="29">
        <v>68</v>
      </c>
      <c r="E977" s="29">
        <v>1000</v>
      </c>
      <c r="F977" s="29">
        <v>100</v>
      </c>
      <c r="G977" s="29">
        <v>60</v>
      </c>
      <c r="H977" s="313">
        <v>237.54990000000001</v>
      </c>
      <c r="I977" s="313">
        <v>194.3158182</v>
      </c>
      <c r="J977" s="313">
        <v>153.4572354</v>
      </c>
      <c r="K977" s="20">
        <v>8.01</v>
      </c>
      <c r="L977" s="314">
        <v>0.5</v>
      </c>
      <c r="M977" s="315">
        <v>2</v>
      </c>
      <c r="N977" s="771" t="s">
        <v>201</v>
      </c>
      <c r="O977" s="372">
        <f t="shared" si="69"/>
        <v>14135</v>
      </c>
      <c r="P977" s="313"/>
      <c r="Q977" s="396"/>
      <c r="R977" s="313"/>
      <c r="S977" s="30"/>
      <c r="X977" s="313">
        <v>12291.208676999999</v>
      </c>
    </row>
    <row r="978" spans="1:24" x14ac:dyDescent="0.3">
      <c r="A978" s="77" t="s">
        <v>1588</v>
      </c>
      <c r="B978" s="77" t="s">
        <v>3828</v>
      </c>
      <c r="C978" s="29">
        <v>3</v>
      </c>
      <c r="D978" s="29">
        <v>68</v>
      </c>
      <c r="E978" s="29">
        <v>1000</v>
      </c>
      <c r="F978" s="29">
        <v>160</v>
      </c>
      <c r="G978" s="29">
        <v>120</v>
      </c>
      <c r="H978" s="313">
        <v>356.87219999999996</v>
      </c>
      <c r="I978" s="313">
        <v>291.92145959999993</v>
      </c>
      <c r="J978" s="313">
        <v>230.53944119999997</v>
      </c>
      <c r="K978" s="20">
        <v>11.97</v>
      </c>
      <c r="L978" s="314">
        <v>0.5</v>
      </c>
      <c r="M978" s="315">
        <v>4</v>
      </c>
      <c r="N978" s="772"/>
      <c r="O978" s="372">
        <f t="shared" si="69"/>
        <v>17258</v>
      </c>
      <c r="P978" s="313"/>
      <c r="Q978" s="396"/>
      <c r="R978" s="313"/>
      <c r="S978" s="30"/>
      <c r="X978" s="313">
        <v>15007.345704450003</v>
      </c>
    </row>
    <row r="979" spans="1:24" x14ac:dyDescent="0.3">
      <c r="A979" s="77" t="s">
        <v>1589</v>
      </c>
      <c r="B979" s="77" t="s">
        <v>3829</v>
      </c>
      <c r="C979" s="29">
        <v>4</v>
      </c>
      <c r="D979" s="29">
        <v>68</v>
      </c>
      <c r="E979" s="29">
        <v>1000</v>
      </c>
      <c r="F979" s="29">
        <v>220</v>
      </c>
      <c r="G979" s="29">
        <v>180</v>
      </c>
      <c r="H979" s="313">
        <v>475.09980000000002</v>
      </c>
      <c r="I979" s="313">
        <v>388.63163639999999</v>
      </c>
      <c r="J979" s="313">
        <v>306.9144708</v>
      </c>
      <c r="K979" s="20">
        <v>15.840000000000002</v>
      </c>
      <c r="L979" s="314">
        <v>0.5</v>
      </c>
      <c r="M979" s="315">
        <v>4</v>
      </c>
      <c r="N979" s="772"/>
      <c r="O979" s="372">
        <f t="shared" si="69"/>
        <v>20389</v>
      </c>
      <c r="P979" s="313"/>
      <c r="Q979" s="396"/>
      <c r="R979" s="313"/>
      <c r="S979" s="30"/>
      <c r="X979" s="313">
        <v>17729.17299648</v>
      </c>
    </row>
    <row r="980" spans="1:24" x14ac:dyDescent="0.3">
      <c r="A980" s="317" t="s">
        <v>1590</v>
      </c>
      <c r="B980" s="317" t="s">
        <v>4667</v>
      </c>
      <c r="C980" s="318">
        <v>5</v>
      </c>
      <c r="D980" s="29">
        <v>68</v>
      </c>
      <c r="E980" s="318">
        <v>1000</v>
      </c>
      <c r="F980" s="318">
        <v>280</v>
      </c>
      <c r="G980" s="318">
        <v>240</v>
      </c>
      <c r="H980" s="319">
        <v>594.4221</v>
      </c>
      <c r="I980" s="319">
        <v>486.23727779999996</v>
      </c>
      <c r="J980" s="319">
        <v>383.9966766</v>
      </c>
      <c r="K980" s="335">
        <v>19.71</v>
      </c>
      <c r="L980" s="320">
        <v>0.5</v>
      </c>
      <c r="M980" s="321">
        <v>4</v>
      </c>
      <c r="N980" s="772"/>
      <c r="O980" s="372">
        <f t="shared" si="69"/>
        <v>23525</v>
      </c>
      <c r="P980" s="319"/>
      <c r="Q980" s="396"/>
      <c r="R980" s="313"/>
      <c r="S980" s="30"/>
      <c r="X980" s="319">
        <v>20456.69055309</v>
      </c>
    </row>
    <row r="981" spans="1:24" x14ac:dyDescent="0.3">
      <c r="A981" s="77" t="s">
        <v>1591</v>
      </c>
      <c r="B981" s="77" t="s">
        <v>4668</v>
      </c>
      <c r="C981" s="29">
        <v>6</v>
      </c>
      <c r="D981" s="29">
        <v>68</v>
      </c>
      <c r="E981" s="29">
        <v>1000</v>
      </c>
      <c r="F981" s="29">
        <v>340</v>
      </c>
      <c r="G981" s="29">
        <v>300</v>
      </c>
      <c r="H981" s="313">
        <v>712.64969999999994</v>
      </c>
      <c r="I981" s="313">
        <v>582.9474545999999</v>
      </c>
      <c r="J981" s="313">
        <v>460.37170619999995</v>
      </c>
      <c r="K981" s="20">
        <v>23.67</v>
      </c>
      <c r="L981" s="314">
        <v>0.5</v>
      </c>
      <c r="M981" s="315">
        <v>4</v>
      </c>
      <c r="N981" s="772"/>
      <c r="O981" s="372">
        <f t="shared" si="69"/>
        <v>26668</v>
      </c>
      <c r="P981" s="313"/>
      <c r="Q981" s="396"/>
      <c r="R981" s="313"/>
      <c r="S981" s="30"/>
      <c r="X981" s="313">
        <v>23189.898374280001</v>
      </c>
    </row>
    <row r="982" spans="1:24" x14ac:dyDescent="0.3">
      <c r="A982" s="77" t="s">
        <v>1592</v>
      </c>
      <c r="B982" s="77" t="s">
        <v>4669</v>
      </c>
      <c r="C982" s="29">
        <v>7</v>
      </c>
      <c r="D982" s="29">
        <v>68</v>
      </c>
      <c r="E982" s="29">
        <v>1000</v>
      </c>
      <c r="F982" s="29">
        <v>400</v>
      </c>
      <c r="G982" s="29">
        <v>360</v>
      </c>
      <c r="H982" s="313">
        <v>831.97199999999987</v>
      </c>
      <c r="I982" s="313">
        <v>680.55309599999987</v>
      </c>
      <c r="J982" s="313">
        <v>537.45391199999995</v>
      </c>
      <c r="K982" s="20">
        <v>27.540000000000003</v>
      </c>
      <c r="L982" s="314">
        <v>0.5</v>
      </c>
      <c r="M982" s="315">
        <v>4</v>
      </c>
      <c r="N982" s="772"/>
      <c r="O982" s="372">
        <f t="shared" si="69"/>
        <v>29818</v>
      </c>
      <c r="P982" s="313"/>
      <c r="Q982" s="396"/>
      <c r="R982" s="313"/>
      <c r="S982" s="30"/>
      <c r="X982" s="313">
        <v>25928.796460050002</v>
      </c>
    </row>
    <row r="983" spans="1:24" x14ac:dyDescent="0.3">
      <c r="A983" s="317" t="s">
        <v>1593</v>
      </c>
      <c r="B983" s="317" t="s">
        <v>4670</v>
      </c>
      <c r="C983" s="318">
        <v>8</v>
      </c>
      <c r="D983" s="29">
        <v>68</v>
      </c>
      <c r="E983" s="318">
        <v>1000</v>
      </c>
      <c r="F983" s="318">
        <v>460</v>
      </c>
      <c r="G983" s="318">
        <v>420</v>
      </c>
      <c r="H983" s="319">
        <v>950.19960000000003</v>
      </c>
      <c r="I983" s="319">
        <v>777.26327279999998</v>
      </c>
      <c r="J983" s="319">
        <v>613.82894160000001</v>
      </c>
      <c r="K983" s="335">
        <v>31.5</v>
      </c>
      <c r="L983" s="320">
        <v>0.5</v>
      </c>
      <c r="M983" s="321">
        <v>4</v>
      </c>
      <c r="N983" s="772"/>
      <c r="O983" s="372">
        <f t="shared" si="69"/>
        <v>32974</v>
      </c>
      <c r="P983" s="394"/>
      <c r="Q983" s="396"/>
      <c r="R983" s="313"/>
      <c r="S983" s="30"/>
      <c r="X983" s="319">
        <v>28673.384810399999</v>
      </c>
    </row>
    <row r="984" spans="1:24" x14ac:dyDescent="0.3">
      <c r="A984" s="77" t="s">
        <v>1594</v>
      </c>
      <c r="B984" s="77" t="s">
        <v>4671</v>
      </c>
      <c r="C984" s="29">
        <v>9</v>
      </c>
      <c r="D984" s="29">
        <v>68</v>
      </c>
      <c r="E984" s="29">
        <v>1000</v>
      </c>
      <c r="F984" s="29">
        <v>520</v>
      </c>
      <c r="G984" s="29">
        <v>480</v>
      </c>
      <c r="H984" s="313">
        <v>1069.5219</v>
      </c>
      <c r="I984" s="313">
        <v>874.86891419999995</v>
      </c>
      <c r="J984" s="313">
        <v>690.9111474</v>
      </c>
      <c r="K984" s="20">
        <v>35.369999999999997</v>
      </c>
      <c r="L984" s="314">
        <v>0.5</v>
      </c>
      <c r="M984" s="315">
        <v>4</v>
      </c>
      <c r="N984" s="772"/>
      <c r="O984" s="372">
        <f t="shared" si="69"/>
        <v>36137</v>
      </c>
      <c r="P984" s="313"/>
      <c r="Q984" s="396"/>
      <c r="R984" s="313"/>
      <c r="S984" s="30"/>
      <c r="X984" s="313">
        <v>31423.663425330004</v>
      </c>
    </row>
    <row r="985" spans="1:24" x14ac:dyDescent="0.3">
      <c r="A985" s="77" t="s">
        <v>1595</v>
      </c>
      <c r="B985" s="77" t="s">
        <v>4672</v>
      </c>
      <c r="C985" s="29">
        <v>10</v>
      </c>
      <c r="D985" s="29">
        <v>68</v>
      </c>
      <c r="E985" s="29">
        <v>1000</v>
      </c>
      <c r="F985" s="29">
        <v>580</v>
      </c>
      <c r="G985" s="29">
        <v>540</v>
      </c>
      <c r="H985" s="313">
        <v>1187.7494999999999</v>
      </c>
      <c r="I985" s="313">
        <v>971.57909099999983</v>
      </c>
      <c r="J985" s="313">
        <v>767.28617699999995</v>
      </c>
      <c r="K985" s="20">
        <v>39.330000000000005</v>
      </c>
      <c r="L985" s="314">
        <v>0.5</v>
      </c>
      <c r="M985" s="315">
        <v>6</v>
      </c>
      <c r="N985" s="772"/>
      <c r="O985" s="372">
        <f t="shared" si="69"/>
        <v>39308</v>
      </c>
      <c r="P985" s="313"/>
      <c r="Q985" s="396"/>
      <c r="R985" s="313"/>
      <c r="S985" s="30"/>
      <c r="X985" s="313">
        <v>34181.238928320003</v>
      </c>
    </row>
    <row r="986" spans="1:24" x14ac:dyDescent="0.3">
      <c r="A986" s="317" t="s">
        <v>1596</v>
      </c>
      <c r="B986" s="317" t="s">
        <v>4673</v>
      </c>
      <c r="C986" s="318">
        <v>11</v>
      </c>
      <c r="D986" s="29">
        <v>68</v>
      </c>
      <c r="E986" s="318">
        <v>1000</v>
      </c>
      <c r="F986" s="318">
        <v>640</v>
      </c>
      <c r="G986" s="318">
        <v>600</v>
      </c>
      <c r="H986" s="319">
        <v>1307.0717999999997</v>
      </c>
      <c r="I986" s="319">
        <v>1069.1847323999998</v>
      </c>
      <c r="J986" s="319">
        <v>844.36838279999984</v>
      </c>
      <c r="K986" s="335">
        <v>43.2</v>
      </c>
      <c r="L986" s="320">
        <v>0.5</v>
      </c>
      <c r="M986" s="321">
        <v>6</v>
      </c>
      <c r="N986" s="772"/>
      <c r="O986" s="372">
        <f t="shared" si="69"/>
        <v>42484</v>
      </c>
      <c r="P986" s="319"/>
      <c r="Q986" s="396"/>
      <c r="R986" s="313"/>
      <c r="S986" s="30"/>
      <c r="X986" s="319">
        <v>36942.899749470002</v>
      </c>
    </row>
    <row r="987" spans="1:24" x14ac:dyDescent="0.3">
      <c r="A987" s="77" t="s">
        <v>1597</v>
      </c>
      <c r="B987" s="77" t="s">
        <v>4674</v>
      </c>
      <c r="C987" s="29">
        <v>12</v>
      </c>
      <c r="D987" s="29">
        <v>68</v>
      </c>
      <c r="E987" s="29">
        <v>1000</v>
      </c>
      <c r="F987" s="29">
        <v>700</v>
      </c>
      <c r="G987" s="29">
        <v>660</v>
      </c>
      <c r="H987" s="313">
        <v>1425.2993999999999</v>
      </c>
      <c r="I987" s="313">
        <v>1165.8949091999998</v>
      </c>
      <c r="J987" s="313">
        <v>920.7434123999999</v>
      </c>
      <c r="K987" s="20">
        <v>47.16</v>
      </c>
      <c r="L987" s="314">
        <v>0.5</v>
      </c>
      <c r="M987" s="315">
        <v>6</v>
      </c>
      <c r="N987" s="772"/>
      <c r="O987" s="372">
        <f t="shared" si="69"/>
        <v>45622</v>
      </c>
      <c r="P987" s="313"/>
      <c r="Q987" s="396"/>
      <c r="R987" s="313"/>
      <c r="S987" s="30"/>
      <c r="X987" s="313">
        <v>39671.381615580009</v>
      </c>
    </row>
    <row r="988" spans="1:24" x14ac:dyDescent="0.3">
      <c r="A988" s="77" t="s">
        <v>1598</v>
      </c>
      <c r="B988" s="77" t="s">
        <v>4675</v>
      </c>
      <c r="C988" s="29">
        <v>13</v>
      </c>
      <c r="D988" s="29">
        <v>68</v>
      </c>
      <c r="E988" s="29">
        <v>1000</v>
      </c>
      <c r="F988" s="29">
        <v>760</v>
      </c>
      <c r="G988" s="29">
        <v>720</v>
      </c>
      <c r="H988" s="313">
        <v>1544.6216999999999</v>
      </c>
      <c r="I988" s="313">
        <v>1263.5005505999998</v>
      </c>
      <c r="J988" s="313">
        <v>997.82561820000001</v>
      </c>
      <c r="K988" s="20">
        <v>51.03</v>
      </c>
      <c r="L988" s="314">
        <v>0.5</v>
      </c>
      <c r="M988" s="315">
        <v>6</v>
      </c>
      <c r="N988" s="772"/>
      <c r="O988" s="372">
        <f t="shared" si="69"/>
        <v>48760</v>
      </c>
      <c r="P988" s="313"/>
      <c r="Q988" s="396"/>
      <c r="R988" s="313"/>
      <c r="S988" s="30"/>
      <c r="X988" s="313">
        <v>42399.863481690008</v>
      </c>
    </row>
    <row r="989" spans="1:24" x14ac:dyDescent="0.3">
      <c r="A989" s="77" t="s">
        <v>1599</v>
      </c>
      <c r="B989" s="77" t="s">
        <v>4676</v>
      </c>
      <c r="C989" s="29">
        <v>14</v>
      </c>
      <c r="D989" s="29">
        <v>68</v>
      </c>
      <c r="E989" s="29">
        <v>1000</v>
      </c>
      <c r="F989" s="29">
        <v>820</v>
      </c>
      <c r="G989" s="29">
        <v>780</v>
      </c>
      <c r="H989" s="313">
        <v>1662.8492999999999</v>
      </c>
      <c r="I989" s="313">
        <v>1360.2107273999998</v>
      </c>
      <c r="J989" s="313">
        <v>1074.2006477999998</v>
      </c>
      <c r="K989" s="20">
        <v>54.9</v>
      </c>
      <c r="L989" s="314">
        <v>0.5</v>
      </c>
      <c r="M989" s="315">
        <v>6</v>
      </c>
      <c r="N989" s="773"/>
      <c r="O989" s="372">
        <f t="shared" si="69"/>
        <v>51898</v>
      </c>
      <c r="P989" s="313"/>
      <c r="Q989" s="396"/>
      <c r="R989" s="313"/>
      <c r="S989" s="30"/>
      <c r="X989" s="313">
        <v>45128.345347800008</v>
      </c>
    </row>
    <row r="990" spans="1:24" x14ac:dyDescent="0.3">
      <c r="H990" s="30"/>
      <c r="I990" s="30"/>
      <c r="J990" s="30"/>
      <c r="K990" s="338"/>
      <c r="M990" s="324"/>
      <c r="O990" s="372">
        <f t="shared" si="69"/>
        <v>0</v>
      </c>
      <c r="P990" s="30"/>
      <c r="Q990" s="396"/>
      <c r="R990" s="30"/>
      <c r="S990" s="30"/>
      <c r="X990" s="30"/>
    </row>
    <row r="991" spans="1:24" x14ac:dyDescent="0.3">
      <c r="B991" s="325" t="s">
        <v>178</v>
      </c>
      <c r="H991" s="30"/>
      <c r="I991" s="30"/>
      <c r="J991" s="30"/>
      <c r="K991" s="338"/>
      <c r="M991" s="324"/>
      <c r="O991" s="372">
        <f t="shared" si="69"/>
        <v>0</v>
      </c>
      <c r="P991" s="30"/>
      <c r="Q991" s="396"/>
      <c r="R991" s="30"/>
      <c r="S991" s="30"/>
      <c r="X991" s="30"/>
    </row>
    <row r="992" spans="1:24" x14ac:dyDescent="0.3">
      <c r="A992" s="77" t="s">
        <v>1600</v>
      </c>
      <c r="B992" s="77" t="s">
        <v>3830</v>
      </c>
      <c r="C992" s="29">
        <v>2</v>
      </c>
      <c r="D992" s="29">
        <v>68</v>
      </c>
      <c r="E992" s="29">
        <v>1250</v>
      </c>
      <c r="F992" s="29">
        <v>100</v>
      </c>
      <c r="G992" s="29">
        <v>60</v>
      </c>
      <c r="H992" s="313">
        <v>294.47429999999997</v>
      </c>
      <c r="I992" s="313">
        <v>240.87997739999997</v>
      </c>
      <c r="J992" s="313">
        <v>190.23039779999999</v>
      </c>
      <c r="K992" s="20">
        <v>9.7200000000000006</v>
      </c>
      <c r="L992" s="314">
        <v>0.5</v>
      </c>
      <c r="M992" s="315">
        <v>2</v>
      </c>
      <c r="N992" s="771" t="s">
        <v>201</v>
      </c>
      <c r="O992" s="372">
        <f t="shared" si="69"/>
        <v>15474</v>
      </c>
      <c r="P992" s="313"/>
      <c r="Q992" s="396"/>
      <c r="R992" s="313"/>
      <c r="S992" s="30"/>
      <c r="X992" s="313">
        <v>13455.842994000002</v>
      </c>
    </row>
    <row r="993" spans="1:24" x14ac:dyDescent="0.3">
      <c r="A993" s="77" t="s">
        <v>1601</v>
      </c>
      <c r="B993" s="77" t="s">
        <v>3831</v>
      </c>
      <c r="C993" s="29">
        <v>3</v>
      </c>
      <c r="D993" s="29">
        <v>68</v>
      </c>
      <c r="E993" s="29">
        <v>1250</v>
      </c>
      <c r="F993" s="29">
        <v>160</v>
      </c>
      <c r="G993" s="29">
        <v>120</v>
      </c>
      <c r="H993" s="313">
        <v>442.25880000000001</v>
      </c>
      <c r="I993" s="313">
        <v>361.76769839999997</v>
      </c>
      <c r="J993" s="313">
        <v>285.69918480000001</v>
      </c>
      <c r="K993" s="20">
        <v>14.490000000000002</v>
      </c>
      <c r="L993" s="314">
        <v>0.5</v>
      </c>
      <c r="M993" s="315">
        <v>4</v>
      </c>
      <c r="N993" s="772"/>
      <c r="O993" s="372">
        <f t="shared" si="69"/>
        <v>19268</v>
      </c>
      <c r="P993" s="313"/>
      <c r="Q993" s="396"/>
      <c r="R993" s="313"/>
      <c r="S993" s="30"/>
      <c r="X993" s="313">
        <v>16754.541192180001</v>
      </c>
    </row>
    <row r="994" spans="1:24" x14ac:dyDescent="0.3">
      <c r="A994" s="77" t="s">
        <v>1602</v>
      </c>
      <c r="B994" s="77" t="s">
        <v>3832</v>
      </c>
      <c r="C994" s="29">
        <v>4</v>
      </c>
      <c r="D994" s="29">
        <v>68</v>
      </c>
      <c r="E994" s="29">
        <v>1250</v>
      </c>
      <c r="F994" s="29">
        <v>220</v>
      </c>
      <c r="G994" s="29">
        <v>180</v>
      </c>
      <c r="H994" s="313">
        <v>590.04329999999993</v>
      </c>
      <c r="I994" s="313">
        <v>482.65541939999991</v>
      </c>
      <c r="J994" s="313">
        <v>381.16797179999998</v>
      </c>
      <c r="K994" s="20">
        <v>19.170000000000002</v>
      </c>
      <c r="L994" s="314">
        <v>0.5</v>
      </c>
      <c r="M994" s="315">
        <v>4</v>
      </c>
      <c r="N994" s="772"/>
      <c r="O994" s="372">
        <f t="shared" si="69"/>
        <v>23069</v>
      </c>
      <c r="P994" s="313"/>
      <c r="Q994" s="396"/>
      <c r="R994" s="313"/>
      <c r="S994" s="30"/>
      <c r="X994" s="313">
        <v>20060.15223168</v>
      </c>
    </row>
    <row r="995" spans="1:24" x14ac:dyDescent="0.3">
      <c r="A995" s="317" t="s">
        <v>1603</v>
      </c>
      <c r="B995" s="317" t="s">
        <v>4677</v>
      </c>
      <c r="C995" s="318">
        <v>5</v>
      </c>
      <c r="D995" s="29">
        <v>68</v>
      </c>
      <c r="E995" s="318">
        <v>1250</v>
      </c>
      <c r="F995" s="318">
        <v>280</v>
      </c>
      <c r="G995" s="318">
        <v>240</v>
      </c>
      <c r="H995" s="319">
        <v>737.82779999999991</v>
      </c>
      <c r="I995" s="319">
        <v>603.54314039999986</v>
      </c>
      <c r="J995" s="319">
        <v>476.63675879999994</v>
      </c>
      <c r="K995" s="335">
        <v>24.03</v>
      </c>
      <c r="L995" s="320">
        <v>0.5</v>
      </c>
      <c r="M995" s="321">
        <v>4</v>
      </c>
      <c r="N995" s="772"/>
      <c r="O995" s="372">
        <f t="shared" si="69"/>
        <v>26879</v>
      </c>
      <c r="P995" s="319"/>
      <c r="Q995" s="396"/>
      <c r="R995" s="313"/>
      <c r="S995" s="30"/>
      <c r="X995" s="319">
        <v>23372.676112500001</v>
      </c>
    </row>
    <row r="996" spans="1:24" x14ac:dyDescent="0.3">
      <c r="A996" s="77" t="s">
        <v>1604</v>
      </c>
      <c r="B996" s="77" t="s">
        <v>4678</v>
      </c>
      <c r="C996" s="29">
        <v>6</v>
      </c>
      <c r="D996" s="29">
        <v>68</v>
      </c>
      <c r="E996" s="29">
        <v>1250</v>
      </c>
      <c r="F996" s="29">
        <v>340</v>
      </c>
      <c r="G996" s="29">
        <v>300</v>
      </c>
      <c r="H996" s="313">
        <v>884.51760000000002</v>
      </c>
      <c r="I996" s="313">
        <v>723.53539679999994</v>
      </c>
      <c r="J996" s="313">
        <v>571.39836960000002</v>
      </c>
      <c r="K996" s="20">
        <v>28.71</v>
      </c>
      <c r="L996" s="314">
        <v>0.5</v>
      </c>
      <c r="M996" s="315">
        <v>4</v>
      </c>
      <c r="N996" s="772"/>
      <c r="O996" s="372">
        <f t="shared" si="69"/>
        <v>30696</v>
      </c>
      <c r="P996" s="313"/>
      <c r="Q996" s="396"/>
      <c r="R996" s="313"/>
      <c r="S996" s="30"/>
      <c r="X996" s="313">
        <v>26692.11283464</v>
      </c>
    </row>
    <row r="997" spans="1:24" x14ac:dyDescent="0.3">
      <c r="A997" s="77" t="s">
        <v>1605</v>
      </c>
      <c r="B997" s="77" t="s">
        <v>4679</v>
      </c>
      <c r="C997" s="29">
        <v>7</v>
      </c>
      <c r="D997" s="29">
        <v>68</v>
      </c>
      <c r="E997" s="29">
        <v>1250</v>
      </c>
      <c r="F997" s="29">
        <v>400</v>
      </c>
      <c r="G997" s="29">
        <v>360</v>
      </c>
      <c r="H997" s="313">
        <v>1032.3020999999999</v>
      </c>
      <c r="I997" s="313">
        <v>844.42311779999989</v>
      </c>
      <c r="J997" s="313">
        <v>666.86715659999993</v>
      </c>
      <c r="K997" s="20">
        <v>33.480000000000004</v>
      </c>
      <c r="L997" s="314">
        <v>0.5</v>
      </c>
      <c r="M997" s="315">
        <v>4</v>
      </c>
      <c r="N997" s="772"/>
      <c r="O997" s="372">
        <f t="shared" si="69"/>
        <v>34521</v>
      </c>
      <c r="P997" s="313"/>
      <c r="Q997" s="396"/>
      <c r="R997" s="313"/>
      <c r="S997" s="30"/>
      <c r="X997" s="313">
        <v>30018.462398099997</v>
      </c>
    </row>
    <row r="998" spans="1:24" x14ac:dyDescent="0.3">
      <c r="A998" s="317" t="s">
        <v>1606</v>
      </c>
      <c r="B998" s="317" t="s">
        <v>4680</v>
      </c>
      <c r="C998" s="318">
        <v>8</v>
      </c>
      <c r="D998" s="29">
        <v>68</v>
      </c>
      <c r="E998" s="318">
        <v>1250</v>
      </c>
      <c r="F998" s="318">
        <v>460</v>
      </c>
      <c r="G998" s="318">
        <v>420</v>
      </c>
      <c r="H998" s="319">
        <v>1180.0865999999999</v>
      </c>
      <c r="I998" s="319">
        <v>965.31083879999983</v>
      </c>
      <c r="J998" s="319">
        <v>762.33594359999995</v>
      </c>
      <c r="K998" s="335">
        <v>38.25</v>
      </c>
      <c r="L998" s="320">
        <v>0.5</v>
      </c>
      <c r="M998" s="321">
        <v>4</v>
      </c>
      <c r="N998" s="772"/>
      <c r="O998" s="372">
        <f t="shared" si="69"/>
        <v>38356</v>
      </c>
      <c r="P998" s="319"/>
      <c r="Q998" s="396"/>
      <c r="R998" s="313"/>
      <c r="S998" s="30"/>
      <c r="X998" s="319">
        <v>33353.328072240001</v>
      </c>
    </row>
    <row r="999" spans="1:24" x14ac:dyDescent="0.3">
      <c r="A999" s="77" t="s">
        <v>1607</v>
      </c>
      <c r="B999" s="77" t="s">
        <v>4681</v>
      </c>
      <c r="C999" s="29">
        <v>9</v>
      </c>
      <c r="D999" s="29">
        <v>68</v>
      </c>
      <c r="E999" s="29">
        <v>1250</v>
      </c>
      <c r="F999" s="29">
        <v>520</v>
      </c>
      <c r="G999" s="29">
        <v>480</v>
      </c>
      <c r="H999" s="313">
        <v>1327.8711000000003</v>
      </c>
      <c r="I999" s="313">
        <v>1086.1985598000001</v>
      </c>
      <c r="J999" s="313">
        <v>857.8047306000002</v>
      </c>
      <c r="K999" s="20">
        <v>43.019999999999996</v>
      </c>
      <c r="L999" s="314">
        <v>0.5</v>
      </c>
      <c r="M999" s="315">
        <v>4</v>
      </c>
      <c r="N999" s="772"/>
      <c r="O999" s="372">
        <f t="shared" si="69"/>
        <v>42198</v>
      </c>
      <c r="P999" s="313"/>
      <c r="Q999" s="396"/>
      <c r="R999" s="313"/>
      <c r="S999" s="30"/>
      <c r="X999" s="313">
        <v>36693.504995399991</v>
      </c>
    </row>
    <row r="1000" spans="1:24" x14ac:dyDescent="0.3">
      <c r="A1000" s="77" t="s">
        <v>1608</v>
      </c>
      <c r="B1000" s="77" t="s">
        <v>4682</v>
      </c>
      <c r="C1000" s="29">
        <v>10</v>
      </c>
      <c r="D1000" s="29">
        <v>68</v>
      </c>
      <c r="E1000" s="29">
        <v>1250</v>
      </c>
      <c r="F1000" s="29">
        <v>580</v>
      </c>
      <c r="G1000" s="29">
        <v>540</v>
      </c>
      <c r="H1000" s="313">
        <v>1474.5609000000004</v>
      </c>
      <c r="I1000" s="313">
        <v>1206.1908162000002</v>
      </c>
      <c r="J1000" s="313">
        <v>952.56634140000028</v>
      </c>
      <c r="K1000" s="20">
        <v>47.79</v>
      </c>
      <c r="L1000" s="314">
        <v>0.5</v>
      </c>
      <c r="M1000" s="315">
        <v>6</v>
      </c>
      <c r="N1000" s="772"/>
      <c r="O1000" s="372">
        <f t="shared" si="69"/>
        <v>46050</v>
      </c>
      <c r="P1000" s="313"/>
      <c r="Q1000" s="396"/>
      <c r="R1000" s="313"/>
      <c r="S1000" s="30"/>
      <c r="X1000" s="313">
        <v>40043.808006840001</v>
      </c>
    </row>
    <row r="1001" spans="1:24" x14ac:dyDescent="0.3">
      <c r="A1001" s="317" t="s">
        <v>1609</v>
      </c>
      <c r="B1001" s="317" t="s">
        <v>4683</v>
      </c>
      <c r="C1001" s="318">
        <v>11</v>
      </c>
      <c r="D1001" s="29">
        <v>68</v>
      </c>
      <c r="E1001" s="318">
        <v>1250</v>
      </c>
      <c r="F1001" s="318">
        <v>640</v>
      </c>
      <c r="G1001" s="318">
        <v>600</v>
      </c>
      <c r="H1001" s="319">
        <v>1622.3453999999999</v>
      </c>
      <c r="I1001" s="319">
        <v>1327.0785371999998</v>
      </c>
      <c r="J1001" s="319">
        <v>1048.0351284000001</v>
      </c>
      <c r="K1001" s="335">
        <v>52.56</v>
      </c>
      <c r="L1001" s="320">
        <v>0.5</v>
      </c>
      <c r="M1001" s="321">
        <v>6</v>
      </c>
      <c r="N1001" s="772"/>
      <c r="O1001" s="372">
        <f t="shared" si="69"/>
        <v>49907</v>
      </c>
      <c r="P1001" s="319"/>
      <c r="Q1001" s="396"/>
      <c r="R1001" s="313"/>
      <c r="S1001" s="30"/>
      <c r="X1001" s="319">
        <v>43397.813966760012</v>
      </c>
    </row>
    <row r="1002" spans="1:24" x14ac:dyDescent="0.3">
      <c r="A1002" s="77" t="s">
        <v>1610</v>
      </c>
      <c r="B1002" s="77" t="s">
        <v>4684</v>
      </c>
      <c r="C1002" s="29">
        <v>12</v>
      </c>
      <c r="D1002" s="29">
        <v>68</v>
      </c>
      <c r="E1002" s="29">
        <v>1250</v>
      </c>
      <c r="F1002" s="29">
        <v>700</v>
      </c>
      <c r="G1002" s="29">
        <v>660</v>
      </c>
      <c r="H1002" s="313">
        <v>1770.1299000000001</v>
      </c>
      <c r="I1002" s="313">
        <v>1447.9662582000001</v>
      </c>
      <c r="J1002" s="313">
        <v>1143.5039154000001</v>
      </c>
      <c r="K1002" s="20">
        <v>57.330000000000005</v>
      </c>
      <c r="L1002" s="314">
        <v>0.5</v>
      </c>
      <c r="M1002" s="315">
        <v>6</v>
      </c>
      <c r="N1002" s="772"/>
      <c r="O1002" s="372">
        <f t="shared" si="69"/>
        <v>53721</v>
      </c>
      <c r="P1002" s="313"/>
      <c r="Q1002" s="396"/>
      <c r="R1002" s="313"/>
      <c r="S1002" s="30"/>
      <c r="X1002" s="313">
        <v>46714.12968024001</v>
      </c>
    </row>
    <row r="1003" spans="1:24" x14ac:dyDescent="0.3">
      <c r="A1003" s="77" t="s">
        <v>1611</v>
      </c>
      <c r="B1003" s="77" t="s">
        <v>4685</v>
      </c>
      <c r="C1003" s="29">
        <v>13</v>
      </c>
      <c r="D1003" s="29">
        <v>68</v>
      </c>
      <c r="E1003" s="29">
        <v>1250</v>
      </c>
      <c r="F1003" s="29">
        <v>760</v>
      </c>
      <c r="G1003" s="29">
        <v>720</v>
      </c>
      <c r="H1003" s="313">
        <v>1916.8197000000002</v>
      </c>
      <c r="I1003" s="313">
        <v>1567.9585146000002</v>
      </c>
      <c r="J1003" s="313">
        <v>1238.2655262000003</v>
      </c>
      <c r="K1003" s="20">
        <v>62.1</v>
      </c>
      <c r="L1003" s="314">
        <v>0.5</v>
      </c>
      <c r="M1003" s="315">
        <v>6</v>
      </c>
      <c r="N1003" s="772"/>
      <c r="O1003" s="372">
        <f t="shared" si="69"/>
        <v>57533</v>
      </c>
      <c r="P1003" s="313"/>
      <c r="Q1003" s="396"/>
      <c r="R1003" s="313"/>
      <c r="S1003" s="30"/>
      <c r="X1003" s="313">
        <v>50028.837093179995</v>
      </c>
    </row>
    <row r="1004" spans="1:24" x14ac:dyDescent="0.3">
      <c r="A1004" s="77" t="s">
        <v>1612</v>
      </c>
      <c r="B1004" s="77" t="s">
        <v>4686</v>
      </c>
      <c r="C1004" s="29">
        <v>14</v>
      </c>
      <c r="D1004" s="29">
        <v>68</v>
      </c>
      <c r="E1004" s="29">
        <v>1250</v>
      </c>
      <c r="F1004" s="29">
        <v>820</v>
      </c>
      <c r="G1004" s="29">
        <v>780</v>
      </c>
      <c r="H1004" s="313">
        <v>2064.6041999999998</v>
      </c>
      <c r="I1004" s="313">
        <v>1688.8462355999998</v>
      </c>
      <c r="J1004" s="313">
        <v>1333.7343131999999</v>
      </c>
      <c r="K1004" s="20">
        <v>66.78</v>
      </c>
      <c r="L1004" s="314">
        <v>0.5</v>
      </c>
      <c r="M1004" s="315">
        <v>6</v>
      </c>
      <c r="N1004" s="773"/>
      <c r="O1004" s="372">
        <f t="shared" si="69"/>
        <v>61345</v>
      </c>
      <c r="P1004" s="313"/>
      <c r="Q1004" s="396"/>
      <c r="R1004" s="313"/>
      <c r="S1004" s="30"/>
      <c r="X1004" s="313">
        <v>53343.544506120001</v>
      </c>
    </row>
    <row r="1005" spans="1:24" x14ac:dyDescent="0.3">
      <c r="G1005" s="311"/>
      <c r="H1005" s="30"/>
      <c r="I1005" s="30"/>
      <c r="J1005" s="30"/>
      <c r="K1005" s="338"/>
      <c r="M1005" s="324"/>
      <c r="O1005" s="372">
        <f t="shared" si="69"/>
        <v>0</v>
      </c>
      <c r="P1005" s="30"/>
      <c r="Q1005" s="396"/>
      <c r="R1005" s="30"/>
      <c r="S1005" s="30"/>
      <c r="X1005" s="30"/>
    </row>
    <row r="1006" spans="1:24" x14ac:dyDescent="0.3">
      <c r="B1006" s="325" t="s">
        <v>179</v>
      </c>
      <c r="G1006" s="324"/>
      <c r="H1006" s="30"/>
      <c r="I1006" s="30"/>
      <c r="J1006" s="30"/>
      <c r="K1006" s="338"/>
      <c r="M1006" s="324"/>
      <c r="O1006" s="372">
        <f t="shared" si="69"/>
        <v>0</v>
      </c>
      <c r="P1006" s="30"/>
      <c r="Q1006" s="396"/>
      <c r="R1006" s="30"/>
      <c r="S1006" s="30"/>
      <c r="X1006" s="30"/>
    </row>
    <row r="1007" spans="1:24" x14ac:dyDescent="0.3">
      <c r="A1007" s="77" t="s">
        <v>1613</v>
      </c>
      <c r="B1007" s="77" t="s">
        <v>3833</v>
      </c>
      <c r="C1007" s="29">
        <v>2</v>
      </c>
      <c r="D1007" s="29">
        <v>68</v>
      </c>
      <c r="E1007" s="29">
        <v>1500</v>
      </c>
      <c r="F1007" s="29">
        <v>100</v>
      </c>
      <c r="G1007" s="29">
        <v>60</v>
      </c>
      <c r="H1007" s="313">
        <v>354.68279999999999</v>
      </c>
      <c r="I1007" s="313">
        <v>290.1305304</v>
      </c>
      <c r="J1007" s="313">
        <v>229.12508879999999</v>
      </c>
      <c r="K1007" s="20">
        <v>11.43</v>
      </c>
      <c r="L1007" s="314">
        <v>0.5</v>
      </c>
      <c r="M1007" s="315">
        <v>2</v>
      </c>
      <c r="N1007" s="771" t="s">
        <v>201</v>
      </c>
      <c r="O1007" s="372">
        <f t="shared" si="69"/>
        <v>15879</v>
      </c>
      <c r="P1007" s="313"/>
      <c r="Q1007" s="396"/>
      <c r="R1007" s="313"/>
      <c r="S1007" s="30"/>
      <c r="X1007" s="313">
        <v>13807.941740999997</v>
      </c>
    </row>
    <row r="1008" spans="1:24" x14ac:dyDescent="0.3">
      <c r="A1008" s="77" t="s">
        <v>1614</v>
      </c>
      <c r="B1008" s="77" t="s">
        <v>3834</v>
      </c>
      <c r="C1008" s="29">
        <v>3</v>
      </c>
      <c r="D1008" s="29">
        <v>68</v>
      </c>
      <c r="E1008" s="29">
        <v>1500</v>
      </c>
      <c r="F1008" s="29">
        <v>160</v>
      </c>
      <c r="G1008" s="29">
        <v>120</v>
      </c>
      <c r="H1008" s="313">
        <v>532.02420000000006</v>
      </c>
      <c r="I1008" s="313">
        <v>435.19579560000005</v>
      </c>
      <c r="J1008" s="313">
        <v>343.68763320000005</v>
      </c>
      <c r="K1008" s="20">
        <v>17.009999999999998</v>
      </c>
      <c r="L1008" s="314">
        <v>0.5</v>
      </c>
      <c r="M1008" s="315">
        <v>4</v>
      </c>
      <c r="N1008" s="772"/>
      <c r="O1008" s="372">
        <f t="shared" si="69"/>
        <v>19880</v>
      </c>
      <c r="P1008" s="313"/>
      <c r="Q1008" s="396"/>
      <c r="R1008" s="313"/>
      <c r="S1008" s="30"/>
      <c r="X1008" s="313">
        <v>17287.232468219998</v>
      </c>
    </row>
    <row r="1009" spans="1:24" x14ac:dyDescent="0.3">
      <c r="A1009" s="77" t="s">
        <v>1615</v>
      </c>
      <c r="B1009" s="77" t="s">
        <v>3835</v>
      </c>
      <c r="C1009" s="29">
        <v>4</v>
      </c>
      <c r="D1009" s="29">
        <v>68</v>
      </c>
      <c r="E1009" s="29">
        <v>1500</v>
      </c>
      <c r="F1009" s="29">
        <v>220</v>
      </c>
      <c r="G1009" s="29">
        <v>180</v>
      </c>
      <c r="H1009" s="313">
        <v>708.27089999999987</v>
      </c>
      <c r="I1009" s="313">
        <v>579.36559619999991</v>
      </c>
      <c r="J1009" s="313">
        <v>457.54300139999992</v>
      </c>
      <c r="K1009" s="20">
        <v>22.68</v>
      </c>
      <c r="L1009" s="314">
        <v>0.5</v>
      </c>
      <c r="M1009" s="315">
        <v>4</v>
      </c>
      <c r="N1009" s="772"/>
      <c r="O1009" s="372">
        <f t="shared" si="69"/>
        <v>23890</v>
      </c>
      <c r="P1009" s="313"/>
      <c r="Q1009" s="396"/>
      <c r="R1009" s="313"/>
      <c r="S1009" s="30"/>
      <c r="X1009" s="313">
        <v>20773.815052319995</v>
      </c>
    </row>
    <row r="1010" spans="1:24" x14ac:dyDescent="0.3">
      <c r="A1010" s="317" t="s">
        <v>1616</v>
      </c>
      <c r="B1010" s="317" t="s">
        <v>4687</v>
      </c>
      <c r="C1010" s="318">
        <v>5</v>
      </c>
      <c r="D1010" s="29">
        <v>68</v>
      </c>
      <c r="E1010" s="318">
        <v>1500</v>
      </c>
      <c r="F1010" s="318">
        <v>280</v>
      </c>
      <c r="G1010" s="318">
        <v>240</v>
      </c>
      <c r="H1010" s="319">
        <v>885.6123</v>
      </c>
      <c r="I1010" s="319">
        <v>724.43086139999991</v>
      </c>
      <c r="J1010" s="319">
        <v>572.10554580000007</v>
      </c>
      <c r="K1010" s="335">
        <v>28.259999999999998</v>
      </c>
      <c r="L1010" s="320">
        <v>0.5</v>
      </c>
      <c r="M1010" s="321">
        <v>4</v>
      </c>
      <c r="N1010" s="772"/>
      <c r="O1010" s="372">
        <f t="shared" si="69"/>
        <v>27908</v>
      </c>
      <c r="P1010" s="319"/>
      <c r="Q1010" s="396"/>
      <c r="R1010" s="313"/>
      <c r="S1010" s="30"/>
      <c r="X1010" s="319">
        <v>24267.6894933</v>
      </c>
    </row>
    <row r="1011" spans="1:24" x14ac:dyDescent="0.3">
      <c r="A1011" s="77" t="s">
        <v>1617</v>
      </c>
      <c r="B1011" s="77" t="s">
        <v>4688</v>
      </c>
      <c r="C1011" s="29">
        <v>6</v>
      </c>
      <c r="D1011" s="29">
        <v>68</v>
      </c>
      <c r="E1011" s="29">
        <v>1500</v>
      </c>
      <c r="F1011" s="29">
        <v>340</v>
      </c>
      <c r="G1011" s="29">
        <v>300</v>
      </c>
      <c r="H1011" s="313">
        <v>1062.9537</v>
      </c>
      <c r="I1011" s="313">
        <v>869.49612659999991</v>
      </c>
      <c r="J1011" s="313">
        <v>686.66809020000005</v>
      </c>
      <c r="K1011" s="20">
        <v>33.840000000000003</v>
      </c>
      <c r="L1011" s="314">
        <v>0.5</v>
      </c>
      <c r="M1011" s="315">
        <v>4</v>
      </c>
      <c r="N1011" s="772"/>
      <c r="O1011" s="372">
        <f t="shared" si="69"/>
        <v>31932</v>
      </c>
      <c r="P1011" s="313"/>
      <c r="Q1011" s="396"/>
      <c r="R1011" s="313"/>
      <c r="S1011" s="30"/>
      <c r="X1011" s="313">
        <v>27767.255875920004</v>
      </c>
    </row>
    <row r="1012" spans="1:24" x14ac:dyDescent="0.3">
      <c r="A1012" s="77" t="s">
        <v>1618</v>
      </c>
      <c r="B1012" s="77" t="s">
        <v>4689</v>
      </c>
      <c r="C1012" s="29">
        <v>7</v>
      </c>
      <c r="D1012" s="29">
        <v>68</v>
      </c>
      <c r="E1012" s="29">
        <v>1500</v>
      </c>
      <c r="F1012" s="29">
        <v>400</v>
      </c>
      <c r="G1012" s="29">
        <v>360</v>
      </c>
      <c r="H1012" s="313">
        <v>1240.2951</v>
      </c>
      <c r="I1012" s="313">
        <v>1014.5613918</v>
      </c>
      <c r="J1012" s="313">
        <v>801.23063460000003</v>
      </c>
      <c r="K1012" s="20">
        <v>39.51</v>
      </c>
      <c r="L1012" s="314">
        <v>0.5</v>
      </c>
      <c r="M1012" s="315">
        <v>4</v>
      </c>
      <c r="N1012" s="772"/>
      <c r="O1012" s="372">
        <f t="shared" si="69"/>
        <v>35967</v>
      </c>
      <c r="P1012" s="313"/>
      <c r="Q1012" s="396"/>
      <c r="R1012" s="313"/>
      <c r="S1012" s="30"/>
      <c r="X1012" s="313">
        <v>31275.712353599996</v>
      </c>
    </row>
    <row r="1013" spans="1:24" x14ac:dyDescent="0.3">
      <c r="A1013" s="317" t="s">
        <v>1619</v>
      </c>
      <c r="B1013" s="317" t="s">
        <v>4690</v>
      </c>
      <c r="C1013" s="318">
        <v>8</v>
      </c>
      <c r="D1013" s="29">
        <v>68</v>
      </c>
      <c r="E1013" s="318">
        <v>1500</v>
      </c>
      <c r="F1013" s="318">
        <v>460</v>
      </c>
      <c r="G1013" s="318">
        <v>420</v>
      </c>
      <c r="H1013" s="319">
        <v>1417.6364999999998</v>
      </c>
      <c r="I1013" s="319">
        <v>1159.6266569999998</v>
      </c>
      <c r="J1013" s="319">
        <v>915.7931789999999</v>
      </c>
      <c r="K1013" s="335">
        <v>45.09</v>
      </c>
      <c r="L1013" s="320">
        <v>0.5</v>
      </c>
      <c r="M1013" s="321">
        <v>4</v>
      </c>
      <c r="N1013" s="772"/>
      <c r="O1013" s="372">
        <f t="shared" si="69"/>
        <v>40008</v>
      </c>
      <c r="P1013" s="319"/>
      <c r="Q1013" s="396"/>
      <c r="R1013" s="313"/>
      <c r="S1013" s="30"/>
      <c r="X1013" s="319">
        <v>34789.857418799998</v>
      </c>
    </row>
    <row r="1014" spans="1:24" x14ac:dyDescent="0.3">
      <c r="A1014" s="77" t="s">
        <v>1620</v>
      </c>
      <c r="B1014" s="77" t="s">
        <v>4691</v>
      </c>
      <c r="C1014" s="29">
        <v>9</v>
      </c>
      <c r="D1014" s="29">
        <v>68</v>
      </c>
      <c r="E1014" s="29">
        <v>1500</v>
      </c>
      <c r="F1014" s="29">
        <v>520</v>
      </c>
      <c r="G1014" s="29">
        <v>480</v>
      </c>
      <c r="H1014" s="313">
        <v>1594.9779000000001</v>
      </c>
      <c r="I1014" s="313">
        <v>1304.6919221999999</v>
      </c>
      <c r="J1014" s="313">
        <v>1030.3557234</v>
      </c>
      <c r="K1014" s="20">
        <v>50.67</v>
      </c>
      <c r="L1014" s="314">
        <v>0.5</v>
      </c>
      <c r="M1014" s="315">
        <v>4</v>
      </c>
      <c r="N1014" s="772"/>
      <c r="O1014" s="372">
        <f t="shared" si="69"/>
        <v>44060</v>
      </c>
      <c r="P1014" s="313"/>
      <c r="Q1014" s="396"/>
      <c r="R1014" s="313"/>
      <c r="S1014" s="30"/>
      <c r="X1014" s="313">
        <v>38312.89593318</v>
      </c>
    </row>
    <row r="1015" spans="1:24" x14ac:dyDescent="0.3">
      <c r="A1015" s="77" t="s">
        <v>1621</v>
      </c>
      <c r="B1015" s="77" t="s">
        <v>4692</v>
      </c>
      <c r="C1015" s="29">
        <v>10</v>
      </c>
      <c r="D1015" s="29">
        <v>68</v>
      </c>
      <c r="E1015" s="29">
        <v>1500</v>
      </c>
      <c r="F1015" s="29">
        <v>580</v>
      </c>
      <c r="G1015" s="29">
        <v>540</v>
      </c>
      <c r="H1015" s="313">
        <v>1772.3193000000001</v>
      </c>
      <c r="I1015" s="313">
        <v>1449.7571874</v>
      </c>
      <c r="J1015" s="313">
        <v>1144.9182678000002</v>
      </c>
      <c r="K1015" s="20">
        <v>56.34</v>
      </c>
      <c r="L1015" s="314">
        <v>0.5</v>
      </c>
      <c r="M1015" s="315">
        <v>6</v>
      </c>
      <c r="N1015" s="772"/>
      <c r="O1015" s="372">
        <f t="shared" si="69"/>
        <v>48118</v>
      </c>
      <c r="P1015" s="313"/>
      <c r="Q1015" s="396"/>
      <c r="R1015" s="313"/>
      <c r="S1015" s="30"/>
      <c r="X1015" s="313">
        <v>41841.619680960001</v>
      </c>
    </row>
    <row r="1016" spans="1:24" x14ac:dyDescent="0.3">
      <c r="A1016" s="317" t="s">
        <v>1622</v>
      </c>
      <c r="B1016" s="317" t="s">
        <v>4693</v>
      </c>
      <c r="C1016" s="318">
        <v>11</v>
      </c>
      <c r="D1016" s="29">
        <v>68</v>
      </c>
      <c r="E1016" s="318">
        <v>1500</v>
      </c>
      <c r="F1016" s="318">
        <v>640</v>
      </c>
      <c r="G1016" s="318">
        <v>600</v>
      </c>
      <c r="H1016" s="319">
        <v>1948.566</v>
      </c>
      <c r="I1016" s="319">
        <v>1593.9269879999999</v>
      </c>
      <c r="J1016" s="319">
        <v>1258.7736360000001</v>
      </c>
      <c r="K1016" s="335">
        <v>61.92</v>
      </c>
      <c r="L1016" s="320">
        <v>0.5</v>
      </c>
      <c r="M1016" s="321">
        <v>6</v>
      </c>
      <c r="N1016" s="772"/>
      <c r="O1016" s="372">
        <f t="shared" si="69"/>
        <v>52186</v>
      </c>
      <c r="P1016" s="319"/>
      <c r="Q1016" s="396"/>
      <c r="R1016" s="313"/>
      <c r="S1016" s="30"/>
      <c r="X1016" s="319">
        <v>45379.240232040007</v>
      </c>
    </row>
    <row r="1017" spans="1:24" x14ac:dyDescent="0.3">
      <c r="A1017" s="77" t="s">
        <v>1623</v>
      </c>
      <c r="B1017" s="77" t="s">
        <v>4694</v>
      </c>
      <c r="C1017" s="29">
        <v>12</v>
      </c>
      <c r="D1017" s="29">
        <v>68</v>
      </c>
      <c r="E1017" s="29">
        <v>1500</v>
      </c>
      <c r="F1017" s="29">
        <v>700</v>
      </c>
      <c r="G1017" s="29">
        <v>660</v>
      </c>
      <c r="H1017" s="313">
        <v>2125.9074000000001</v>
      </c>
      <c r="I1017" s="313">
        <v>1738.9922531999998</v>
      </c>
      <c r="J1017" s="313">
        <v>1373.3361804000001</v>
      </c>
      <c r="K1017" s="20">
        <v>67.5</v>
      </c>
      <c r="L1017" s="314">
        <v>0.5</v>
      </c>
      <c r="M1017" s="315">
        <v>6</v>
      </c>
      <c r="N1017" s="772"/>
      <c r="O1017" s="372">
        <f t="shared" si="69"/>
        <v>56201</v>
      </c>
      <c r="P1017" s="313"/>
      <c r="Q1017" s="396"/>
      <c r="R1017" s="313"/>
      <c r="S1017" s="30"/>
      <c r="X1017" s="313">
        <v>48870.860704380015</v>
      </c>
    </row>
    <row r="1018" spans="1:24" x14ac:dyDescent="0.3">
      <c r="A1018" s="77" t="s">
        <v>1624</v>
      </c>
      <c r="B1018" s="77" t="s">
        <v>4695</v>
      </c>
      <c r="C1018" s="29">
        <v>13</v>
      </c>
      <c r="D1018" s="29">
        <v>68</v>
      </c>
      <c r="E1018" s="29">
        <v>1500</v>
      </c>
      <c r="F1018" s="29">
        <v>760</v>
      </c>
      <c r="G1018" s="29">
        <v>720</v>
      </c>
      <c r="H1018" s="313">
        <v>2303.2487999999998</v>
      </c>
      <c r="I1018" s="313">
        <v>1884.0575183999997</v>
      </c>
      <c r="J1018" s="313">
        <v>1487.8987247999999</v>
      </c>
      <c r="K1018" s="20">
        <v>73.17</v>
      </c>
      <c r="L1018" s="314">
        <v>0.5</v>
      </c>
      <c r="M1018" s="315">
        <v>6</v>
      </c>
      <c r="N1018" s="772"/>
      <c r="O1018" s="372">
        <f t="shared" si="69"/>
        <v>60222</v>
      </c>
      <c r="P1018" s="313"/>
      <c r="Q1018" s="396"/>
      <c r="R1018" s="313"/>
      <c r="S1018" s="30"/>
      <c r="X1018" s="313">
        <v>52367.30607834</v>
      </c>
    </row>
    <row r="1019" spans="1:24" x14ac:dyDescent="0.3">
      <c r="A1019" s="77" t="s">
        <v>1625</v>
      </c>
      <c r="B1019" s="77" t="s">
        <v>4696</v>
      </c>
      <c r="C1019" s="29">
        <v>14</v>
      </c>
      <c r="D1019" s="29">
        <v>68</v>
      </c>
      <c r="E1019" s="29">
        <v>1500</v>
      </c>
      <c r="F1019" s="29">
        <v>820</v>
      </c>
      <c r="G1019" s="29">
        <v>780</v>
      </c>
      <c r="H1019" s="313">
        <v>2480.5902000000001</v>
      </c>
      <c r="I1019" s="313">
        <v>2029.1227836</v>
      </c>
      <c r="J1019" s="313">
        <v>1602.4612692000001</v>
      </c>
      <c r="K1019" s="20">
        <v>78.75</v>
      </c>
      <c r="L1019" s="314">
        <v>0.5</v>
      </c>
      <c r="M1019" s="315">
        <v>6</v>
      </c>
      <c r="N1019" s="773"/>
      <c r="O1019" s="372">
        <f t="shared" si="69"/>
        <v>64243</v>
      </c>
      <c r="P1019" s="313"/>
      <c r="Q1019" s="396"/>
      <c r="R1019" s="313"/>
      <c r="S1019" s="30"/>
      <c r="X1019" s="313">
        <v>55863.751452299999</v>
      </c>
    </row>
    <row r="1020" spans="1:24" x14ac:dyDescent="0.3">
      <c r="H1020" s="30"/>
      <c r="I1020" s="30"/>
      <c r="J1020" s="30"/>
      <c r="K1020" s="338"/>
      <c r="M1020" s="324"/>
      <c r="O1020" s="372">
        <f t="shared" si="69"/>
        <v>0</v>
      </c>
      <c r="P1020" s="30"/>
      <c r="Q1020" s="396"/>
      <c r="R1020" s="30"/>
      <c r="S1020" s="30"/>
      <c r="X1020" s="30"/>
    </row>
    <row r="1021" spans="1:24" x14ac:dyDescent="0.3">
      <c r="B1021" s="325" t="s">
        <v>180</v>
      </c>
      <c r="H1021" s="30"/>
      <c r="I1021" s="30"/>
      <c r="J1021" s="30"/>
      <c r="K1021" s="338"/>
      <c r="M1021" s="324"/>
      <c r="O1021" s="372">
        <f t="shared" si="69"/>
        <v>0</v>
      </c>
      <c r="P1021" s="30"/>
      <c r="Q1021" s="396"/>
      <c r="R1021" s="30"/>
      <c r="S1021" s="30"/>
      <c r="X1021" s="30"/>
    </row>
    <row r="1022" spans="1:24" x14ac:dyDescent="0.3">
      <c r="A1022" s="77" t="s">
        <v>1626</v>
      </c>
      <c r="B1022" s="77" t="s">
        <v>3836</v>
      </c>
      <c r="C1022" s="29">
        <v>2</v>
      </c>
      <c r="D1022" s="29">
        <v>68</v>
      </c>
      <c r="E1022" s="29">
        <v>1750</v>
      </c>
      <c r="F1022" s="29">
        <v>100</v>
      </c>
      <c r="G1022" s="29">
        <v>60</v>
      </c>
      <c r="H1022" s="313">
        <v>411.60719999999998</v>
      </c>
      <c r="I1022" s="313">
        <v>336.69468959999995</v>
      </c>
      <c r="J1022" s="313">
        <v>265.8982512</v>
      </c>
      <c r="K1022" s="20">
        <v>13.14</v>
      </c>
      <c r="L1022" s="314">
        <v>0.5</v>
      </c>
      <c r="M1022" s="315">
        <v>2</v>
      </c>
      <c r="N1022" s="771" t="s">
        <v>201</v>
      </c>
      <c r="O1022" s="372">
        <f t="shared" si="69"/>
        <v>16843</v>
      </c>
      <c r="P1022" s="313"/>
      <c r="Q1022" s="396"/>
      <c r="R1022" s="313"/>
      <c r="S1022" s="30"/>
      <c r="X1022" s="313">
        <v>14645.968623000001</v>
      </c>
    </row>
    <row r="1023" spans="1:24" x14ac:dyDescent="0.3">
      <c r="A1023" s="77" t="s">
        <v>1627</v>
      </c>
      <c r="B1023" s="77" t="s">
        <v>3837</v>
      </c>
      <c r="C1023" s="29">
        <v>3</v>
      </c>
      <c r="D1023" s="29">
        <v>68</v>
      </c>
      <c r="E1023" s="29">
        <v>1750</v>
      </c>
      <c r="F1023" s="29">
        <v>160</v>
      </c>
      <c r="G1023" s="29">
        <v>120</v>
      </c>
      <c r="H1023" s="313">
        <v>617.41079999999999</v>
      </c>
      <c r="I1023" s="313">
        <v>505.04203439999998</v>
      </c>
      <c r="J1023" s="313">
        <v>398.84737680000001</v>
      </c>
      <c r="K1023" s="20">
        <v>19.53</v>
      </c>
      <c r="L1023" s="314">
        <v>0.5</v>
      </c>
      <c r="M1023" s="315">
        <v>4</v>
      </c>
      <c r="N1023" s="772"/>
      <c r="O1023" s="372">
        <f t="shared" si="69"/>
        <v>21327</v>
      </c>
      <c r="P1023" s="313"/>
      <c r="Q1023" s="396"/>
      <c r="R1023" s="313"/>
      <c r="S1023" s="30"/>
      <c r="X1023" s="313">
        <v>18545.595991559996</v>
      </c>
    </row>
    <row r="1024" spans="1:24" x14ac:dyDescent="0.3">
      <c r="A1024" s="77" t="s">
        <v>1628</v>
      </c>
      <c r="B1024" s="77" t="s">
        <v>3838</v>
      </c>
      <c r="C1024" s="29">
        <v>4</v>
      </c>
      <c r="D1024" s="29">
        <v>68</v>
      </c>
      <c r="E1024" s="29">
        <v>1750</v>
      </c>
      <c r="F1024" s="29">
        <v>220</v>
      </c>
      <c r="G1024" s="29">
        <v>180</v>
      </c>
      <c r="H1024" s="313">
        <v>823.21439999999996</v>
      </c>
      <c r="I1024" s="313">
        <v>673.38937919999989</v>
      </c>
      <c r="J1024" s="313">
        <v>531.79650240000001</v>
      </c>
      <c r="K1024" s="20">
        <v>26.009999999999998</v>
      </c>
      <c r="L1024" s="314">
        <v>0.5</v>
      </c>
      <c r="M1024" s="315">
        <v>4</v>
      </c>
      <c r="N1024" s="772"/>
      <c r="O1024" s="372">
        <f t="shared" si="69"/>
        <v>25821</v>
      </c>
      <c r="P1024" s="313"/>
      <c r="Q1024" s="396"/>
      <c r="R1024" s="313"/>
      <c r="S1024" s="30"/>
      <c r="X1024" s="313">
        <v>22453.397350560004</v>
      </c>
    </row>
    <row r="1025" spans="1:24" x14ac:dyDescent="0.3">
      <c r="A1025" s="317" t="s">
        <v>1629</v>
      </c>
      <c r="B1025" s="317" t="s">
        <v>4697</v>
      </c>
      <c r="C1025" s="318">
        <v>5</v>
      </c>
      <c r="D1025" s="29">
        <v>68</v>
      </c>
      <c r="E1025" s="318">
        <v>1750</v>
      </c>
      <c r="F1025" s="318">
        <v>280</v>
      </c>
      <c r="G1025" s="318">
        <v>240</v>
      </c>
      <c r="H1025" s="319">
        <v>1029.018</v>
      </c>
      <c r="I1025" s="319">
        <v>841.73672399999998</v>
      </c>
      <c r="J1025" s="319">
        <v>664.74562800000001</v>
      </c>
      <c r="K1025" s="335">
        <v>32.49</v>
      </c>
      <c r="L1025" s="320">
        <v>0.5</v>
      </c>
      <c r="M1025" s="321">
        <v>4</v>
      </c>
      <c r="N1025" s="772"/>
      <c r="O1025" s="372">
        <f t="shared" si="69"/>
        <v>30325</v>
      </c>
      <c r="P1025" s="319"/>
      <c r="Q1025" s="396"/>
      <c r="R1025" s="313"/>
      <c r="S1025" s="30"/>
      <c r="X1025" s="319">
        <v>26369.3727</v>
      </c>
    </row>
    <row r="1026" spans="1:24" x14ac:dyDescent="0.3">
      <c r="A1026" s="77" t="s">
        <v>1630</v>
      </c>
      <c r="B1026" s="77" t="s">
        <v>4698</v>
      </c>
      <c r="C1026" s="29">
        <v>6</v>
      </c>
      <c r="D1026" s="29">
        <v>68</v>
      </c>
      <c r="E1026" s="29">
        <v>1750</v>
      </c>
      <c r="F1026" s="29">
        <v>340</v>
      </c>
      <c r="G1026" s="29">
        <v>300</v>
      </c>
      <c r="H1026" s="313">
        <v>1234.8216</v>
      </c>
      <c r="I1026" s="313">
        <v>1010.0840688</v>
      </c>
      <c r="J1026" s="313">
        <v>797.69475360000001</v>
      </c>
      <c r="K1026" s="20">
        <v>38.97</v>
      </c>
      <c r="L1026" s="314">
        <v>0.5</v>
      </c>
      <c r="M1026" s="315">
        <v>4</v>
      </c>
      <c r="N1026" s="772"/>
      <c r="O1026" s="372">
        <f t="shared" si="69"/>
        <v>34839</v>
      </c>
      <c r="P1026" s="313"/>
      <c r="Q1026" s="396"/>
      <c r="R1026" s="313"/>
      <c r="S1026" s="30"/>
      <c r="X1026" s="313">
        <v>30295.121955119997</v>
      </c>
    </row>
    <row r="1027" spans="1:24" x14ac:dyDescent="0.3">
      <c r="A1027" s="77" t="s">
        <v>1631</v>
      </c>
      <c r="B1027" s="77" t="s">
        <v>4699</v>
      </c>
      <c r="C1027" s="29">
        <v>7</v>
      </c>
      <c r="D1027" s="29">
        <v>68</v>
      </c>
      <c r="E1027" s="29">
        <v>1750</v>
      </c>
      <c r="F1027" s="29">
        <v>400</v>
      </c>
      <c r="G1027" s="29">
        <v>360</v>
      </c>
      <c r="H1027" s="313">
        <v>1440.6252000000002</v>
      </c>
      <c r="I1027" s="313">
        <v>1178.4314136</v>
      </c>
      <c r="J1027" s="313">
        <v>930.64387920000013</v>
      </c>
      <c r="K1027" s="20">
        <v>45.36</v>
      </c>
      <c r="L1027" s="314">
        <v>0.5</v>
      </c>
      <c r="M1027" s="315">
        <v>4</v>
      </c>
      <c r="N1027" s="772"/>
      <c r="O1027" s="372">
        <f t="shared" si="69"/>
        <v>39362</v>
      </c>
      <c r="P1027" s="313"/>
      <c r="Q1027" s="396"/>
      <c r="R1027" s="313"/>
      <c r="S1027" s="30"/>
      <c r="X1027" s="313">
        <v>34227.446962500006</v>
      </c>
    </row>
    <row r="1028" spans="1:24" x14ac:dyDescent="0.3">
      <c r="A1028" s="317" t="s">
        <v>1632</v>
      </c>
      <c r="B1028" s="317" t="s">
        <v>4700</v>
      </c>
      <c r="C1028" s="318">
        <v>8</v>
      </c>
      <c r="D1028" s="29">
        <v>68</v>
      </c>
      <c r="E1028" s="318">
        <v>1750</v>
      </c>
      <c r="F1028" s="318">
        <v>460</v>
      </c>
      <c r="G1028" s="318">
        <v>420</v>
      </c>
      <c r="H1028" s="319">
        <v>1647.5235</v>
      </c>
      <c r="I1028" s="319">
        <v>1347.674223</v>
      </c>
      <c r="J1028" s="319">
        <v>1064.3001810000001</v>
      </c>
      <c r="K1028" s="335">
        <v>51.84</v>
      </c>
      <c r="L1028" s="320">
        <v>0.5</v>
      </c>
      <c r="M1028" s="321">
        <v>4</v>
      </c>
      <c r="N1028" s="772"/>
      <c r="O1028" s="372">
        <f t="shared" si="69"/>
        <v>43889</v>
      </c>
      <c r="P1028" s="319"/>
      <c r="Q1028" s="396"/>
      <c r="R1028" s="313"/>
      <c r="S1028" s="30"/>
      <c r="X1028" s="319">
        <v>38164.739421599996</v>
      </c>
    </row>
    <row r="1029" spans="1:24" x14ac:dyDescent="0.3">
      <c r="A1029" s="77" t="s">
        <v>1633</v>
      </c>
      <c r="B1029" s="77" t="s">
        <v>4701</v>
      </c>
      <c r="C1029" s="29">
        <v>9</v>
      </c>
      <c r="D1029" s="29">
        <v>68</v>
      </c>
      <c r="E1029" s="29">
        <v>1750</v>
      </c>
      <c r="F1029" s="29">
        <v>520</v>
      </c>
      <c r="G1029" s="29">
        <v>480</v>
      </c>
      <c r="H1029" s="313">
        <v>1853.3271</v>
      </c>
      <c r="I1029" s="313">
        <v>1516.0215678</v>
      </c>
      <c r="J1029" s="313">
        <v>1197.2493066</v>
      </c>
      <c r="K1029" s="20">
        <v>58.32</v>
      </c>
      <c r="L1029" s="314">
        <v>0.5</v>
      </c>
      <c r="M1029" s="315">
        <v>4</v>
      </c>
      <c r="N1029" s="772"/>
      <c r="O1029" s="372">
        <f t="shared" ref="O1029:O1092" si="70">ROUND(X1029*1.15,0)</f>
        <v>48430</v>
      </c>
      <c r="P1029" s="313"/>
      <c r="Q1029" s="396"/>
      <c r="R1029" s="313"/>
      <c r="S1029" s="30"/>
      <c r="X1029" s="313">
        <v>42113.409055740005</v>
      </c>
    </row>
    <row r="1030" spans="1:24" x14ac:dyDescent="0.3">
      <c r="A1030" s="77" t="s">
        <v>1634</v>
      </c>
      <c r="B1030" s="77" t="s">
        <v>4702</v>
      </c>
      <c r="C1030" s="29">
        <v>10</v>
      </c>
      <c r="D1030" s="29">
        <v>68</v>
      </c>
      <c r="E1030" s="29">
        <v>1750</v>
      </c>
      <c r="F1030" s="29">
        <v>580</v>
      </c>
      <c r="G1030" s="29">
        <v>540</v>
      </c>
      <c r="H1030" s="313">
        <v>2059.1307000000002</v>
      </c>
      <c r="I1030" s="313">
        <v>1684.3689125999999</v>
      </c>
      <c r="J1030" s="313">
        <v>1330.1984322000001</v>
      </c>
      <c r="K1030" s="20">
        <v>64.8</v>
      </c>
      <c r="L1030" s="314">
        <v>0.5</v>
      </c>
      <c r="M1030" s="315">
        <v>6</v>
      </c>
      <c r="N1030" s="772"/>
      <c r="O1030" s="372">
        <f t="shared" si="70"/>
        <v>52981</v>
      </c>
      <c r="P1030" s="313"/>
      <c r="Q1030" s="396"/>
      <c r="R1030" s="313"/>
      <c r="S1030" s="30"/>
      <c r="X1030" s="313">
        <v>46070.252680319994</v>
      </c>
    </row>
    <row r="1031" spans="1:24" x14ac:dyDescent="0.3">
      <c r="A1031" s="317" t="s">
        <v>1635</v>
      </c>
      <c r="B1031" s="317" t="s">
        <v>4703</v>
      </c>
      <c r="C1031" s="318">
        <v>11</v>
      </c>
      <c r="D1031" s="29">
        <v>68</v>
      </c>
      <c r="E1031" s="318">
        <v>1750</v>
      </c>
      <c r="F1031" s="318">
        <v>640</v>
      </c>
      <c r="G1031" s="318">
        <v>600</v>
      </c>
      <c r="H1031" s="319">
        <v>2264.9343000000003</v>
      </c>
      <c r="I1031" s="319">
        <v>1852.7162574000001</v>
      </c>
      <c r="J1031" s="319">
        <v>1463.1475578000002</v>
      </c>
      <c r="K1031" s="335">
        <v>71.28</v>
      </c>
      <c r="L1031" s="320">
        <v>0.5</v>
      </c>
      <c r="M1031" s="321">
        <v>6</v>
      </c>
      <c r="N1031" s="772"/>
      <c r="O1031" s="372">
        <f t="shared" si="70"/>
        <v>57541</v>
      </c>
      <c r="P1031" s="319"/>
      <c r="Q1031" s="396"/>
      <c r="R1031" s="313"/>
      <c r="S1031" s="30"/>
      <c r="X1031" s="319">
        <v>50035.27029534</v>
      </c>
    </row>
    <row r="1032" spans="1:24" x14ac:dyDescent="0.3">
      <c r="A1032" s="77" t="s">
        <v>1636</v>
      </c>
      <c r="B1032" s="77" t="s">
        <v>4704</v>
      </c>
      <c r="C1032" s="29">
        <v>12</v>
      </c>
      <c r="D1032" s="29">
        <v>68</v>
      </c>
      <c r="E1032" s="29">
        <v>1750</v>
      </c>
      <c r="F1032" s="29">
        <v>700</v>
      </c>
      <c r="G1032" s="29">
        <v>660</v>
      </c>
      <c r="H1032" s="313">
        <v>2470.7379000000001</v>
      </c>
      <c r="I1032" s="313">
        <v>2021.0636021999999</v>
      </c>
      <c r="J1032" s="313">
        <v>1596.0966834000001</v>
      </c>
      <c r="K1032" s="20">
        <v>77.760000000000005</v>
      </c>
      <c r="L1032" s="314">
        <v>0.5</v>
      </c>
      <c r="M1032" s="315">
        <v>6</v>
      </c>
      <c r="N1032" s="772"/>
      <c r="O1032" s="372">
        <f t="shared" si="70"/>
        <v>62046</v>
      </c>
      <c r="P1032" s="313"/>
      <c r="Q1032" s="396"/>
      <c r="R1032" s="313"/>
      <c r="S1032" s="30"/>
      <c r="X1032" s="313">
        <v>53953.090410779987</v>
      </c>
    </row>
    <row r="1033" spans="1:24" x14ac:dyDescent="0.3">
      <c r="A1033" s="77" t="s">
        <v>1637</v>
      </c>
      <c r="B1033" s="77" t="s">
        <v>4705</v>
      </c>
      <c r="C1033" s="29">
        <v>13</v>
      </c>
      <c r="D1033" s="29">
        <v>68</v>
      </c>
      <c r="E1033" s="29">
        <v>1750</v>
      </c>
      <c r="F1033" s="29">
        <v>760</v>
      </c>
      <c r="G1033" s="29">
        <v>720</v>
      </c>
      <c r="H1033" s="313">
        <v>2676.5414999999998</v>
      </c>
      <c r="I1033" s="313">
        <v>2189.4109469999999</v>
      </c>
      <c r="J1033" s="313">
        <v>1729.045809</v>
      </c>
      <c r="K1033" s="20">
        <v>84.15</v>
      </c>
      <c r="L1033" s="314">
        <v>0.5</v>
      </c>
      <c r="M1033" s="315">
        <v>6</v>
      </c>
      <c r="N1033" s="772"/>
      <c r="O1033" s="372">
        <f t="shared" si="70"/>
        <v>66553</v>
      </c>
      <c r="P1033" s="313"/>
      <c r="Q1033" s="396"/>
      <c r="R1033" s="313"/>
      <c r="S1033" s="30"/>
      <c r="X1033" s="313">
        <v>57872.518826760017</v>
      </c>
    </row>
    <row r="1034" spans="1:24" x14ac:dyDescent="0.3">
      <c r="A1034" s="77" t="s">
        <v>1638</v>
      </c>
      <c r="B1034" s="77" t="s">
        <v>4706</v>
      </c>
      <c r="C1034" s="29">
        <v>14</v>
      </c>
      <c r="D1034" s="29">
        <v>68</v>
      </c>
      <c r="E1034" s="29">
        <v>1750</v>
      </c>
      <c r="F1034" s="29">
        <v>820</v>
      </c>
      <c r="G1034" s="29">
        <v>780</v>
      </c>
      <c r="H1034" s="313">
        <v>2882.3451</v>
      </c>
      <c r="I1034" s="313">
        <v>2357.7582917999998</v>
      </c>
      <c r="J1034" s="313">
        <v>1861.9949346000001</v>
      </c>
      <c r="K1034" s="20">
        <v>90.63000000000001</v>
      </c>
      <c r="L1034" s="314">
        <v>0.5</v>
      </c>
      <c r="M1034" s="315">
        <v>6</v>
      </c>
      <c r="N1034" s="773"/>
      <c r="O1034" s="372">
        <f t="shared" si="70"/>
        <v>71061</v>
      </c>
      <c r="P1034" s="313"/>
      <c r="Q1034" s="396"/>
      <c r="R1034" s="313"/>
      <c r="S1034" s="30"/>
      <c r="X1034" s="313">
        <v>61791.947242740003</v>
      </c>
    </row>
    <row r="1035" spans="1:24" x14ac:dyDescent="0.3">
      <c r="G1035" s="311"/>
      <c r="H1035" s="30"/>
      <c r="I1035" s="30"/>
      <c r="J1035" s="30"/>
      <c r="K1035" s="338"/>
      <c r="M1035" s="324"/>
      <c r="O1035" s="372">
        <f t="shared" si="70"/>
        <v>0</v>
      </c>
      <c r="P1035" s="30"/>
      <c r="Q1035" s="396"/>
      <c r="R1035" s="30"/>
      <c r="S1035" s="30"/>
      <c r="X1035" s="30"/>
    </row>
    <row r="1036" spans="1:24" x14ac:dyDescent="0.3">
      <c r="B1036" s="325" t="s">
        <v>181</v>
      </c>
      <c r="G1036" s="324"/>
      <c r="H1036" s="30"/>
      <c r="I1036" s="30"/>
      <c r="J1036" s="30"/>
      <c r="K1036" s="338"/>
      <c r="M1036" s="324"/>
      <c r="O1036" s="372">
        <f t="shared" si="70"/>
        <v>0</v>
      </c>
      <c r="P1036" s="30"/>
      <c r="Q1036" s="396"/>
      <c r="R1036" s="30"/>
      <c r="S1036" s="30"/>
      <c r="X1036" s="30"/>
    </row>
    <row r="1037" spans="1:24" x14ac:dyDescent="0.3">
      <c r="A1037" s="77" t="s">
        <v>1639</v>
      </c>
      <c r="B1037" s="77" t="s">
        <v>3839</v>
      </c>
      <c r="C1037" s="29">
        <v>2</v>
      </c>
      <c r="D1037" s="29">
        <v>68</v>
      </c>
      <c r="E1037" s="29">
        <v>2000</v>
      </c>
      <c r="F1037" s="29">
        <v>100</v>
      </c>
      <c r="G1037" s="29">
        <v>60</v>
      </c>
      <c r="H1037" s="313">
        <v>475.09980000000002</v>
      </c>
      <c r="I1037" s="313">
        <v>388.63163639999999</v>
      </c>
      <c r="J1037" s="313">
        <v>306.9144708</v>
      </c>
      <c r="K1037" s="20">
        <v>14.76</v>
      </c>
      <c r="L1037" s="314">
        <v>0.5</v>
      </c>
      <c r="M1037" s="315">
        <v>2</v>
      </c>
      <c r="N1037" s="771" t="s">
        <v>201</v>
      </c>
      <c r="O1037" s="372">
        <f t="shared" si="70"/>
        <v>18228</v>
      </c>
      <c r="P1037" s="313"/>
      <c r="Q1037" s="396"/>
      <c r="R1037" s="313"/>
      <c r="S1037" s="30"/>
      <c r="X1037" s="313">
        <v>15850.433115000003</v>
      </c>
    </row>
    <row r="1038" spans="1:24" x14ac:dyDescent="0.3">
      <c r="A1038" s="77" t="s">
        <v>1640</v>
      </c>
      <c r="B1038" s="77" t="s">
        <v>3840</v>
      </c>
      <c r="C1038" s="29">
        <v>3</v>
      </c>
      <c r="D1038" s="29">
        <v>68</v>
      </c>
      <c r="E1038" s="29">
        <v>2000</v>
      </c>
      <c r="F1038" s="29">
        <v>160</v>
      </c>
      <c r="G1038" s="29">
        <v>120</v>
      </c>
      <c r="H1038" s="313">
        <v>712.64969999999994</v>
      </c>
      <c r="I1038" s="313">
        <v>582.9474545999999</v>
      </c>
      <c r="J1038" s="313">
        <v>460.37170619999995</v>
      </c>
      <c r="K1038" s="20">
        <v>22.05</v>
      </c>
      <c r="L1038" s="314">
        <v>0.5</v>
      </c>
      <c r="M1038" s="315">
        <v>4</v>
      </c>
      <c r="N1038" s="772"/>
      <c r="O1038" s="372">
        <f t="shared" si="70"/>
        <v>23402</v>
      </c>
      <c r="P1038" s="313"/>
      <c r="Q1038" s="396"/>
      <c r="R1038" s="313"/>
      <c r="S1038" s="30"/>
      <c r="X1038" s="313">
        <v>20349.409863420005</v>
      </c>
    </row>
    <row r="1039" spans="1:24" x14ac:dyDescent="0.3">
      <c r="A1039" s="77" t="s">
        <v>1641</v>
      </c>
      <c r="B1039" s="77" t="s">
        <v>3841</v>
      </c>
      <c r="C1039" s="29">
        <v>4</v>
      </c>
      <c r="D1039" s="29">
        <v>68</v>
      </c>
      <c r="E1039" s="29">
        <v>2000</v>
      </c>
      <c r="F1039" s="29">
        <v>220</v>
      </c>
      <c r="G1039" s="29">
        <v>180</v>
      </c>
      <c r="H1039" s="313">
        <v>950.19960000000003</v>
      </c>
      <c r="I1039" s="313">
        <v>777.26327279999998</v>
      </c>
      <c r="J1039" s="313">
        <v>613.82894160000001</v>
      </c>
      <c r="K1039" s="20">
        <v>29.430000000000003</v>
      </c>
      <c r="L1039" s="314">
        <v>0.5</v>
      </c>
      <c r="M1039" s="315">
        <v>4</v>
      </c>
      <c r="N1039" s="772"/>
      <c r="O1039" s="372">
        <f t="shared" si="70"/>
        <v>28586</v>
      </c>
      <c r="P1039" s="313"/>
      <c r="Q1039" s="396"/>
      <c r="R1039" s="313"/>
      <c r="S1039" s="30"/>
      <c r="X1039" s="313">
        <v>24857.81839728</v>
      </c>
    </row>
    <row r="1040" spans="1:24" x14ac:dyDescent="0.3">
      <c r="A1040" s="317" t="s">
        <v>1642</v>
      </c>
      <c r="B1040" s="317" t="s">
        <v>4707</v>
      </c>
      <c r="C1040" s="318">
        <v>5</v>
      </c>
      <c r="D1040" s="29">
        <v>68</v>
      </c>
      <c r="E1040" s="318">
        <v>2000</v>
      </c>
      <c r="F1040" s="318">
        <v>280</v>
      </c>
      <c r="G1040" s="318">
        <v>240</v>
      </c>
      <c r="H1040" s="319">
        <v>1187.7494999999999</v>
      </c>
      <c r="I1040" s="319">
        <v>971.57909099999983</v>
      </c>
      <c r="J1040" s="319">
        <v>767.28617699999995</v>
      </c>
      <c r="K1040" s="335">
        <v>36.72</v>
      </c>
      <c r="L1040" s="320">
        <v>0.5</v>
      </c>
      <c r="M1040" s="321">
        <v>4</v>
      </c>
      <c r="N1040" s="772"/>
      <c r="O1040" s="372">
        <f t="shared" si="70"/>
        <v>33782</v>
      </c>
      <c r="P1040" s="319"/>
      <c r="Q1040" s="396"/>
      <c r="R1040" s="313"/>
      <c r="S1040" s="30"/>
      <c r="X1040" s="319">
        <v>29375.658716579997</v>
      </c>
    </row>
    <row r="1041" spans="1:24" x14ac:dyDescent="0.3">
      <c r="A1041" s="77" t="s">
        <v>1643</v>
      </c>
      <c r="B1041" s="77" t="s">
        <v>4708</v>
      </c>
      <c r="C1041" s="29">
        <v>6</v>
      </c>
      <c r="D1041" s="29">
        <v>68</v>
      </c>
      <c r="E1041" s="29">
        <v>2000</v>
      </c>
      <c r="F1041" s="29">
        <v>340</v>
      </c>
      <c r="G1041" s="29">
        <v>300</v>
      </c>
      <c r="H1041" s="313">
        <v>1425.2993999999999</v>
      </c>
      <c r="I1041" s="313">
        <v>1165.8949091999998</v>
      </c>
      <c r="J1041" s="313">
        <v>920.7434123999999</v>
      </c>
      <c r="K1041" s="20">
        <v>44.01</v>
      </c>
      <c r="L1041" s="314">
        <v>0.5</v>
      </c>
      <c r="M1041" s="315">
        <v>4</v>
      </c>
      <c r="N1041" s="772"/>
      <c r="O1041" s="372">
        <f t="shared" si="70"/>
        <v>38988</v>
      </c>
      <c r="P1041" s="313"/>
      <c r="Q1041" s="396"/>
      <c r="R1041" s="313"/>
      <c r="S1041" s="30"/>
      <c r="X1041" s="313">
        <v>33902.930821319998</v>
      </c>
    </row>
    <row r="1042" spans="1:24" x14ac:dyDescent="0.3">
      <c r="A1042" s="77" t="s">
        <v>1644</v>
      </c>
      <c r="B1042" s="77" t="s">
        <v>4709</v>
      </c>
      <c r="C1042" s="29">
        <v>7</v>
      </c>
      <c r="D1042" s="29">
        <v>68</v>
      </c>
      <c r="E1042" s="29">
        <v>2000</v>
      </c>
      <c r="F1042" s="29">
        <v>400</v>
      </c>
      <c r="G1042" s="29">
        <v>360</v>
      </c>
      <c r="H1042" s="313">
        <v>1662.8492999999999</v>
      </c>
      <c r="I1042" s="313">
        <v>1360.2107273999998</v>
      </c>
      <c r="J1042" s="313">
        <v>1074.2006477999998</v>
      </c>
      <c r="K1042" s="20">
        <v>51.300000000000004</v>
      </c>
      <c r="L1042" s="314">
        <v>0.5</v>
      </c>
      <c r="M1042" s="315">
        <v>4</v>
      </c>
      <c r="N1042" s="772"/>
      <c r="O1042" s="372">
        <f t="shared" si="70"/>
        <v>44206</v>
      </c>
      <c r="P1042" s="313"/>
      <c r="Q1042" s="396"/>
      <c r="R1042" s="313"/>
      <c r="S1042" s="30"/>
      <c r="X1042" s="313">
        <v>38439.63471150001</v>
      </c>
    </row>
    <row r="1043" spans="1:24" x14ac:dyDescent="0.3">
      <c r="A1043" s="317" t="s">
        <v>1645</v>
      </c>
      <c r="B1043" s="317" t="s">
        <v>4710</v>
      </c>
      <c r="C1043" s="318">
        <v>8</v>
      </c>
      <c r="D1043" s="29">
        <v>68</v>
      </c>
      <c r="E1043" s="318">
        <v>2000</v>
      </c>
      <c r="F1043" s="318">
        <v>460</v>
      </c>
      <c r="G1043" s="318">
        <v>420</v>
      </c>
      <c r="H1043" s="319">
        <v>1900.3992000000001</v>
      </c>
      <c r="I1043" s="319">
        <v>1554.5265456</v>
      </c>
      <c r="J1043" s="319">
        <v>1227.6578832</v>
      </c>
      <c r="K1043" s="335">
        <v>58.680000000000007</v>
      </c>
      <c r="L1043" s="320">
        <v>0.5</v>
      </c>
      <c r="M1043" s="321">
        <v>4</v>
      </c>
      <c r="N1043" s="772"/>
      <c r="O1043" s="372">
        <f t="shared" si="70"/>
        <v>49435</v>
      </c>
      <c r="P1043" s="319"/>
      <c r="Q1043" s="396"/>
      <c r="R1043" s="313"/>
      <c r="S1043" s="30"/>
      <c r="X1043" s="319">
        <v>42987.373656480013</v>
      </c>
    </row>
    <row r="1044" spans="1:24" x14ac:dyDescent="0.3">
      <c r="A1044" s="77" t="s">
        <v>1646</v>
      </c>
      <c r="B1044" s="77" t="s">
        <v>4711</v>
      </c>
      <c r="C1044" s="29">
        <v>9</v>
      </c>
      <c r="D1044" s="29">
        <v>68</v>
      </c>
      <c r="E1044" s="29">
        <v>2000</v>
      </c>
      <c r="F1044" s="29">
        <v>520</v>
      </c>
      <c r="G1044" s="29">
        <v>480</v>
      </c>
      <c r="H1044" s="313">
        <v>2137.9491000000003</v>
      </c>
      <c r="I1044" s="313">
        <v>1748.8423638000002</v>
      </c>
      <c r="J1044" s="313">
        <v>1381.1151186000002</v>
      </c>
      <c r="K1044" s="20">
        <v>65.97</v>
      </c>
      <c r="L1044" s="314">
        <v>0.5</v>
      </c>
      <c r="M1044" s="315">
        <v>4</v>
      </c>
      <c r="N1044" s="772"/>
      <c r="O1044" s="372">
        <f t="shared" si="70"/>
        <v>54674</v>
      </c>
      <c r="P1044" s="313"/>
      <c r="Q1044" s="396"/>
      <c r="R1044" s="313"/>
      <c r="S1044" s="30"/>
      <c r="X1044" s="313">
        <v>47542.942794600007</v>
      </c>
    </row>
    <row r="1045" spans="1:24" x14ac:dyDescent="0.3">
      <c r="A1045" s="77" t="s">
        <v>1647</v>
      </c>
      <c r="B1045" s="77" t="s">
        <v>4712</v>
      </c>
      <c r="C1045" s="29">
        <v>10</v>
      </c>
      <c r="D1045" s="29">
        <v>68</v>
      </c>
      <c r="E1045" s="29">
        <v>2000</v>
      </c>
      <c r="F1045" s="29">
        <v>580</v>
      </c>
      <c r="G1045" s="29">
        <v>540</v>
      </c>
      <c r="H1045" s="313">
        <v>2375.4989999999998</v>
      </c>
      <c r="I1045" s="313">
        <v>1943.1581819999997</v>
      </c>
      <c r="J1045" s="313">
        <v>1534.5723539999999</v>
      </c>
      <c r="K1045" s="20">
        <v>73.260000000000005</v>
      </c>
      <c r="L1045" s="314">
        <v>0.5</v>
      </c>
      <c r="M1045" s="315">
        <v>6</v>
      </c>
      <c r="N1045" s="772"/>
      <c r="O1045" s="372">
        <f t="shared" si="70"/>
        <v>59928</v>
      </c>
      <c r="P1045" s="313"/>
      <c r="Q1045" s="396"/>
      <c r="R1045" s="313"/>
      <c r="S1045" s="30"/>
      <c r="X1045" s="313">
        <v>52111.156965119997</v>
      </c>
    </row>
    <row r="1046" spans="1:24" x14ac:dyDescent="0.3">
      <c r="A1046" s="317" t="s">
        <v>1648</v>
      </c>
      <c r="B1046" s="317" t="s">
        <v>4713</v>
      </c>
      <c r="C1046" s="318">
        <v>11</v>
      </c>
      <c r="D1046" s="29">
        <v>68</v>
      </c>
      <c r="E1046" s="318">
        <v>2000</v>
      </c>
      <c r="F1046" s="318">
        <v>640</v>
      </c>
      <c r="G1046" s="318">
        <v>600</v>
      </c>
      <c r="H1046" s="319">
        <v>2613.0489000000002</v>
      </c>
      <c r="I1046" s="319">
        <v>2137.4740001999999</v>
      </c>
      <c r="J1046" s="319">
        <v>1688.0295894000003</v>
      </c>
      <c r="K1046" s="335">
        <v>80.55</v>
      </c>
      <c r="L1046" s="320">
        <v>0.5</v>
      </c>
      <c r="M1046" s="321">
        <v>6</v>
      </c>
      <c r="N1046" s="772"/>
      <c r="O1046" s="372">
        <f t="shared" si="70"/>
        <v>65188</v>
      </c>
      <c r="P1046" s="319"/>
      <c r="Q1046" s="396"/>
      <c r="R1046" s="313"/>
      <c r="S1046" s="30"/>
      <c r="X1046" s="319">
        <v>56685.59302824</v>
      </c>
    </row>
    <row r="1047" spans="1:24" x14ac:dyDescent="0.3">
      <c r="A1047" s="77" t="s">
        <v>1649</v>
      </c>
      <c r="B1047" s="77" t="s">
        <v>4714</v>
      </c>
      <c r="C1047" s="29">
        <v>12</v>
      </c>
      <c r="D1047" s="29">
        <v>68</v>
      </c>
      <c r="E1047" s="29">
        <v>2000</v>
      </c>
      <c r="F1047" s="29">
        <v>700</v>
      </c>
      <c r="G1047" s="29">
        <v>660</v>
      </c>
      <c r="H1047" s="313">
        <v>2850.5987999999998</v>
      </c>
      <c r="I1047" s="313">
        <v>2331.7898183999996</v>
      </c>
      <c r="J1047" s="313">
        <v>1841.4868247999998</v>
      </c>
      <c r="K1047" s="20">
        <v>87.84</v>
      </c>
      <c r="L1047" s="314">
        <v>0.5</v>
      </c>
      <c r="M1047" s="315">
        <v>6</v>
      </c>
      <c r="N1047" s="772"/>
      <c r="O1047" s="372">
        <f t="shared" si="70"/>
        <v>70389</v>
      </c>
      <c r="P1047" s="313"/>
      <c r="Q1047" s="396"/>
      <c r="R1047" s="313"/>
      <c r="S1047" s="30"/>
      <c r="X1047" s="313">
        <v>61208.134146719982</v>
      </c>
    </row>
    <row r="1048" spans="1:24" x14ac:dyDescent="0.3">
      <c r="A1048" s="77" t="s">
        <v>1650</v>
      </c>
      <c r="B1048" s="77" t="s">
        <v>4715</v>
      </c>
      <c r="C1048" s="29">
        <v>13</v>
      </c>
      <c r="D1048" s="29">
        <v>68</v>
      </c>
      <c r="E1048" s="29">
        <v>2000</v>
      </c>
      <c r="F1048" s="29">
        <v>760</v>
      </c>
      <c r="G1048" s="29">
        <v>720</v>
      </c>
      <c r="H1048" s="313">
        <v>3088.1486999999997</v>
      </c>
      <c r="I1048" s="313">
        <v>2526.1056365999998</v>
      </c>
      <c r="J1048" s="313">
        <v>1994.9440602</v>
      </c>
      <c r="K1048" s="20">
        <v>95.13000000000001</v>
      </c>
      <c r="L1048" s="314">
        <v>0.5</v>
      </c>
      <c r="M1048" s="315">
        <v>6</v>
      </c>
      <c r="N1048" s="772"/>
      <c r="O1048" s="372">
        <f t="shared" si="70"/>
        <v>75590</v>
      </c>
      <c r="P1048" s="313"/>
      <c r="Q1048" s="396"/>
      <c r="R1048" s="313"/>
      <c r="S1048" s="30"/>
      <c r="X1048" s="313">
        <v>65730.6752652</v>
      </c>
    </row>
    <row r="1049" spans="1:24" x14ac:dyDescent="0.3">
      <c r="A1049" s="77" t="s">
        <v>1651</v>
      </c>
      <c r="B1049" s="77" t="s">
        <v>4716</v>
      </c>
      <c r="C1049" s="29">
        <v>14</v>
      </c>
      <c r="D1049" s="29">
        <v>68</v>
      </c>
      <c r="E1049" s="29">
        <v>2000</v>
      </c>
      <c r="F1049" s="29">
        <v>820</v>
      </c>
      <c r="G1049" s="29">
        <v>780</v>
      </c>
      <c r="H1049" s="313">
        <v>3325.6985999999997</v>
      </c>
      <c r="I1049" s="313">
        <v>2720.4214547999995</v>
      </c>
      <c r="J1049" s="313">
        <v>2148.4012955999997</v>
      </c>
      <c r="K1049" s="20">
        <v>102.51</v>
      </c>
      <c r="L1049" s="314">
        <v>0.5</v>
      </c>
      <c r="M1049" s="315">
        <v>6</v>
      </c>
      <c r="N1049" s="773"/>
      <c r="O1049" s="372">
        <f t="shared" si="70"/>
        <v>80791</v>
      </c>
      <c r="P1049" s="313"/>
      <c r="Q1049" s="396"/>
      <c r="R1049" s="313"/>
      <c r="S1049" s="30"/>
      <c r="X1049" s="313">
        <v>70253.216383680003</v>
      </c>
    </row>
    <row r="1050" spans="1:24" x14ac:dyDescent="0.3">
      <c r="C1050" s="311"/>
      <c r="D1050" s="311"/>
      <c r="E1050" s="311"/>
      <c r="F1050" s="311"/>
      <c r="G1050" s="311"/>
      <c r="H1050" s="33"/>
      <c r="I1050" s="33"/>
      <c r="J1050" s="33"/>
      <c r="K1050" s="336"/>
      <c r="L1050" s="322"/>
      <c r="M1050" s="323"/>
      <c r="O1050" s="372">
        <f t="shared" si="70"/>
        <v>0</v>
      </c>
      <c r="P1050" s="33"/>
      <c r="Q1050" s="396"/>
      <c r="R1050" s="30"/>
      <c r="S1050" s="30"/>
      <c r="X1050" s="33"/>
    </row>
    <row r="1051" spans="1:24" x14ac:dyDescent="0.3">
      <c r="B1051" s="325" t="s">
        <v>182</v>
      </c>
      <c r="H1051" s="30"/>
      <c r="I1051" s="30"/>
      <c r="J1051" s="30"/>
      <c r="K1051" s="338"/>
      <c r="M1051" s="324"/>
      <c r="O1051" s="372">
        <f t="shared" si="70"/>
        <v>0</v>
      </c>
      <c r="P1051" s="30"/>
      <c r="Q1051" s="396"/>
      <c r="R1051" s="33"/>
      <c r="S1051" s="30"/>
      <c r="X1051" s="30"/>
    </row>
    <row r="1052" spans="1:24" x14ac:dyDescent="0.3">
      <c r="A1052" s="77" t="s">
        <v>1652</v>
      </c>
      <c r="B1052" s="77" t="s">
        <v>3842</v>
      </c>
      <c r="C1052" s="29">
        <v>2</v>
      </c>
      <c r="D1052" s="29">
        <v>68</v>
      </c>
      <c r="E1052" s="29">
        <v>2200</v>
      </c>
      <c r="F1052" s="29">
        <v>100</v>
      </c>
      <c r="G1052" s="29">
        <v>60</v>
      </c>
      <c r="H1052" s="313">
        <v>522.17189999999994</v>
      </c>
      <c r="I1052" s="313">
        <v>427.13661419999994</v>
      </c>
      <c r="J1052" s="313">
        <v>337.32304739999995</v>
      </c>
      <c r="K1052" s="20">
        <v>16.470000000000002</v>
      </c>
      <c r="L1052" s="314">
        <v>0.5</v>
      </c>
      <c r="M1052" s="315">
        <v>2</v>
      </c>
      <c r="N1052" s="771" t="s">
        <v>201</v>
      </c>
      <c r="O1052" s="372">
        <f t="shared" si="70"/>
        <v>21666</v>
      </c>
      <c r="P1052" s="313"/>
      <c r="Q1052" s="396"/>
      <c r="R1052" s="313"/>
      <c r="S1052" s="30"/>
      <c r="X1052" s="313">
        <v>18840.351585</v>
      </c>
    </row>
    <row r="1053" spans="1:24" x14ac:dyDescent="0.3">
      <c r="A1053" s="77" t="s">
        <v>1653</v>
      </c>
      <c r="B1053" s="77" t="s">
        <v>3843</v>
      </c>
      <c r="C1053" s="29">
        <v>3</v>
      </c>
      <c r="D1053" s="29">
        <v>68</v>
      </c>
      <c r="E1053" s="29">
        <v>2200</v>
      </c>
      <c r="F1053" s="29">
        <v>160</v>
      </c>
      <c r="G1053" s="29">
        <v>120</v>
      </c>
      <c r="H1053" s="313">
        <v>783.80520000000001</v>
      </c>
      <c r="I1053" s="313">
        <v>641.15265360000001</v>
      </c>
      <c r="J1053" s="313">
        <v>506.33815920000001</v>
      </c>
      <c r="K1053" s="20">
        <v>24.66</v>
      </c>
      <c r="L1053" s="314">
        <v>0.5</v>
      </c>
      <c r="M1053" s="315">
        <v>4</v>
      </c>
      <c r="N1053" s="772"/>
      <c r="O1053" s="372">
        <f t="shared" si="70"/>
        <v>27990</v>
      </c>
      <c r="P1053" s="313"/>
      <c r="Q1053" s="396"/>
      <c r="R1053" s="313"/>
      <c r="S1053" s="30"/>
      <c r="X1053" s="313">
        <v>24339.100944179998</v>
      </c>
    </row>
    <row r="1054" spans="1:24" x14ac:dyDescent="0.3">
      <c r="A1054" s="77" t="s">
        <v>1654</v>
      </c>
      <c r="B1054" s="77" t="s">
        <v>3844</v>
      </c>
      <c r="C1054" s="29">
        <v>4</v>
      </c>
      <c r="D1054" s="29">
        <v>68</v>
      </c>
      <c r="E1054" s="29">
        <v>2200</v>
      </c>
      <c r="F1054" s="29">
        <v>220</v>
      </c>
      <c r="G1054" s="29">
        <v>180</v>
      </c>
      <c r="H1054" s="313">
        <v>1045.4385000000002</v>
      </c>
      <c r="I1054" s="313">
        <v>855.16869300000008</v>
      </c>
      <c r="J1054" s="313">
        <v>675.35327100000018</v>
      </c>
      <c r="K1054" s="20">
        <v>32.76</v>
      </c>
      <c r="L1054" s="314">
        <v>0.5</v>
      </c>
      <c r="M1054" s="315">
        <v>4</v>
      </c>
      <c r="N1054" s="772"/>
      <c r="O1054" s="372">
        <f t="shared" si="70"/>
        <v>34327</v>
      </c>
      <c r="P1054" s="313"/>
      <c r="Q1054" s="396"/>
      <c r="R1054" s="313"/>
      <c r="S1054" s="30"/>
      <c r="X1054" s="313">
        <v>29849.378041120006</v>
      </c>
    </row>
    <row r="1055" spans="1:24" x14ac:dyDescent="0.3">
      <c r="A1055" s="317" t="s">
        <v>1655</v>
      </c>
      <c r="B1055" s="317" t="s">
        <v>4717</v>
      </c>
      <c r="C1055" s="318">
        <v>5</v>
      </c>
      <c r="D1055" s="29">
        <v>68</v>
      </c>
      <c r="E1055" s="318">
        <v>2200</v>
      </c>
      <c r="F1055" s="318">
        <v>280</v>
      </c>
      <c r="G1055" s="318">
        <v>240</v>
      </c>
      <c r="H1055" s="319">
        <v>1307.0717999999997</v>
      </c>
      <c r="I1055" s="319">
        <v>1069.1847323999998</v>
      </c>
      <c r="J1055" s="319">
        <v>844.36838279999984</v>
      </c>
      <c r="K1055" s="335">
        <v>40.950000000000003</v>
      </c>
      <c r="L1055" s="320">
        <v>0.5</v>
      </c>
      <c r="M1055" s="321">
        <v>4</v>
      </c>
      <c r="N1055" s="772"/>
      <c r="O1055" s="372">
        <f t="shared" si="70"/>
        <v>40677</v>
      </c>
      <c r="P1055" s="319"/>
      <c r="Q1055" s="396"/>
      <c r="R1055" s="313"/>
      <c r="S1055" s="30"/>
      <c r="X1055" s="319">
        <v>35371.182875819999</v>
      </c>
    </row>
    <row r="1056" spans="1:24" x14ac:dyDescent="0.3">
      <c r="A1056" s="77" t="s">
        <v>1656</v>
      </c>
      <c r="B1056" s="77" t="s">
        <v>4718</v>
      </c>
      <c r="C1056" s="29">
        <v>6</v>
      </c>
      <c r="D1056" s="29">
        <v>68</v>
      </c>
      <c r="E1056" s="29">
        <v>2200</v>
      </c>
      <c r="F1056" s="29">
        <v>340</v>
      </c>
      <c r="G1056" s="29">
        <v>300</v>
      </c>
      <c r="H1056" s="313">
        <v>1567.6104</v>
      </c>
      <c r="I1056" s="313">
        <v>1282.3053072</v>
      </c>
      <c r="J1056" s="313">
        <v>1012.6763184</v>
      </c>
      <c r="K1056" s="20">
        <v>49.050000000000004</v>
      </c>
      <c r="L1056" s="314">
        <v>0.5</v>
      </c>
      <c r="M1056" s="315">
        <v>4</v>
      </c>
      <c r="N1056" s="772"/>
      <c r="O1056" s="372">
        <f t="shared" si="70"/>
        <v>47040</v>
      </c>
      <c r="P1056" s="313"/>
      <c r="Q1056" s="396"/>
      <c r="R1056" s="313"/>
      <c r="S1056" s="30"/>
      <c r="X1056" s="313">
        <v>40904.515448280006</v>
      </c>
    </row>
    <row r="1057" spans="1:24" x14ac:dyDescent="0.3">
      <c r="A1057" s="77" t="s">
        <v>1657</v>
      </c>
      <c r="B1057" s="77" t="s">
        <v>4719</v>
      </c>
      <c r="C1057" s="29">
        <v>7</v>
      </c>
      <c r="D1057" s="29">
        <v>68</v>
      </c>
      <c r="E1057" s="29">
        <v>2200</v>
      </c>
      <c r="F1057" s="29">
        <v>400</v>
      </c>
      <c r="G1057" s="29">
        <v>360</v>
      </c>
      <c r="H1057" s="313">
        <v>1828.1489999999999</v>
      </c>
      <c r="I1057" s="313">
        <v>1495.4258819999998</v>
      </c>
      <c r="J1057" s="313">
        <v>1180.984254</v>
      </c>
      <c r="K1057" s="20">
        <v>57.24</v>
      </c>
      <c r="L1057" s="314">
        <v>0.5</v>
      </c>
      <c r="M1057" s="315">
        <v>4</v>
      </c>
      <c r="N1057" s="772"/>
      <c r="O1057" s="372">
        <f t="shared" si="70"/>
        <v>53417</v>
      </c>
      <c r="P1057" s="313"/>
      <c r="Q1057" s="396"/>
      <c r="R1057" s="313"/>
      <c r="S1057" s="30"/>
      <c r="X1057" s="313">
        <v>46449.375758500006</v>
      </c>
    </row>
    <row r="1058" spans="1:24" x14ac:dyDescent="0.3">
      <c r="A1058" s="317" t="s">
        <v>1658</v>
      </c>
      <c r="B1058" s="317" t="s">
        <v>4720</v>
      </c>
      <c r="C1058" s="318">
        <v>8</v>
      </c>
      <c r="D1058" s="29">
        <v>68</v>
      </c>
      <c r="E1058" s="318">
        <v>2200</v>
      </c>
      <c r="F1058" s="318">
        <v>460</v>
      </c>
      <c r="G1058" s="318">
        <v>420</v>
      </c>
      <c r="H1058" s="319">
        <v>2090.8770000000004</v>
      </c>
      <c r="I1058" s="319">
        <v>1923.4579608000001</v>
      </c>
      <c r="J1058" s="319">
        <v>1519.0144776000002</v>
      </c>
      <c r="K1058" s="335">
        <v>65.430000000000007</v>
      </c>
      <c r="L1058" s="320">
        <v>0.5</v>
      </c>
      <c r="M1058" s="321">
        <v>4</v>
      </c>
      <c r="N1058" s="772"/>
      <c r="O1058" s="372">
        <f t="shared" si="70"/>
        <v>59809</v>
      </c>
      <c r="P1058" s="319"/>
      <c r="Q1058" s="396"/>
      <c r="R1058" s="313"/>
      <c r="S1058" s="30"/>
      <c r="X1058" s="319">
        <v>52007.723357920004</v>
      </c>
    </row>
    <row r="1059" spans="1:24" x14ac:dyDescent="0.3">
      <c r="A1059" s="77" t="s">
        <v>1659</v>
      </c>
      <c r="B1059" s="77" t="s">
        <v>4721</v>
      </c>
      <c r="C1059" s="29">
        <v>9</v>
      </c>
      <c r="D1059" s="29">
        <v>68</v>
      </c>
      <c r="E1059" s="29">
        <v>2200</v>
      </c>
      <c r="F1059" s="29">
        <v>520</v>
      </c>
      <c r="G1059" s="29">
        <v>480</v>
      </c>
      <c r="H1059" s="313">
        <v>2351.4156000000003</v>
      </c>
      <c r="I1059" s="313">
        <v>2137.4740001999999</v>
      </c>
      <c r="J1059" s="313">
        <v>1688.0295894000003</v>
      </c>
      <c r="K1059" s="20">
        <v>73.53</v>
      </c>
      <c r="L1059" s="314">
        <v>0.5</v>
      </c>
      <c r="M1059" s="315">
        <v>4</v>
      </c>
      <c r="N1059" s="772"/>
      <c r="O1059" s="372">
        <f t="shared" si="70"/>
        <v>66212</v>
      </c>
      <c r="P1059" s="313"/>
      <c r="Q1059" s="396"/>
      <c r="R1059" s="313"/>
      <c r="S1059" s="30"/>
      <c r="X1059" s="313">
        <v>57575.641193400013</v>
      </c>
    </row>
    <row r="1060" spans="1:24" x14ac:dyDescent="0.3">
      <c r="A1060" s="77" t="s">
        <v>1660</v>
      </c>
      <c r="B1060" s="77" t="s">
        <v>4722</v>
      </c>
      <c r="C1060" s="29">
        <v>10</v>
      </c>
      <c r="D1060" s="29">
        <v>68</v>
      </c>
      <c r="E1060" s="29">
        <v>2200</v>
      </c>
      <c r="F1060" s="29">
        <v>580</v>
      </c>
      <c r="G1060" s="29">
        <v>540</v>
      </c>
      <c r="H1060" s="313">
        <v>2613.0489000000002</v>
      </c>
      <c r="I1060" s="313">
        <v>2351.4900396000003</v>
      </c>
      <c r="J1060" s="313">
        <v>1857.0447012000004</v>
      </c>
      <c r="K1060" s="20">
        <v>81.72</v>
      </c>
      <c r="L1060" s="314">
        <v>0.5</v>
      </c>
      <c r="M1060" s="315">
        <v>6</v>
      </c>
      <c r="N1060" s="772"/>
      <c r="O1060" s="372">
        <f t="shared" si="70"/>
        <v>72633</v>
      </c>
      <c r="P1060" s="313"/>
      <c r="Q1060" s="396"/>
      <c r="R1060" s="313"/>
      <c r="S1060" s="30"/>
      <c r="X1060" s="313">
        <v>63159.014068480014</v>
      </c>
    </row>
    <row r="1061" spans="1:24" x14ac:dyDescent="0.3">
      <c r="A1061" s="317" t="s">
        <v>1661</v>
      </c>
      <c r="B1061" s="317" t="s">
        <v>4723</v>
      </c>
      <c r="C1061" s="318">
        <v>11</v>
      </c>
      <c r="D1061" s="29">
        <v>68</v>
      </c>
      <c r="E1061" s="318">
        <v>2200</v>
      </c>
      <c r="F1061" s="318">
        <v>640</v>
      </c>
      <c r="G1061" s="318">
        <v>600</v>
      </c>
      <c r="H1061" s="319">
        <v>2874.6822000000006</v>
      </c>
      <c r="I1061" s="319">
        <v>2565.5060789999998</v>
      </c>
      <c r="J1061" s="319">
        <v>2026.0598130000001</v>
      </c>
      <c r="K1061" s="335">
        <v>89.82</v>
      </c>
      <c r="L1061" s="320">
        <v>0.5</v>
      </c>
      <c r="M1061" s="321">
        <v>6</v>
      </c>
      <c r="N1061" s="772"/>
      <c r="O1061" s="372">
        <f t="shared" si="70"/>
        <v>79062</v>
      </c>
      <c r="P1061" s="319"/>
      <c r="Q1061" s="396"/>
      <c r="R1061" s="313"/>
      <c r="S1061" s="30"/>
      <c r="X1061" s="319">
        <v>68749.991478960001</v>
      </c>
    </row>
    <row r="1062" spans="1:24" x14ac:dyDescent="0.3">
      <c r="A1062" s="77" t="s">
        <v>1662</v>
      </c>
      <c r="B1062" s="77" t="s">
        <v>4724</v>
      </c>
      <c r="C1062" s="29">
        <v>12</v>
      </c>
      <c r="D1062" s="29">
        <v>68</v>
      </c>
      <c r="E1062" s="29">
        <v>2200</v>
      </c>
      <c r="F1062" s="29">
        <v>700</v>
      </c>
      <c r="G1062" s="29">
        <v>660</v>
      </c>
      <c r="H1062" s="313">
        <v>3136.3155000000002</v>
      </c>
      <c r="I1062" s="313">
        <v>2778.6266538</v>
      </c>
      <c r="J1062" s="313">
        <v>2194.3677486000001</v>
      </c>
      <c r="K1062" s="20">
        <v>98.01</v>
      </c>
      <c r="L1062" s="314">
        <v>0.5</v>
      </c>
      <c r="M1062" s="315">
        <v>6</v>
      </c>
      <c r="N1062" s="772"/>
      <c r="O1062" s="372">
        <f t="shared" si="70"/>
        <v>85419</v>
      </c>
      <c r="P1062" s="313"/>
      <c r="Q1062" s="396"/>
      <c r="R1062" s="313"/>
      <c r="S1062" s="30"/>
      <c r="X1062" s="313">
        <v>74277.541734879982</v>
      </c>
    </row>
    <row r="1063" spans="1:24" x14ac:dyDescent="0.3">
      <c r="A1063" s="77" t="s">
        <v>1663</v>
      </c>
      <c r="B1063" s="77" t="s">
        <v>4725</v>
      </c>
      <c r="C1063" s="29">
        <v>13</v>
      </c>
      <c r="D1063" s="29">
        <v>68</v>
      </c>
      <c r="E1063" s="29">
        <v>2200</v>
      </c>
      <c r="F1063" s="29">
        <v>760</v>
      </c>
      <c r="G1063" s="29">
        <v>720</v>
      </c>
      <c r="H1063" s="313">
        <v>3396.8541</v>
      </c>
      <c r="I1063" s="313">
        <v>2820.7134899999996</v>
      </c>
      <c r="J1063" s="313">
        <v>2227.6050300000002</v>
      </c>
      <c r="K1063" s="20">
        <v>106.2</v>
      </c>
      <c r="L1063" s="314">
        <v>0.5</v>
      </c>
      <c r="M1063" s="315">
        <v>6</v>
      </c>
      <c r="N1063" s="772"/>
      <c r="O1063" s="372">
        <f t="shared" si="70"/>
        <v>91776</v>
      </c>
      <c r="P1063" s="313"/>
      <c r="Q1063" s="396"/>
      <c r="R1063" s="313"/>
      <c r="S1063" s="30"/>
      <c r="X1063" s="313">
        <v>79805.091990800007</v>
      </c>
    </row>
    <row r="1064" spans="1:24" x14ac:dyDescent="0.3">
      <c r="A1064" s="77" t="s">
        <v>1664</v>
      </c>
      <c r="B1064" s="77" t="s">
        <v>4726</v>
      </c>
      <c r="C1064" s="29">
        <v>14</v>
      </c>
      <c r="D1064" s="29">
        <v>68</v>
      </c>
      <c r="E1064" s="29">
        <v>2200</v>
      </c>
      <c r="F1064" s="29">
        <v>820</v>
      </c>
      <c r="G1064" s="29">
        <v>780</v>
      </c>
      <c r="H1064" s="313">
        <v>3658.4874</v>
      </c>
      <c r="I1064" s="313">
        <v>3038.3113877999999</v>
      </c>
      <c r="J1064" s="313">
        <v>2399.4488466000003</v>
      </c>
      <c r="K1064" s="20">
        <v>114.3</v>
      </c>
      <c r="L1064" s="314">
        <v>0.5</v>
      </c>
      <c r="M1064" s="315">
        <v>6</v>
      </c>
      <c r="N1064" s="773"/>
      <c r="O1064" s="372">
        <f t="shared" si="70"/>
        <v>98133</v>
      </c>
      <c r="P1064" s="313"/>
      <c r="Q1064" s="396"/>
      <c r="R1064" s="313"/>
      <c r="S1064" s="30"/>
      <c r="X1064" s="313">
        <v>85332.642246720003</v>
      </c>
    </row>
    <row r="1065" spans="1:24" x14ac:dyDescent="0.3">
      <c r="C1065" s="311"/>
      <c r="D1065" s="311"/>
      <c r="E1065" s="311"/>
      <c r="F1065" s="311"/>
      <c r="G1065" s="311"/>
      <c r="H1065" s="33"/>
      <c r="I1065" s="33"/>
      <c r="J1065" s="33"/>
      <c r="K1065" s="336"/>
      <c r="L1065" s="322"/>
      <c r="M1065" s="323"/>
      <c r="O1065" s="372">
        <f t="shared" si="70"/>
        <v>0</v>
      </c>
      <c r="P1065" s="33"/>
      <c r="Q1065" s="396"/>
      <c r="R1065" s="33"/>
      <c r="S1065" s="30"/>
      <c r="X1065" s="33"/>
    </row>
    <row r="1066" spans="1:24" x14ac:dyDescent="0.3">
      <c r="B1066" s="325" t="s">
        <v>183</v>
      </c>
      <c r="G1066" s="324"/>
      <c r="H1066" s="33"/>
      <c r="I1066" s="33"/>
      <c r="J1066" s="33"/>
      <c r="K1066" s="338"/>
      <c r="M1066" s="324"/>
      <c r="O1066" s="372">
        <f t="shared" si="70"/>
        <v>0</v>
      </c>
      <c r="P1066" s="30"/>
      <c r="Q1066" s="396"/>
      <c r="R1066" s="33"/>
      <c r="S1066" s="30"/>
      <c r="X1066" s="30"/>
    </row>
    <row r="1067" spans="1:24" x14ac:dyDescent="0.3">
      <c r="A1067" s="77" t="s">
        <v>1665</v>
      </c>
      <c r="B1067" s="77" t="s">
        <v>3845</v>
      </c>
      <c r="C1067" s="29">
        <v>2</v>
      </c>
      <c r="D1067" s="29">
        <v>68</v>
      </c>
      <c r="E1067" s="29">
        <v>2250</v>
      </c>
      <c r="F1067" s="29">
        <v>100</v>
      </c>
      <c r="G1067" s="29">
        <v>60</v>
      </c>
      <c r="H1067" s="313">
        <v>530.92949999999996</v>
      </c>
      <c r="I1067" s="313">
        <v>434.30033099999991</v>
      </c>
      <c r="J1067" s="313">
        <v>342.980457</v>
      </c>
      <c r="K1067" s="20">
        <v>16.605</v>
      </c>
      <c r="L1067" s="314">
        <v>0.5</v>
      </c>
      <c r="M1067" s="315">
        <v>2</v>
      </c>
      <c r="N1067" s="771" t="s">
        <v>201</v>
      </c>
      <c r="O1067" s="372">
        <f t="shared" si="70"/>
        <v>22096</v>
      </c>
      <c r="P1067" s="313"/>
      <c r="Q1067" s="396"/>
      <c r="R1067" s="313"/>
      <c r="S1067" s="30"/>
      <c r="X1067" s="313">
        <v>19214.091393750001</v>
      </c>
    </row>
    <row r="1068" spans="1:24" x14ac:dyDescent="0.3">
      <c r="A1068" s="77" t="s">
        <v>1666</v>
      </c>
      <c r="B1068" s="77" t="s">
        <v>3846</v>
      </c>
      <c r="C1068" s="29">
        <v>3</v>
      </c>
      <c r="D1068" s="29">
        <v>68</v>
      </c>
      <c r="E1068" s="29">
        <v>2250</v>
      </c>
      <c r="F1068" s="29">
        <v>160</v>
      </c>
      <c r="G1068" s="29">
        <v>120</v>
      </c>
      <c r="H1068" s="313">
        <v>795.84690000000001</v>
      </c>
      <c r="I1068" s="313">
        <v>651.0027642</v>
      </c>
      <c r="J1068" s="313">
        <v>514.11709740000003</v>
      </c>
      <c r="K1068" s="20">
        <v>24.806249999999999</v>
      </c>
      <c r="L1068" s="314">
        <v>0.5</v>
      </c>
      <c r="M1068" s="315">
        <v>4</v>
      </c>
      <c r="N1068" s="772"/>
      <c r="O1068" s="372">
        <f t="shared" si="70"/>
        <v>28563</v>
      </c>
      <c r="P1068" s="313"/>
      <c r="Q1068" s="396"/>
      <c r="R1068" s="313"/>
      <c r="S1068" s="30"/>
      <c r="X1068" s="313">
        <v>24837.812329275002</v>
      </c>
    </row>
    <row r="1069" spans="1:24" x14ac:dyDescent="0.3">
      <c r="A1069" s="77" t="s">
        <v>1667</v>
      </c>
      <c r="B1069" s="77" t="s">
        <v>3847</v>
      </c>
      <c r="C1069" s="29">
        <v>4</v>
      </c>
      <c r="D1069" s="29">
        <v>68</v>
      </c>
      <c r="E1069" s="29">
        <v>2250</v>
      </c>
      <c r="F1069" s="29">
        <v>220</v>
      </c>
      <c r="G1069" s="29">
        <v>180</v>
      </c>
      <c r="H1069" s="313">
        <v>1060.7643</v>
      </c>
      <c r="I1069" s="313">
        <v>867.70519739999997</v>
      </c>
      <c r="J1069" s="313">
        <v>685.25373780000007</v>
      </c>
      <c r="K1069" s="20">
        <v>33.108750000000008</v>
      </c>
      <c r="L1069" s="314">
        <v>0.5</v>
      </c>
      <c r="M1069" s="315">
        <v>4</v>
      </c>
      <c r="N1069" s="772"/>
      <c r="O1069" s="372">
        <f t="shared" si="70"/>
        <v>35044</v>
      </c>
      <c r="P1069" s="313"/>
      <c r="Q1069" s="396"/>
      <c r="R1069" s="313"/>
      <c r="S1069" s="30"/>
      <c r="X1069" s="313">
        <v>30473.322996599996</v>
      </c>
    </row>
    <row r="1070" spans="1:24" x14ac:dyDescent="0.3">
      <c r="A1070" s="317" t="s">
        <v>1668</v>
      </c>
      <c r="B1070" s="317" t="s">
        <v>4727</v>
      </c>
      <c r="C1070" s="318">
        <v>5</v>
      </c>
      <c r="D1070" s="29">
        <v>68</v>
      </c>
      <c r="E1070" s="318">
        <v>2250</v>
      </c>
      <c r="F1070" s="318">
        <v>280</v>
      </c>
      <c r="G1070" s="318">
        <v>240</v>
      </c>
      <c r="H1070" s="319">
        <v>1326.7763999999997</v>
      </c>
      <c r="I1070" s="319">
        <v>1085.3030951999997</v>
      </c>
      <c r="J1070" s="319">
        <v>857.09755439999981</v>
      </c>
      <c r="K1070" s="335">
        <v>41.309999999999995</v>
      </c>
      <c r="L1070" s="320">
        <v>0.5</v>
      </c>
      <c r="M1070" s="321">
        <v>4</v>
      </c>
      <c r="N1070" s="772"/>
      <c r="O1070" s="372">
        <f t="shared" si="70"/>
        <v>41539</v>
      </c>
      <c r="P1070" s="319"/>
      <c r="Q1070" s="396"/>
      <c r="R1070" s="313"/>
      <c r="S1070" s="30"/>
      <c r="X1070" s="319">
        <v>36120.623395725001</v>
      </c>
    </row>
    <row r="1071" spans="1:24" x14ac:dyDescent="0.3">
      <c r="A1071" s="77" t="s">
        <v>1669</v>
      </c>
      <c r="B1071" s="77" t="s">
        <v>4728</v>
      </c>
      <c r="C1071" s="29">
        <v>6</v>
      </c>
      <c r="D1071" s="29">
        <v>68</v>
      </c>
      <c r="E1071" s="29">
        <v>2250</v>
      </c>
      <c r="F1071" s="29">
        <v>340</v>
      </c>
      <c r="G1071" s="29">
        <v>300</v>
      </c>
      <c r="H1071" s="313">
        <v>1591.6938</v>
      </c>
      <c r="I1071" s="313">
        <v>1302.0055284</v>
      </c>
      <c r="J1071" s="313">
        <v>1028.2341948000001</v>
      </c>
      <c r="K1071" s="20">
        <v>49.511250000000004</v>
      </c>
      <c r="L1071" s="314">
        <v>0.5</v>
      </c>
      <c r="M1071" s="315">
        <v>4</v>
      </c>
      <c r="N1071" s="772"/>
      <c r="O1071" s="372">
        <f t="shared" si="70"/>
        <v>48047</v>
      </c>
      <c r="P1071" s="313"/>
      <c r="Q1071" s="396"/>
      <c r="R1071" s="313"/>
      <c r="S1071" s="30"/>
      <c r="X1071" s="313">
        <v>41779.713526649997</v>
      </c>
    </row>
    <row r="1072" spans="1:24" x14ac:dyDescent="0.3">
      <c r="A1072" s="77" t="s">
        <v>1670</v>
      </c>
      <c r="B1072" s="77" t="s">
        <v>4729</v>
      </c>
      <c r="C1072" s="29">
        <v>7</v>
      </c>
      <c r="D1072" s="29">
        <v>68</v>
      </c>
      <c r="E1072" s="29">
        <v>2250</v>
      </c>
      <c r="F1072" s="29">
        <v>400</v>
      </c>
      <c r="G1072" s="29">
        <v>360</v>
      </c>
      <c r="H1072" s="313">
        <v>1856.6112000000001</v>
      </c>
      <c r="I1072" s="313">
        <v>1518.7079615999999</v>
      </c>
      <c r="J1072" s="313">
        <v>1199.3708352000001</v>
      </c>
      <c r="K1072" s="20">
        <v>57.712500000000006</v>
      </c>
      <c r="L1072" s="314">
        <v>0.5</v>
      </c>
      <c r="M1072" s="315">
        <v>4</v>
      </c>
      <c r="N1072" s="772"/>
      <c r="O1072" s="372">
        <f t="shared" si="70"/>
        <v>54568</v>
      </c>
      <c r="P1072" s="313"/>
      <c r="Q1072" s="396"/>
      <c r="R1072" s="313"/>
      <c r="S1072" s="30"/>
      <c r="X1072" s="313">
        <v>47450.593389374997</v>
      </c>
    </row>
    <row r="1073" spans="1:24" x14ac:dyDescent="0.3">
      <c r="A1073" s="317" t="s">
        <v>1671</v>
      </c>
      <c r="B1073" s="317" t="s">
        <v>4730</v>
      </c>
      <c r="C1073" s="318">
        <v>8</v>
      </c>
      <c r="D1073" s="29">
        <v>68</v>
      </c>
      <c r="E1073" s="318">
        <v>2250</v>
      </c>
      <c r="F1073" s="318">
        <v>460</v>
      </c>
      <c r="G1073" s="318">
        <v>420</v>
      </c>
      <c r="H1073" s="319">
        <v>2122.6233000000002</v>
      </c>
      <c r="I1073" s="319">
        <v>1736.3058594000001</v>
      </c>
      <c r="J1073" s="319">
        <v>1371.2146518000002</v>
      </c>
      <c r="K1073" s="335">
        <v>66.015000000000015</v>
      </c>
      <c r="L1073" s="320">
        <v>0.5</v>
      </c>
      <c r="M1073" s="321">
        <v>4</v>
      </c>
      <c r="N1073" s="772"/>
      <c r="O1073" s="372">
        <f t="shared" si="70"/>
        <v>61106</v>
      </c>
      <c r="P1073" s="319"/>
      <c r="Q1073" s="396"/>
      <c r="R1073" s="313"/>
      <c r="S1073" s="30"/>
      <c r="X1073" s="319">
        <v>53135.267070599999</v>
      </c>
    </row>
    <row r="1074" spans="1:24" x14ac:dyDescent="0.3">
      <c r="A1074" s="77" t="s">
        <v>1672</v>
      </c>
      <c r="B1074" s="77" t="s">
        <v>4731</v>
      </c>
      <c r="C1074" s="29">
        <v>9</v>
      </c>
      <c r="D1074" s="29">
        <v>68</v>
      </c>
      <c r="E1074" s="29">
        <v>2250</v>
      </c>
      <c r="F1074" s="29">
        <v>520</v>
      </c>
      <c r="G1074" s="29">
        <v>480</v>
      </c>
      <c r="H1074" s="313">
        <v>2387.5406999999996</v>
      </c>
      <c r="I1074" s="313">
        <v>1953.0082925999995</v>
      </c>
      <c r="J1074" s="313">
        <v>1542.3512921999998</v>
      </c>
      <c r="K1074" s="20">
        <v>74.216250000000002</v>
      </c>
      <c r="L1074" s="314">
        <v>0.5</v>
      </c>
      <c r="M1074" s="315">
        <v>4</v>
      </c>
      <c r="N1074" s="772"/>
      <c r="O1074" s="372">
        <f t="shared" si="70"/>
        <v>67654</v>
      </c>
      <c r="P1074" s="313"/>
      <c r="Q1074" s="396"/>
      <c r="R1074" s="313"/>
      <c r="S1074" s="30"/>
      <c r="X1074" s="313">
        <v>58829.72849324999</v>
      </c>
    </row>
    <row r="1075" spans="1:24" x14ac:dyDescent="0.3">
      <c r="A1075" s="77" t="s">
        <v>1673</v>
      </c>
      <c r="B1075" s="77" t="s">
        <v>4732</v>
      </c>
      <c r="C1075" s="29">
        <v>10</v>
      </c>
      <c r="D1075" s="29">
        <v>68</v>
      </c>
      <c r="E1075" s="29">
        <v>2250</v>
      </c>
      <c r="F1075" s="29">
        <v>580</v>
      </c>
      <c r="G1075" s="29">
        <v>540</v>
      </c>
      <c r="H1075" s="313">
        <v>2652.4581000000003</v>
      </c>
      <c r="I1075" s="313">
        <v>2169.7107258000001</v>
      </c>
      <c r="J1075" s="313">
        <v>1713.4879326000002</v>
      </c>
      <c r="K1075" s="20">
        <v>82.417500000000004</v>
      </c>
      <c r="L1075" s="314">
        <v>0.5</v>
      </c>
      <c r="M1075" s="315">
        <v>6</v>
      </c>
      <c r="N1075" s="772"/>
      <c r="O1075" s="372">
        <f t="shared" si="70"/>
        <v>74221</v>
      </c>
      <c r="P1075" s="313"/>
      <c r="Q1075" s="396"/>
      <c r="R1075" s="313"/>
      <c r="S1075" s="30"/>
      <c r="X1075" s="313">
        <v>64539.996206400014</v>
      </c>
    </row>
    <row r="1076" spans="1:24" x14ac:dyDescent="0.3">
      <c r="A1076" s="317" t="s">
        <v>1674</v>
      </c>
      <c r="B1076" s="317" t="s">
        <v>4733</v>
      </c>
      <c r="C1076" s="318">
        <v>11</v>
      </c>
      <c r="D1076" s="29">
        <v>68</v>
      </c>
      <c r="E1076" s="318">
        <v>2250</v>
      </c>
      <c r="F1076" s="318">
        <v>640</v>
      </c>
      <c r="G1076" s="318">
        <v>600</v>
      </c>
      <c r="H1076" s="319">
        <v>2918.4702000000002</v>
      </c>
      <c r="I1076" s="319">
        <v>2387.3086235999999</v>
      </c>
      <c r="J1076" s="319">
        <v>1885.3317492000001</v>
      </c>
      <c r="K1076" s="335">
        <v>90.618749999999991</v>
      </c>
      <c r="L1076" s="320">
        <v>0.5</v>
      </c>
      <c r="M1076" s="321">
        <v>6</v>
      </c>
      <c r="N1076" s="772"/>
      <c r="O1076" s="372">
        <f t="shared" si="70"/>
        <v>80797</v>
      </c>
      <c r="P1076" s="319"/>
      <c r="Q1076" s="396"/>
      <c r="R1076" s="313"/>
      <c r="S1076" s="30"/>
      <c r="X1076" s="319">
        <v>70258.041285300002</v>
      </c>
    </row>
    <row r="1077" spans="1:24" x14ac:dyDescent="0.3">
      <c r="A1077" s="77" t="s">
        <v>1675</v>
      </c>
      <c r="B1077" s="77" t="s">
        <v>4734</v>
      </c>
      <c r="C1077" s="29">
        <v>12</v>
      </c>
      <c r="D1077" s="29">
        <v>68</v>
      </c>
      <c r="E1077" s="29">
        <v>2250</v>
      </c>
      <c r="F1077" s="29">
        <v>700</v>
      </c>
      <c r="G1077" s="29">
        <v>660</v>
      </c>
      <c r="H1077" s="313">
        <v>3183.3876</v>
      </c>
      <c r="I1077" s="313">
        <v>2604.0110568</v>
      </c>
      <c r="J1077" s="313">
        <v>2056.4683896000001</v>
      </c>
      <c r="K1077" s="20">
        <v>98.820000000000007</v>
      </c>
      <c r="L1077" s="314">
        <v>0.5</v>
      </c>
      <c r="M1077" s="315">
        <v>6</v>
      </c>
      <c r="N1077" s="772"/>
      <c r="O1077" s="372">
        <f t="shared" si="70"/>
        <v>87298</v>
      </c>
      <c r="P1077" s="313"/>
      <c r="Q1077" s="396"/>
      <c r="R1077" s="313"/>
      <c r="S1077" s="30"/>
      <c r="X1077" s="313">
        <v>75911.217683400013</v>
      </c>
    </row>
    <row r="1078" spans="1:24" x14ac:dyDescent="0.3">
      <c r="A1078" s="77" t="s">
        <v>1676</v>
      </c>
      <c r="B1078" s="77" t="s">
        <v>4735</v>
      </c>
      <c r="C1078" s="29">
        <v>13</v>
      </c>
      <c r="D1078" s="29">
        <v>68</v>
      </c>
      <c r="E1078" s="29">
        <v>2250</v>
      </c>
      <c r="F1078" s="29">
        <v>760</v>
      </c>
      <c r="G1078" s="29">
        <v>720</v>
      </c>
      <c r="H1078" s="313">
        <v>3448.3049999999998</v>
      </c>
      <c r="I1078" s="313">
        <v>2820.7134899999996</v>
      </c>
      <c r="J1078" s="313">
        <v>2227.6050300000002</v>
      </c>
      <c r="K1078" s="20">
        <v>107.02125000000001</v>
      </c>
      <c r="L1078" s="314">
        <v>0.5</v>
      </c>
      <c r="M1078" s="315">
        <v>6</v>
      </c>
      <c r="N1078" s="772"/>
      <c r="O1078" s="372">
        <f t="shared" si="70"/>
        <v>93799</v>
      </c>
      <c r="P1078" s="313"/>
      <c r="Q1078" s="396"/>
      <c r="R1078" s="313"/>
      <c r="S1078" s="30"/>
      <c r="X1078" s="313">
        <v>81564.394081499995</v>
      </c>
    </row>
    <row r="1079" spans="1:24" x14ac:dyDescent="0.3">
      <c r="A1079" s="77" t="s">
        <v>1677</v>
      </c>
      <c r="B1079" s="77" t="s">
        <v>4736</v>
      </c>
      <c r="C1079" s="29">
        <v>14</v>
      </c>
      <c r="D1079" s="29">
        <v>68</v>
      </c>
      <c r="E1079" s="29">
        <v>2250</v>
      </c>
      <c r="F1079" s="29">
        <v>820</v>
      </c>
      <c r="G1079" s="29">
        <v>780</v>
      </c>
      <c r="H1079" s="313">
        <v>3714.3171000000002</v>
      </c>
      <c r="I1079" s="313">
        <v>3038.3113877999999</v>
      </c>
      <c r="J1079" s="313">
        <v>2399.4488466000003</v>
      </c>
      <c r="K1079" s="20">
        <v>115.32375</v>
      </c>
      <c r="L1079" s="314">
        <v>0.5</v>
      </c>
      <c r="M1079" s="315">
        <v>6</v>
      </c>
      <c r="N1079" s="773"/>
      <c r="O1079" s="372">
        <f t="shared" si="70"/>
        <v>100300</v>
      </c>
      <c r="P1079" s="313"/>
      <c r="Q1079" s="396"/>
      <c r="R1079" s="313"/>
      <c r="S1079" s="30"/>
      <c r="X1079" s="313">
        <v>87217.570479600021</v>
      </c>
    </row>
    <row r="1080" spans="1:24" x14ac:dyDescent="0.3">
      <c r="H1080" s="30"/>
      <c r="I1080" s="30"/>
      <c r="J1080" s="30"/>
      <c r="K1080" s="338"/>
      <c r="M1080" s="324"/>
      <c r="O1080" s="372">
        <f t="shared" si="70"/>
        <v>0</v>
      </c>
      <c r="P1080" s="30"/>
      <c r="Q1080" s="396"/>
      <c r="R1080" s="30"/>
      <c r="S1080" s="30"/>
      <c r="X1080" s="30"/>
    </row>
    <row r="1081" spans="1:24" x14ac:dyDescent="0.3">
      <c r="B1081" s="325" t="s">
        <v>184</v>
      </c>
      <c r="H1081" s="30"/>
      <c r="I1081" s="30"/>
      <c r="J1081" s="30"/>
      <c r="K1081" s="338"/>
      <c r="M1081" s="324"/>
      <c r="O1081" s="372">
        <f t="shared" si="70"/>
        <v>0</v>
      </c>
      <c r="P1081" s="30"/>
      <c r="Q1081" s="396"/>
      <c r="R1081" s="30"/>
      <c r="S1081" s="30"/>
      <c r="X1081" s="30"/>
    </row>
    <row r="1082" spans="1:24" x14ac:dyDescent="0.3">
      <c r="A1082" s="77" t="s">
        <v>1678</v>
      </c>
      <c r="B1082" s="77" t="s">
        <v>3848</v>
      </c>
      <c r="C1082" s="29">
        <v>2</v>
      </c>
      <c r="D1082" s="29">
        <v>68</v>
      </c>
      <c r="E1082" s="29">
        <v>2500</v>
      </c>
      <c r="F1082" s="29">
        <v>100</v>
      </c>
      <c r="G1082" s="29">
        <v>60</v>
      </c>
      <c r="H1082" s="313">
        <v>594.4221</v>
      </c>
      <c r="I1082" s="313">
        <v>486.23727779999996</v>
      </c>
      <c r="J1082" s="313">
        <v>383.9966766</v>
      </c>
      <c r="K1082" s="20">
        <v>18.18</v>
      </c>
      <c r="L1082" s="314">
        <v>0.5</v>
      </c>
      <c r="M1082" s="315">
        <v>2</v>
      </c>
      <c r="N1082" s="771" t="s">
        <v>201</v>
      </c>
      <c r="O1082" s="372">
        <f t="shared" si="70"/>
        <v>26931</v>
      </c>
      <c r="P1082" s="313"/>
      <c r="Q1082" s="396"/>
      <c r="R1082" s="313"/>
      <c r="S1082" s="30"/>
      <c r="X1082" s="313">
        <v>23418.664242187508</v>
      </c>
    </row>
    <row r="1083" spans="1:24" x14ac:dyDescent="0.3">
      <c r="A1083" s="77" t="s">
        <v>1679</v>
      </c>
      <c r="B1083" s="77" t="s">
        <v>3849</v>
      </c>
      <c r="C1083" s="29">
        <v>3</v>
      </c>
      <c r="D1083" s="29">
        <v>68</v>
      </c>
      <c r="E1083" s="29">
        <v>2500</v>
      </c>
      <c r="F1083" s="29">
        <v>160</v>
      </c>
      <c r="G1083" s="29">
        <v>120</v>
      </c>
      <c r="H1083" s="313">
        <v>891.08580000000006</v>
      </c>
      <c r="I1083" s="313">
        <v>728.90818439999998</v>
      </c>
      <c r="J1083" s="313">
        <v>575.64142680000009</v>
      </c>
      <c r="K1083" s="20">
        <v>27.18</v>
      </c>
      <c r="L1083" s="314">
        <v>0.5</v>
      </c>
      <c r="M1083" s="315">
        <v>4</v>
      </c>
      <c r="N1083" s="772"/>
      <c r="O1083" s="372">
        <f t="shared" si="70"/>
        <v>35016</v>
      </c>
      <c r="P1083" s="313"/>
      <c r="Q1083" s="396"/>
      <c r="R1083" s="313"/>
      <c r="S1083" s="30"/>
      <c r="X1083" s="313">
        <v>30448.315411593743</v>
      </c>
    </row>
    <row r="1084" spans="1:24" x14ac:dyDescent="0.3">
      <c r="A1084" s="77" t="s">
        <v>1680</v>
      </c>
      <c r="B1084" s="77" t="s">
        <v>3850</v>
      </c>
      <c r="C1084" s="29">
        <v>4</v>
      </c>
      <c r="D1084" s="29">
        <v>68</v>
      </c>
      <c r="E1084" s="29">
        <v>2500</v>
      </c>
      <c r="F1084" s="29">
        <v>220</v>
      </c>
      <c r="G1084" s="29">
        <v>180</v>
      </c>
      <c r="H1084" s="313">
        <v>1187.7494999999999</v>
      </c>
      <c r="I1084" s="313">
        <v>971.57909099999983</v>
      </c>
      <c r="J1084" s="313">
        <v>767.28617699999995</v>
      </c>
      <c r="K1084" s="20">
        <v>36.180000000000007</v>
      </c>
      <c r="L1084" s="314">
        <v>0.5</v>
      </c>
      <c r="M1084" s="315">
        <v>4</v>
      </c>
      <c r="N1084" s="772"/>
      <c r="O1084" s="372">
        <f t="shared" si="70"/>
        <v>43117</v>
      </c>
      <c r="P1084" s="313"/>
      <c r="Q1084" s="396"/>
      <c r="R1084" s="313"/>
      <c r="S1084" s="30"/>
      <c r="X1084" s="313">
        <v>37492.703745749997</v>
      </c>
    </row>
    <row r="1085" spans="1:24" x14ac:dyDescent="0.3">
      <c r="A1085" s="317" t="s">
        <v>1681</v>
      </c>
      <c r="B1085" s="317" t="s">
        <v>4737</v>
      </c>
      <c r="C1085" s="318">
        <v>5</v>
      </c>
      <c r="D1085" s="29">
        <v>68</v>
      </c>
      <c r="E1085" s="318">
        <v>2500</v>
      </c>
      <c r="F1085" s="318">
        <v>280</v>
      </c>
      <c r="G1085" s="318">
        <v>240</v>
      </c>
      <c r="H1085" s="319">
        <v>1484.4132000000002</v>
      </c>
      <c r="I1085" s="319">
        <v>1214.2499976000001</v>
      </c>
      <c r="J1085" s="319">
        <v>958.93092720000016</v>
      </c>
      <c r="K1085" s="335">
        <v>45.180000000000007</v>
      </c>
      <c r="L1085" s="320">
        <v>0.5</v>
      </c>
      <c r="M1085" s="321">
        <v>4</v>
      </c>
      <c r="N1085" s="772"/>
      <c r="O1085" s="372">
        <f t="shared" si="70"/>
        <v>51235</v>
      </c>
      <c r="P1085" s="319"/>
      <c r="Q1085" s="396"/>
      <c r="R1085" s="313"/>
      <c r="S1085" s="30"/>
      <c r="X1085" s="319">
        <v>44551.829244656241</v>
      </c>
    </row>
    <row r="1086" spans="1:24" x14ac:dyDescent="0.3">
      <c r="A1086" s="77" t="s">
        <v>1682</v>
      </c>
      <c r="B1086" s="77" t="s">
        <v>4738</v>
      </c>
      <c r="C1086" s="29">
        <v>6</v>
      </c>
      <c r="D1086" s="29">
        <v>68</v>
      </c>
      <c r="E1086" s="29">
        <v>2500</v>
      </c>
      <c r="F1086" s="29">
        <v>340</v>
      </c>
      <c r="G1086" s="29">
        <v>300</v>
      </c>
      <c r="H1086" s="313">
        <v>1781.0769</v>
      </c>
      <c r="I1086" s="313">
        <v>1456.9209042</v>
      </c>
      <c r="J1086" s="313">
        <v>1150.5756774000001</v>
      </c>
      <c r="K1086" s="20">
        <v>54.180000000000007</v>
      </c>
      <c r="L1086" s="314">
        <v>0.5</v>
      </c>
      <c r="M1086" s="315">
        <v>4</v>
      </c>
      <c r="N1086" s="772"/>
      <c r="O1086" s="372">
        <f t="shared" si="70"/>
        <v>59370</v>
      </c>
      <c r="P1086" s="313"/>
      <c r="Q1086" s="396"/>
      <c r="R1086" s="313"/>
      <c r="S1086" s="30"/>
      <c r="X1086" s="313">
        <v>51625.691908312518</v>
      </c>
    </row>
    <row r="1087" spans="1:24" x14ac:dyDescent="0.3">
      <c r="A1087" s="77" t="s">
        <v>1683</v>
      </c>
      <c r="B1087" s="77" t="s">
        <v>4739</v>
      </c>
      <c r="C1087" s="29">
        <v>7</v>
      </c>
      <c r="D1087" s="29">
        <v>68</v>
      </c>
      <c r="E1087" s="29">
        <v>2500</v>
      </c>
      <c r="F1087" s="29">
        <v>400</v>
      </c>
      <c r="G1087" s="29">
        <v>360</v>
      </c>
      <c r="H1087" s="313">
        <v>2077.7406000000001</v>
      </c>
      <c r="I1087" s="313">
        <v>1699.5918108000001</v>
      </c>
      <c r="J1087" s="313">
        <v>1342.2204276</v>
      </c>
      <c r="K1087" s="20">
        <v>63.180000000000007</v>
      </c>
      <c r="L1087" s="314">
        <v>0.5</v>
      </c>
      <c r="M1087" s="315">
        <v>4</v>
      </c>
      <c r="N1087" s="772"/>
      <c r="O1087" s="372">
        <f t="shared" si="70"/>
        <v>67521</v>
      </c>
      <c r="P1087" s="313"/>
      <c r="Q1087" s="396"/>
      <c r="R1087" s="313"/>
      <c r="S1087" s="30"/>
      <c r="X1087" s="313">
        <v>58714.291736718747</v>
      </c>
    </row>
    <row r="1088" spans="1:24" x14ac:dyDescent="0.3">
      <c r="A1088" s="317" t="s">
        <v>1684</v>
      </c>
      <c r="B1088" s="317" t="s">
        <v>4740</v>
      </c>
      <c r="C1088" s="318">
        <v>8</v>
      </c>
      <c r="D1088" s="29">
        <v>68</v>
      </c>
      <c r="E1088" s="318">
        <v>2500</v>
      </c>
      <c r="F1088" s="318">
        <v>460</v>
      </c>
      <c r="G1088" s="318">
        <v>420</v>
      </c>
      <c r="H1088" s="319">
        <v>2375.4989999999998</v>
      </c>
      <c r="I1088" s="319">
        <v>1943.1581819999997</v>
      </c>
      <c r="J1088" s="319">
        <v>1534.5723539999999</v>
      </c>
      <c r="K1088" s="335">
        <v>72.27</v>
      </c>
      <c r="L1088" s="320">
        <v>0.5</v>
      </c>
      <c r="M1088" s="321">
        <v>4</v>
      </c>
      <c r="N1088" s="772"/>
      <c r="O1088" s="372">
        <f t="shared" si="70"/>
        <v>75693</v>
      </c>
      <c r="P1088" s="319"/>
      <c r="Q1088" s="396"/>
      <c r="R1088" s="313"/>
      <c r="S1088" s="30"/>
      <c r="X1088" s="319">
        <v>65820.133838250011</v>
      </c>
    </row>
    <row r="1089" spans="1:24" x14ac:dyDescent="0.3">
      <c r="A1089" s="77" t="s">
        <v>1685</v>
      </c>
      <c r="B1089" s="77" t="s">
        <v>4741</v>
      </c>
      <c r="C1089" s="29">
        <v>9</v>
      </c>
      <c r="D1089" s="29">
        <v>68</v>
      </c>
      <c r="E1089" s="29">
        <v>2500</v>
      </c>
      <c r="F1089" s="29">
        <v>520</v>
      </c>
      <c r="G1089" s="29">
        <v>480</v>
      </c>
      <c r="H1089" s="313">
        <v>2672.1627000000003</v>
      </c>
      <c r="I1089" s="313">
        <v>2185.8290886</v>
      </c>
      <c r="J1089" s="313">
        <v>1726.2171042000002</v>
      </c>
      <c r="K1089" s="20">
        <v>81.27</v>
      </c>
      <c r="L1089" s="314">
        <v>0.5</v>
      </c>
      <c r="M1089" s="315">
        <v>4</v>
      </c>
      <c r="N1089" s="772"/>
      <c r="O1089" s="372">
        <f t="shared" si="70"/>
        <v>83879</v>
      </c>
      <c r="P1089" s="313"/>
      <c r="Q1089" s="396"/>
      <c r="R1089" s="313"/>
      <c r="S1089" s="30"/>
      <c r="X1089" s="313">
        <v>72938.210616562486</v>
      </c>
    </row>
    <row r="1090" spans="1:24" x14ac:dyDescent="0.3">
      <c r="A1090" s="77" t="s">
        <v>1686</v>
      </c>
      <c r="B1090" s="77" t="s">
        <v>4742</v>
      </c>
      <c r="C1090" s="29">
        <v>10</v>
      </c>
      <c r="D1090" s="29">
        <v>68</v>
      </c>
      <c r="E1090" s="29">
        <v>2500</v>
      </c>
      <c r="F1090" s="29">
        <v>580</v>
      </c>
      <c r="G1090" s="29">
        <v>540</v>
      </c>
      <c r="H1090" s="313">
        <v>2969.9210999999996</v>
      </c>
      <c r="I1090" s="313">
        <v>2429.3954597999996</v>
      </c>
      <c r="J1090" s="313">
        <v>1918.5690305999997</v>
      </c>
      <c r="K1090" s="20">
        <v>90.27</v>
      </c>
      <c r="L1090" s="314">
        <v>0.5</v>
      </c>
      <c r="M1090" s="315">
        <v>6</v>
      </c>
      <c r="N1090" s="772"/>
      <c r="O1090" s="372">
        <f t="shared" si="70"/>
        <v>92087</v>
      </c>
      <c r="P1090" s="313"/>
      <c r="Q1090" s="396"/>
      <c r="R1090" s="313"/>
      <c r="S1090" s="30"/>
      <c r="X1090" s="313">
        <v>80076.045258000013</v>
      </c>
    </row>
    <row r="1091" spans="1:24" x14ac:dyDescent="0.3">
      <c r="A1091" s="317" t="s">
        <v>1687</v>
      </c>
      <c r="B1091" s="317" t="s">
        <v>4743</v>
      </c>
      <c r="C1091" s="318">
        <v>11</v>
      </c>
      <c r="D1091" s="29">
        <v>68</v>
      </c>
      <c r="E1091" s="318">
        <v>2500</v>
      </c>
      <c r="F1091" s="318">
        <v>640</v>
      </c>
      <c r="G1091" s="318">
        <v>600</v>
      </c>
      <c r="H1091" s="319">
        <v>3266.5847999999996</v>
      </c>
      <c r="I1091" s="319">
        <v>2672.0663663999994</v>
      </c>
      <c r="J1091" s="319">
        <v>2110.2137807999998</v>
      </c>
      <c r="K1091" s="335">
        <v>99.27</v>
      </c>
      <c r="L1091" s="320">
        <v>0.5</v>
      </c>
      <c r="M1091" s="321">
        <v>6</v>
      </c>
      <c r="N1091" s="772"/>
      <c r="O1091" s="372">
        <f t="shared" si="70"/>
        <v>100307</v>
      </c>
      <c r="P1091" s="319"/>
      <c r="Q1091" s="396"/>
      <c r="R1091" s="313"/>
      <c r="S1091" s="30"/>
      <c r="X1091" s="319">
        <v>87223.601606625016</v>
      </c>
    </row>
    <row r="1092" spans="1:24" x14ac:dyDescent="0.3">
      <c r="A1092" s="77" t="s">
        <v>1688</v>
      </c>
      <c r="B1092" s="77" t="s">
        <v>4744</v>
      </c>
      <c r="C1092" s="29">
        <v>12</v>
      </c>
      <c r="D1092" s="29">
        <v>68</v>
      </c>
      <c r="E1092" s="29">
        <v>2500</v>
      </c>
      <c r="F1092" s="29">
        <v>700</v>
      </c>
      <c r="G1092" s="29">
        <v>660</v>
      </c>
      <c r="H1092" s="313">
        <v>3563.2484999999997</v>
      </c>
      <c r="I1092" s="313">
        <v>2914.7372729999997</v>
      </c>
      <c r="J1092" s="313">
        <v>2301.8585309999999</v>
      </c>
      <c r="K1092" s="20">
        <v>108.27</v>
      </c>
      <c r="L1092" s="314">
        <v>0.5</v>
      </c>
      <c r="M1092" s="315">
        <v>6</v>
      </c>
      <c r="N1092" s="772"/>
      <c r="O1092" s="372">
        <f t="shared" si="70"/>
        <v>108434</v>
      </c>
      <c r="P1092" s="313"/>
      <c r="Q1092" s="396"/>
      <c r="R1092" s="313"/>
      <c r="S1092" s="30"/>
      <c r="X1092" s="313">
        <v>94290.072104250008</v>
      </c>
    </row>
    <row r="1093" spans="1:24" x14ac:dyDescent="0.3">
      <c r="A1093" s="77" t="s">
        <v>1689</v>
      </c>
      <c r="B1093" s="77" t="s">
        <v>4745</v>
      </c>
      <c r="C1093" s="29">
        <v>13</v>
      </c>
      <c r="D1093" s="29">
        <v>68</v>
      </c>
      <c r="E1093" s="29">
        <v>2500</v>
      </c>
      <c r="F1093" s="29">
        <v>760</v>
      </c>
      <c r="G1093" s="29">
        <v>720</v>
      </c>
      <c r="H1093" s="313">
        <v>3859.9121999999998</v>
      </c>
      <c r="I1093" s="313">
        <v>3157.4081795999996</v>
      </c>
      <c r="J1093" s="313">
        <v>2493.5032811999999</v>
      </c>
      <c r="K1093" s="20">
        <v>117.27000000000001</v>
      </c>
      <c r="L1093" s="314">
        <v>0.5</v>
      </c>
      <c r="M1093" s="315">
        <v>6</v>
      </c>
      <c r="N1093" s="772"/>
      <c r="O1093" s="372">
        <f t="shared" ref="O1093:O1132" si="71">ROUND(X1093*1.15,0)</f>
        <v>116560</v>
      </c>
      <c r="P1093" s="313"/>
      <c r="Q1093" s="396"/>
      <c r="R1093" s="313"/>
      <c r="S1093" s="30"/>
      <c r="X1093" s="313">
        <v>101356.54260187499</v>
      </c>
    </row>
    <row r="1094" spans="1:24" x14ac:dyDescent="0.3">
      <c r="A1094" s="77" t="s">
        <v>1690</v>
      </c>
      <c r="B1094" s="77" t="s">
        <v>4746</v>
      </c>
      <c r="C1094" s="29">
        <v>14</v>
      </c>
      <c r="D1094" s="29">
        <v>68</v>
      </c>
      <c r="E1094" s="29">
        <v>2500</v>
      </c>
      <c r="F1094" s="29">
        <v>820</v>
      </c>
      <c r="G1094" s="29">
        <v>780</v>
      </c>
      <c r="H1094" s="313">
        <v>4157.6705999999995</v>
      </c>
      <c r="I1094" s="313">
        <v>3400.9745507999992</v>
      </c>
      <c r="J1094" s="313">
        <v>2685.8552075999996</v>
      </c>
      <c r="K1094" s="20">
        <v>126.27000000000001</v>
      </c>
      <c r="L1094" s="314">
        <v>0.5</v>
      </c>
      <c r="M1094" s="315">
        <v>6</v>
      </c>
      <c r="N1094" s="773"/>
      <c r="O1094" s="372">
        <f t="shared" si="71"/>
        <v>124686</v>
      </c>
      <c r="P1094" s="313"/>
      <c r="Q1094" s="396"/>
      <c r="R1094" s="313"/>
      <c r="S1094" s="30"/>
      <c r="X1094" s="313">
        <v>108423.01309950001</v>
      </c>
    </row>
    <row r="1095" spans="1:24" x14ac:dyDescent="0.3">
      <c r="G1095" s="311"/>
      <c r="H1095" s="30"/>
      <c r="I1095" s="30"/>
      <c r="J1095" s="30"/>
      <c r="K1095" s="338"/>
      <c r="M1095" s="324"/>
      <c r="O1095" s="372">
        <f t="shared" si="71"/>
        <v>0</v>
      </c>
      <c r="P1095" s="30"/>
      <c r="Q1095" s="396"/>
      <c r="R1095" s="30"/>
      <c r="S1095" s="30"/>
      <c r="X1095" s="30"/>
    </row>
    <row r="1096" spans="1:24" x14ac:dyDescent="0.3">
      <c r="B1096" s="325" t="s">
        <v>185</v>
      </c>
      <c r="G1096" s="324"/>
      <c r="H1096" s="30"/>
      <c r="I1096" s="30"/>
      <c r="J1096" s="30"/>
      <c r="K1096" s="338"/>
      <c r="M1096" s="324"/>
      <c r="O1096" s="372">
        <f t="shared" si="71"/>
        <v>0</v>
      </c>
      <c r="P1096" s="30"/>
      <c r="Q1096" s="396"/>
      <c r="R1096" s="30"/>
      <c r="S1096" s="30"/>
      <c r="X1096" s="30"/>
    </row>
    <row r="1097" spans="1:24" x14ac:dyDescent="0.3">
      <c r="A1097" s="77" t="s">
        <v>1691</v>
      </c>
      <c r="B1097" s="77" t="s">
        <v>3851</v>
      </c>
      <c r="C1097" s="29">
        <v>2</v>
      </c>
      <c r="D1097" s="29">
        <v>68</v>
      </c>
      <c r="E1097" s="29">
        <v>3000</v>
      </c>
      <c r="F1097" s="29">
        <v>100</v>
      </c>
      <c r="G1097" s="29">
        <v>60</v>
      </c>
      <c r="H1097" s="313">
        <v>712.64969999999994</v>
      </c>
      <c r="I1097" s="313">
        <v>582.9474545999999</v>
      </c>
      <c r="J1097" s="313">
        <v>460.37170619999995</v>
      </c>
      <c r="K1097" s="20">
        <v>22.14</v>
      </c>
      <c r="L1097" s="314">
        <v>0.5</v>
      </c>
      <c r="M1097" s="315">
        <v>2</v>
      </c>
      <c r="N1097" s="771" t="s">
        <v>201</v>
      </c>
      <c r="O1097" s="372">
        <f t="shared" si="71"/>
        <v>31767</v>
      </c>
      <c r="P1097" s="313"/>
      <c r="Q1097" s="396"/>
      <c r="R1097" s="313"/>
      <c r="S1097" s="30"/>
      <c r="X1097" s="313">
        <v>27623.237090625</v>
      </c>
    </row>
    <row r="1098" spans="1:24" x14ac:dyDescent="0.3">
      <c r="A1098" s="77" t="s">
        <v>1692</v>
      </c>
      <c r="B1098" s="77" t="s">
        <v>3852</v>
      </c>
      <c r="C1098" s="29">
        <v>3</v>
      </c>
      <c r="D1098" s="29">
        <v>68</v>
      </c>
      <c r="E1098" s="29">
        <v>3000</v>
      </c>
      <c r="F1098" s="29">
        <v>160</v>
      </c>
      <c r="G1098" s="29">
        <v>120</v>
      </c>
      <c r="H1098" s="313">
        <v>1069.5219</v>
      </c>
      <c r="I1098" s="313">
        <v>874.86891419999995</v>
      </c>
      <c r="J1098" s="313">
        <v>690.9111474</v>
      </c>
      <c r="K1098" s="20">
        <v>33.075000000000003</v>
      </c>
      <c r="L1098" s="314">
        <v>0.5</v>
      </c>
      <c r="M1098" s="315">
        <v>4</v>
      </c>
      <c r="N1098" s="772"/>
      <c r="O1098" s="372">
        <f t="shared" si="71"/>
        <v>41468</v>
      </c>
      <c r="P1098" s="313"/>
      <c r="Q1098" s="396"/>
      <c r="R1098" s="313"/>
      <c r="S1098" s="30"/>
      <c r="X1098" s="313">
        <v>36058.818493912491</v>
      </c>
    </row>
    <row r="1099" spans="1:24" x14ac:dyDescent="0.3">
      <c r="A1099" s="77" t="s">
        <v>1693</v>
      </c>
      <c r="B1099" s="77" t="s">
        <v>3853</v>
      </c>
      <c r="C1099" s="29">
        <v>4</v>
      </c>
      <c r="D1099" s="29">
        <v>68</v>
      </c>
      <c r="E1099" s="29">
        <v>3000</v>
      </c>
      <c r="F1099" s="29">
        <v>220</v>
      </c>
      <c r="G1099" s="29">
        <v>180</v>
      </c>
      <c r="H1099" s="313">
        <v>1425.2993999999999</v>
      </c>
      <c r="I1099" s="313">
        <v>1165.8949091999998</v>
      </c>
      <c r="J1099" s="313">
        <v>920.7434123999999</v>
      </c>
      <c r="K1099" s="20">
        <v>44.14500000000001</v>
      </c>
      <c r="L1099" s="314">
        <v>0.5</v>
      </c>
      <c r="M1099" s="315">
        <v>4</v>
      </c>
      <c r="N1099" s="772"/>
      <c r="O1099" s="372">
        <f t="shared" si="71"/>
        <v>51189</v>
      </c>
      <c r="P1099" s="313"/>
      <c r="Q1099" s="396"/>
      <c r="R1099" s="313"/>
      <c r="S1099" s="30"/>
      <c r="X1099" s="313">
        <v>44512.084494900002</v>
      </c>
    </row>
    <row r="1100" spans="1:24" x14ac:dyDescent="0.3">
      <c r="A1100" s="317" t="s">
        <v>1694</v>
      </c>
      <c r="B1100" s="316" t="s">
        <v>4747</v>
      </c>
      <c r="C1100" s="318">
        <v>5</v>
      </c>
      <c r="D1100" s="29">
        <v>68</v>
      </c>
      <c r="E1100" s="318">
        <v>3000</v>
      </c>
      <c r="F1100" s="318">
        <v>280</v>
      </c>
      <c r="G1100" s="318">
        <v>240</v>
      </c>
      <c r="H1100" s="319">
        <v>1782.1716000000001</v>
      </c>
      <c r="I1100" s="319">
        <v>1457.8163688</v>
      </c>
      <c r="J1100" s="319">
        <v>1151.2828536000002</v>
      </c>
      <c r="K1100" s="335">
        <v>55.079999999999991</v>
      </c>
      <c r="L1100" s="320">
        <v>0.5</v>
      </c>
      <c r="M1100" s="321">
        <v>4</v>
      </c>
      <c r="N1100" s="772"/>
      <c r="O1100" s="372">
        <f t="shared" si="71"/>
        <v>60930</v>
      </c>
      <c r="P1100" s="319"/>
      <c r="Q1100" s="396"/>
      <c r="R1100" s="313"/>
      <c r="S1100" s="30"/>
      <c r="X1100" s="319">
        <v>52983.035093587518</v>
      </c>
    </row>
    <row r="1101" spans="1:24" x14ac:dyDescent="0.3">
      <c r="A1101" s="77" t="s">
        <v>1695</v>
      </c>
      <c r="B1101" s="77" t="s">
        <v>4748</v>
      </c>
      <c r="C1101" s="29">
        <v>6</v>
      </c>
      <c r="D1101" s="29">
        <v>68</v>
      </c>
      <c r="E1101" s="29">
        <v>3000</v>
      </c>
      <c r="F1101" s="29">
        <v>340</v>
      </c>
      <c r="G1101" s="29">
        <v>300</v>
      </c>
      <c r="H1101" s="313">
        <v>2137.9491000000003</v>
      </c>
      <c r="I1101" s="313">
        <v>1748.8423638000002</v>
      </c>
      <c r="J1101" s="313">
        <v>1381.1151186000002</v>
      </c>
      <c r="K1101" s="20">
        <v>66.015000000000001</v>
      </c>
      <c r="L1101" s="314">
        <v>0.5</v>
      </c>
      <c r="M1101" s="315">
        <v>4</v>
      </c>
      <c r="N1101" s="772"/>
      <c r="O1101" s="372">
        <f t="shared" si="71"/>
        <v>70692</v>
      </c>
      <c r="P1101" s="313"/>
      <c r="Q1101" s="396"/>
      <c r="R1101" s="313"/>
      <c r="S1101" s="30"/>
      <c r="X1101" s="313">
        <v>61471.670289974994</v>
      </c>
    </row>
    <row r="1102" spans="1:24" x14ac:dyDescent="0.3">
      <c r="A1102" s="77" t="s">
        <v>1696</v>
      </c>
      <c r="B1102" s="77" t="s">
        <v>4749</v>
      </c>
      <c r="C1102" s="29">
        <v>7</v>
      </c>
      <c r="D1102" s="29">
        <v>68</v>
      </c>
      <c r="E1102" s="29">
        <v>3000</v>
      </c>
      <c r="F1102" s="29">
        <v>400</v>
      </c>
      <c r="G1102" s="29">
        <v>360</v>
      </c>
      <c r="H1102" s="313">
        <v>2494.8213000000001</v>
      </c>
      <c r="I1102" s="313">
        <v>2040.7638233999999</v>
      </c>
      <c r="J1102" s="313">
        <v>1611.6545598</v>
      </c>
      <c r="K1102" s="20">
        <v>76.95</v>
      </c>
      <c r="L1102" s="314">
        <v>0.5</v>
      </c>
      <c r="M1102" s="315">
        <v>4</v>
      </c>
      <c r="N1102" s="772"/>
      <c r="O1102" s="372">
        <f t="shared" si="71"/>
        <v>80475</v>
      </c>
      <c r="P1102" s="313"/>
      <c r="Q1102" s="396"/>
      <c r="R1102" s="313"/>
      <c r="S1102" s="30"/>
      <c r="X1102" s="313">
        <v>69977.99008406249</v>
      </c>
    </row>
    <row r="1103" spans="1:24" x14ac:dyDescent="0.3">
      <c r="A1103" s="317" t="s">
        <v>1697</v>
      </c>
      <c r="B1103" s="317" t="s">
        <v>4750</v>
      </c>
      <c r="C1103" s="318">
        <v>8</v>
      </c>
      <c r="D1103" s="29">
        <v>68</v>
      </c>
      <c r="E1103" s="318">
        <v>3000</v>
      </c>
      <c r="F1103" s="318">
        <v>460</v>
      </c>
      <c r="G1103" s="318">
        <v>420</v>
      </c>
      <c r="H1103" s="319">
        <v>2850.5987999999998</v>
      </c>
      <c r="I1103" s="319">
        <v>2331.7898183999996</v>
      </c>
      <c r="J1103" s="319">
        <v>1841.4868247999998</v>
      </c>
      <c r="K1103" s="335">
        <v>88.02000000000001</v>
      </c>
      <c r="L1103" s="320">
        <v>0.5</v>
      </c>
      <c r="M1103" s="321">
        <v>4</v>
      </c>
      <c r="N1103" s="772"/>
      <c r="O1103" s="372">
        <f t="shared" si="71"/>
        <v>90281</v>
      </c>
      <c r="P1103" s="319"/>
      <c r="Q1103" s="396"/>
      <c r="R1103" s="313"/>
      <c r="S1103" s="30"/>
      <c r="X1103" s="319">
        <v>78505.000605900015</v>
      </c>
    </row>
    <row r="1104" spans="1:24" x14ac:dyDescent="0.3">
      <c r="A1104" s="77" t="s">
        <v>1698</v>
      </c>
      <c r="B1104" s="77" t="s">
        <v>4751</v>
      </c>
      <c r="C1104" s="29">
        <v>9</v>
      </c>
      <c r="D1104" s="29">
        <v>68</v>
      </c>
      <c r="E1104" s="29">
        <v>3000</v>
      </c>
      <c r="F1104" s="29">
        <v>520</v>
      </c>
      <c r="G1104" s="29">
        <v>480</v>
      </c>
      <c r="H1104" s="313">
        <v>3207.471</v>
      </c>
      <c r="I1104" s="313">
        <v>2623.7112779999998</v>
      </c>
      <c r="J1104" s="313">
        <v>2072.0262659999999</v>
      </c>
      <c r="K1104" s="20">
        <v>98.954999999999998</v>
      </c>
      <c r="L1104" s="314">
        <v>0.5</v>
      </c>
      <c r="M1104" s="315">
        <v>4</v>
      </c>
      <c r="N1104" s="772"/>
      <c r="O1104" s="372">
        <f t="shared" si="71"/>
        <v>100104</v>
      </c>
      <c r="P1104" s="313"/>
      <c r="Q1104" s="396"/>
      <c r="R1104" s="313"/>
      <c r="S1104" s="30"/>
      <c r="X1104" s="313">
        <v>87046.692739874998</v>
      </c>
    </row>
    <row r="1105" spans="1:28" x14ac:dyDescent="0.3">
      <c r="A1105" s="77" t="s">
        <v>1699</v>
      </c>
      <c r="B1105" s="77" t="s">
        <v>4752</v>
      </c>
      <c r="C1105" s="29">
        <v>10</v>
      </c>
      <c r="D1105" s="29">
        <v>68</v>
      </c>
      <c r="E1105" s="29">
        <v>3000</v>
      </c>
      <c r="F1105" s="29">
        <v>580</v>
      </c>
      <c r="G1105" s="29">
        <v>540</v>
      </c>
      <c r="H1105" s="313">
        <v>3563.2484999999997</v>
      </c>
      <c r="I1105" s="313">
        <v>2914.7372729999997</v>
      </c>
      <c r="J1105" s="313">
        <v>2301.8585309999999</v>
      </c>
      <c r="K1105" s="20">
        <v>109.89000000000001</v>
      </c>
      <c r="L1105" s="314">
        <v>0.5</v>
      </c>
      <c r="M1105" s="315">
        <v>6</v>
      </c>
      <c r="N1105" s="772"/>
      <c r="O1105" s="372">
        <f t="shared" si="71"/>
        <v>109954</v>
      </c>
      <c r="P1105" s="313"/>
      <c r="Q1105" s="396"/>
      <c r="R1105" s="313"/>
      <c r="S1105" s="30"/>
      <c r="X1105" s="313">
        <v>95612.094309600012</v>
      </c>
    </row>
    <row r="1106" spans="1:28" x14ac:dyDescent="0.3">
      <c r="A1106" s="317" t="s">
        <v>1700</v>
      </c>
      <c r="B1106" s="317" t="s">
        <v>4753</v>
      </c>
      <c r="C1106" s="318">
        <v>11</v>
      </c>
      <c r="D1106" s="29">
        <v>68</v>
      </c>
      <c r="E1106" s="318">
        <v>3000</v>
      </c>
      <c r="F1106" s="318">
        <v>640</v>
      </c>
      <c r="G1106" s="318">
        <v>600</v>
      </c>
      <c r="H1106" s="319">
        <v>3920.1207000000004</v>
      </c>
      <c r="I1106" s="319">
        <v>3206.6587326000003</v>
      </c>
      <c r="J1106" s="319">
        <v>2532.3979722000004</v>
      </c>
      <c r="K1106" s="335">
        <v>120.82499999999999</v>
      </c>
      <c r="L1106" s="320">
        <v>0.5</v>
      </c>
      <c r="M1106" s="321">
        <v>6</v>
      </c>
      <c r="N1106" s="772"/>
      <c r="O1106" s="372">
        <f t="shared" si="71"/>
        <v>119818</v>
      </c>
      <c r="P1106" s="319"/>
      <c r="Q1106" s="396"/>
      <c r="R1106" s="313"/>
      <c r="S1106" s="30"/>
      <c r="X1106" s="319">
        <v>104189.16192795002</v>
      </c>
    </row>
    <row r="1107" spans="1:28" x14ac:dyDescent="0.3">
      <c r="A1107" s="77" t="s">
        <v>1701</v>
      </c>
      <c r="B1107" s="77" t="s">
        <v>4754</v>
      </c>
      <c r="C1107" s="29">
        <v>12</v>
      </c>
      <c r="D1107" s="29">
        <v>68</v>
      </c>
      <c r="E1107" s="29">
        <v>3000</v>
      </c>
      <c r="F1107" s="29">
        <v>700</v>
      </c>
      <c r="G1107" s="29">
        <v>660</v>
      </c>
      <c r="H1107" s="313">
        <v>4275.8982000000005</v>
      </c>
      <c r="I1107" s="313">
        <v>3497.6847276000003</v>
      </c>
      <c r="J1107" s="313">
        <v>2762.2302372000004</v>
      </c>
      <c r="K1107" s="20">
        <v>131.76</v>
      </c>
      <c r="L1107" s="314">
        <v>0.5</v>
      </c>
      <c r="M1107" s="315">
        <v>6</v>
      </c>
      <c r="N1107" s="772"/>
      <c r="O1107" s="372">
        <f t="shared" si="71"/>
        <v>129569</v>
      </c>
      <c r="P1107" s="313"/>
      <c r="Q1107" s="396"/>
      <c r="R1107" s="313"/>
      <c r="S1107" s="30"/>
      <c r="X1107" s="313">
        <v>112668.92652509999</v>
      </c>
    </row>
    <row r="1108" spans="1:28" x14ac:dyDescent="0.3">
      <c r="A1108" s="77" t="s">
        <v>1702</v>
      </c>
      <c r="B1108" s="77" t="s">
        <v>4755</v>
      </c>
      <c r="C1108" s="29">
        <v>13</v>
      </c>
      <c r="D1108" s="29">
        <v>68</v>
      </c>
      <c r="E1108" s="29">
        <v>3000</v>
      </c>
      <c r="F1108" s="29">
        <v>760</v>
      </c>
      <c r="G1108" s="29">
        <v>720</v>
      </c>
      <c r="H1108" s="313">
        <v>4632.7704000000003</v>
      </c>
      <c r="I1108" s="313">
        <v>3789.6061872</v>
      </c>
      <c r="J1108" s="313">
        <v>2992.7696784000004</v>
      </c>
      <c r="K1108" s="20">
        <v>142.69500000000002</v>
      </c>
      <c r="L1108" s="314">
        <v>0.5</v>
      </c>
      <c r="M1108" s="315">
        <v>6</v>
      </c>
      <c r="N1108" s="772"/>
      <c r="O1108" s="372">
        <f t="shared" si="71"/>
        <v>139321</v>
      </c>
      <c r="P1108" s="313"/>
      <c r="Q1108" s="396"/>
      <c r="R1108" s="313"/>
      <c r="S1108" s="30"/>
      <c r="X1108" s="313">
        <v>121148.69112224999</v>
      </c>
    </row>
    <row r="1109" spans="1:28" x14ac:dyDescent="0.3">
      <c r="A1109" s="77" t="s">
        <v>1703</v>
      </c>
      <c r="B1109" s="77" t="s">
        <v>4756</v>
      </c>
      <c r="C1109" s="29">
        <v>14</v>
      </c>
      <c r="D1109" s="29">
        <v>68</v>
      </c>
      <c r="E1109" s="29">
        <v>3000</v>
      </c>
      <c r="F1109" s="29">
        <v>820</v>
      </c>
      <c r="G1109" s="29">
        <v>780</v>
      </c>
      <c r="H1109" s="313">
        <v>4988.5478999999996</v>
      </c>
      <c r="I1109" s="313">
        <v>4080.6321821999995</v>
      </c>
      <c r="J1109" s="313">
        <v>3222.6019434</v>
      </c>
      <c r="K1109" s="20">
        <v>153.76500000000001</v>
      </c>
      <c r="L1109" s="314">
        <v>0.5</v>
      </c>
      <c r="M1109" s="315">
        <v>6</v>
      </c>
      <c r="N1109" s="773"/>
      <c r="O1109" s="372">
        <f t="shared" si="71"/>
        <v>149073</v>
      </c>
      <c r="P1109" s="313"/>
      <c r="Q1109" s="396"/>
      <c r="R1109" s="313"/>
      <c r="S1109" s="30"/>
      <c r="X1109" s="313">
        <v>129628.45571940002</v>
      </c>
    </row>
    <row r="1110" spans="1:28" x14ac:dyDescent="0.3">
      <c r="O1110" s="372">
        <f t="shared" si="71"/>
        <v>0</v>
      </c>
      <c r="Q1110" s="396"/>
    </row>
    <row r="1111" spans="1:28" x14ac:dyDescent="0.3">
      <c r="A1111" s="77" t="s">
        <v>1704</v>
      </c>
      <c r="B1111" s="312" t="s">
        <v>3854</v>
      </c>
      <c r="C1111" s="29">
        <v>2</v>
      </c>
      <c r="D1111" s="29">
        <v>70</v>
      </c>
      <c r="E1111" s="329">
        <v>100</v>
      </c>
      <c r="F1111" s="29">
        <v>270</v>
      </c>
      <c r="G1111" s="29">
        <v>200</v>
      </c>
      <c r="H1111" s="313">
        <v>64.587299999999999</v>
      </c>
      <c r="I1111" s="313">
        <v>52.832411399999998</v>
      </c>
      <c r="J1111" s="313">
        <v>41.723395799999999</v>
      </c>
      <c r="K1111" s="29">
        <v>2.25</v>
      </c>
      <c r="L1111" s="314">
        <v>0.5</v>
      </c>
      <c r="M1111" s="315">
        <v>2</v>
      </c>
      <c r="N1111" s="771" t="s">
        <v>186</v>
      </c>
      <c r="O1111" s="372">
        <f t="shared" si="71"/>
        <v>9684</v>
      </c>
      <c r="P1111" s="372"/>
      <c r="Q1111" s="396"/>
      <c r="S1111" s="392"/>
      <c r="X1111" s="313">
        <v>8420.4883723950006</v>
      </c>
    </row>
    <row r="1112" spans="1:28" x14ac:dyDescent="0.3">
      <c r="A1112" s="77" t="s">
        <v>1705</v>
      </c>
      <c r="B1112" s="77" t="s">
        <v>3855</v>
      </c>
      <c r="C1112" s="29">
        <v>3</v>
      </c>
      <c r="D1112" s="29">
        <v>70</v>
      </c>
      <c r="E1112" s="329">
        <v>160</v>
      </c>
      <c r="F1112" s="29">
        <v>270</v>
      </c>
      <c r="G1112" s="29">
        <v>200</v>
      </c>
      <c r="H1112" s="313">
        <v>96.333600000000018</v>
      </c>
      <c r="I1112" s="313">
        <v>78.800884800000006</v>
      </c>
      <c r="J1112" s="313">
        <v>62.231505600000013</v>
      </c>
      <c r="K1112" s="29">
        <v>3.33</v>
      </c>
      <c r="L1112" s="314">
        <v>0.5</v>
      </c>
      <c r="M1112" s="315">
        <v>4</v>
      </c>
      <c r="N1112" s="772"/>
      <c r="O1112" s="372">
        <f t="shared" si="71"/>
        <v>11306</v>
      </c>
      <c r="P1112" s="372"/>
      <c r="Q1112" s="396"/>
      <c r="S1112" s="392"/>
      <c r="X1112" s="313">
        <v>9831.0777179372981</v>
      </c>
      <c r="AA1112" s="30">
        <f>H1112-H1111</f>
        <v>31.746300000000019</v>
      </c>
      <c r="AB1112">
        <f>K1112-K1111</f>
        <v>1.08</v>
      </c>
    </row>
    <row r="1113" spans="1:28" x14ac:dyDescent="0.3">
      <c r="A1113" s="312" t="s">
        <v>1706</v>
      </c>
      <c r="B1113" s="77" t="s">
        <v>3856</v>
      </c>
      <c r="C1113" s="29">
        <v>4</v>
      </c>
      <c r="D1113" s="29">
        <v>70</v>
      </c>
      <c r="E1113" s="329">
        <v>220</v>
      </c>
      <c r="F1113" s="29">
        <v>270</v>
      </c>
      <c r="G1113" s="29">
        <v>200</v>
      </c>
      <c r="H1113" s="313">
        <v>129.1746</v>
      </c>
      <c r="I1113" s="313">
        <v>105.6648228</v>
      </c>
      <c r="J1113" s="313">
        <v>83.446791599999997</v>
      </c>
      <c r="K1113" s="29">
        <v>4.41</v>
      </c>
      <c r="L1113" s="314">
        <v>0.5</v>
      </c>
      <c r="M1113" s="315">
        <v>4</v>
      </c>
      <c r="N1113" s="772"/>
      <c r="O1113" s="372">
        <f t="shared" si="71"/>
        <v>12931</v>
      </c>
      <c r="P1113" s="372"/>
      <c r="Q1113" s="396"/>
      <c r="S1113" s="392"/>
      <c r="X1113" s="313">
        <v>11244.620265515998</v>
      </c>
      <c r="AA1113" s="30">
        <f t="shared" ref="AA1113:AA1123" si="72">H1113-H1112</f>
        <v>32.84099999999998</v>
      </c>
      <c r="AB1113">
        <f t="shared" ref="AB1113:AB1123" si="73">K1113-K1112</f>
        <v>1.08</v>
      </c>
    </row>
    <row r="1114" spans="1:28" x14ac:dyDescent="0.3">
      <c r="A1114" s="77" t="s">
        <v>1707</v>
      </c>
      <c r="B1114" s="77" t="s">
        <v>4757</v>
      </c>
      <c r="C1114" s="29">
        <v>5</v>
      </c>
      <c r="D1114" s="29">
        <v>70</v>
      </c>
      <c r="E1114" s="329">
        <v>280</v>
      </c>
      <c r="F1114" s="29">
        <v>270</v>
      </c>
      <c r="G1114" s="29">
        <v>200</v>
      </c>
      <c r="H1114" s="313">
        <v>159.8262</v>
      </c>
      <c r="I1114" s="313">
        <v>130.73783159999999</v>
      </c>
      <c r="J1114" s="313">
        <v>103.2477252</v>
      </c>
      <c r="K1114" s="29">
        <v>5.49</v>
      </c>
      <c r="L1114" s="314">
        <v>0.5</v>
      </c>
      <c r="M1114" s="315">
        <v>4</v>
      </c>
      <c r="N1114" s="772"/>
      <c r="O1114" s="372">
        <f t="shared" si="71"/>
        <v>14560</v>
      </c>
      <c r="P1114" s="372"/>
      <c r="Q1114" s="396"/>
      <c r="S1114" s="392"/>
      <c r="X1114" s="313">
        <v>12660.468728668204</v>
      </c>
      <c r="AA1114" s="30">
        <f t="shared" si="72"/>
        <v>30.651600000000002</v>
      </c>
      <c r="AB1114">
        <f t="shared" si="73"/>
        <v>1.08</v>
      </c>
    </row>
    <row r="1115" spans="1:28" x14ac:dyDescent="0.3">
      <c r="A1115" s="77" t="s">
        <v>1708</v>
      </c>
      <c r="B1115" s="77" t="s">
        <v>4758</v>
      </c>
      <c r="C1115" s="29">
        <v>6</v>
      </c>
      <c r="D1115" s="29">
        <v>70</v>
      </c>
      <c r="E1115" s="329">
        <v>340</v>
      </c>
      <c r="F1115" s="29">
        <v>270</v>
      </c>
      <c r="G1115" s="29">
        <v>200</v>
      </c>
      <c r="H1115" s="313">
        <v>191.57250000000002</v>
      </c>
      <c r="I1115" s="313">
        <v>156.70630500000001</v>
      </c>
      <c r="J1115" s="313">
        <v>123.75583500000002</v>
      </c>
      <c r="K1115" s="29">
        <v>6.66</v>
      </c>
      <c r="L1115" s="314">
        <v>0.5</v>
      </c>
      <c r="M1115" s="315">
        <v>4</v>
      </c>
      <c r="N1115" s="772"/>
      <c r="O1115" s="372">
        <f t="shared" si="71"/>
        <v>16192</v>
      </c>
      <c r="P1115" s="372"/>
      <c r="Q1115" s="396"/>
      <c r="S1115" s="392"/>
      <c r="X1115" s="313">
        <v>14079.9170011104</v>
      </c>
      <c r="AA1115" s="30">
        <f t="shared" si="72"/>
        <v>31.746300000000019</v>
      </c>
      <c r="AB1115">
        <f t="shared" si="73"/>
        <v>1.17</v>
      </c>
    </row>
    <row r="1116" spans="1:28" x14ac:dyDescent="0.3">
      <c r="A1116" s="77" t="s">
        <v>1709</v>
      </c>
      <c r="B1116" s="77" t="s">
        <v>4759</v>
      </c>
      <c r="C1116" s="29">
        <v>7</v>
      </c>
      <c r="D1116" s="29">
        <v>70</v>
      </c>
      <c r="E1116" s="329">
        <v>400</v>
      </c>
      <c r="F1116" s="29">
        <v>270</v>
      </c>
      <c r="G1116" s="29">
        <v>200</v>
      </c>
      <c r="H1116" s="313">
        <v>224.41349999999997</v>
      </c>
      <c r="I1116" s="313">
        <v>183.57024299999998</v>
      </c>
      <c r="J1116" s="313">
        <v>144.97112099999998</v>
      </c>
      <c r="K1116" s="29">
        <v>7.74</v>
      </c>
      <c r="L1116" s="314">
        <v>0.5</v>
      </c>
      <c r="M1116" s="315">
        <v>4</v>
      </c>
      <c r="N1116" s="772"/>
      <c r="O1116" s="372">
        <f t="shared" si="71"/>
        <v>17827</v>
      </c>
      <c r="P1116" s="372"/>
      <c r="Q1116" s="396"/>
      <c r="S1116" s="392"/>
      <c r="X1116" s="313">
        <v>15501.669830707502</v>
      </c>
      <c r="AA1116" s="30">
        <f t="shared" si="72"/>
        <v>32.840999999999951</v>
      </c>
      <c r="AB1116">
        <f t="shared" si="73"/>
        <v>1.08</v>
      </c>
    </row>
    <row r="1117" spans="1:28" x14ac:dyDescent="0.3">
      <c r="A1117" s="77" t="s">
        <v>1710</v>
      </c>
      <c r="B1117" s="77" t="s">
        <v>4760</v>
      </c>
      <c r="C1117" s="29">
        <v>8</v>
      </c>
      <c r="D1117" s="29">
        <v>70</v>
      </c>
      <c r="E1117" s="329">
        <v>460</v>
      </c>
      <c r="F1117" s="29">
        <v>270</v>
      </c>
      <c r="G1117" s="29">
        <v>200</v>
      </c>
      <c r="H1117" s="313">
        <v>256.15979999999996</v>
      </c>
      <c r="I1117" s="313">
        <v>209.53871639999994</v>
      </c>
      <c r="J1117" s="313">
        <v>165.47923079999998</v>
      </c>
      <c r="K1117" s="29">
        <v>8.82</v>
      </c>
      <c r="L1117" s="314">
        <v>0.5</v>
      </c>
      <c r="M1117" s="315">
        <v>4</v>
      </c>
      <c r="N1117" s="772"/>
      <c r="O1117" s="372">
        <f t="shared" si="71"/>
        <v>19466</v>
      </c>
      <c r="P1117" s="372"/>
      <c r="Q1117" s="396"/>
      <c r="S1117" s="392"/>
      <c r="X1117" s="313">
        <v>16927.023828013196</v>
      </c>
      <c r="AA1117" s="30">
        <f t="shared" si="72"/>
        <v>31.746299999999991</v>
      </c>
      <c r="AB1117">
        <f t="shared" si="73"/>
        <v>1.08</v>
      </c>
    </row>
    <row r="1118" spans="1:28" x14ac:dyDescent="0.3">
      <c r="A1118" s="77" t="s">
        <v>1711</v>
      </c>
      <c r="B1118" s="77" t="s">
        <v>4761</v>
      </c>
      <c r="C1118" s="29">
        <v>9</v>
      </c>
      <c r="D1118" s="29">
        <v>70</v>
      </c>
      <c r="E1118" s="329">
        <v>520</v>
      </c>
      <c r="F1118" s="29">
        <v>270</v>
      </c>
      <c r="G1118" s="29">
        <v>200</v>
      </c>
      <c r="H1118" s="313">
        <v>289.00080000000003</v>
      </c>
      <c r="I1118" s="313">
        <v>236.40265440000002</v>
      </c>
      <c r="J1118" s="313">
        <v>186.69451680000003</v>
      </c>
      <c r="K1118" s="29">
        <v>9.99</v>
      </c>
      <c r="L1118" s="314">
        <v>0.5</v>
      </c>
      <c r="M1118" s="315">
        <v>4</v>
      </c>
      <c r="N1118" s="772"/>
      <c r="O1118" s="372">
        <f t="shared" si="71"/>
        <v>21108</v>
      </c>
      <c r="P1118" s="372"/>
      <c r="Q1118" s="396"/>
      <c r="S1118" s="392"/>
      <c r="X1118" s="313">
        <v>18354.681024055197</v>
      </c>
      <c r="AA1118" s="30">
        <f t="shared" si="72"/>
        <v>32.841000000000065</v>
      </c>
      <c r="AB1118">
        <f t="shared" si="73"/>
        <v>1.17</v>
      </c>
    </row>
    <row r="1119" spans="1:28" x14ac:dyDescent="0.3">
      <c r="A1119" s="77" t="s">
        <v>1712</v>
      </c>
      <c r="B1119" s="77" t="s">
        <v>4762</v>
      </c>
      <c r="C1119" s="29">
        <v>10</v>
      </c>
      <c r="D1119" s="29">
        <v>70</v>
      </c>
      <c r="E1119" s="329">
        <v>580</v>
      </c>
      <c r="F1119" s="29">
        <v>270</v>
      </c>
      <c r="G1119" s="29">
        <v>200</v>
      </c>
      <c r="H1119" s="313">
        <v>320.74710000000005</v>
      </c>
      <c r="I1119" s="313">
        <v>262.37112780000001</v>
      </c>
      <c r="J1119" s="313">
        <v>207.20262660000003</v>
      </c>
      <c r="K1119" s="29">
        <v>11.07</v>
      </c>
      <c r="L1119" s="314">
        <v>0.5</v>
      </c>
      <c r="M1119" s="315">
        <v>6</v>
      </c>
      <c r="N1119" s="772"/>
      <c r="O1119" s="372">
        <f t="shared" si="71"/>
        <v>22754</v>
      </c>
      <c r="P1119" s="372"/>
      <c r="Q1119" s="396"/>
      <c r="S1119" s="392"/>
      <c r="X1119" s="313">
        <v>19785.940746224398</v>
      </c>
      <c r="AA1119" s="30">
        <f t="shared" si="72"/>
        <v>31.746300000000019</v>
      </c>
      <c r="AB1119">
        <f t="shared" si="73"/>
        <v>1.08</v>
      </c>
    </row>
    <row r="1120" spans="1:28" x14ac:dyDescent="0.3">
      <c r="A1120" s="77" t="s">
        <v>1713</v>
      </c>
      <c r="B1120" s="77" t="s">
        <v>4763</v>
      </c>
      <c r="C1120" s="29">
        <v>11</v>
      </c>
      <c r="D1120" s="29">
        <v>70</v>
      </c>
      <c r="E1120" s="329">
        <v>640</v>
      </c>
      <c r="F1120" s="29">
        <v>270</v>
      </c>
      <c r="G1120" s="29">
        <v>200</v>
      </c>
      <c r="H1120" s="313">
        <v>352.49340000000007</v>
      </c>
      <c r="I1120" s="313">
        <v>288.33960120000006</v>
      </c>
      <c r="J1120" s="313">
        <v>227.71073640000006</v>
      </c>
      <c r="K1120" s="29">
        <v>12.15</v>
      </c>
      <c r="L1120" s="314">
        <v>0.5</v>
      </c>
      <c r="M1120" s="315">
        <v>6</v>
      </c>
      <c r="N1120" s="772"/>
      <c r="O1120" s="372">
        <f t="shared" si="71"/>
        <v>24401</v>
      </c>
      <c r="P1120" s="372"/>
      <c r="Q1120" s="396"/>
      <c r="S1120" s="392"/>
      <c r="X1120" s="313">
        <v>21218.199585273902</v>
      </c>
      <c r="AA1120" s="30">
        <f t="shared" si="72"/>
        <v>31.746300000000019</v>
      </c>
      <c r="AB1120">
        <f t="shared" si="73"/>
        <v>1.08</v>
      </c>
    </row>
    <row r="1121" spans="1:28" x14ac:dyDescent="0.3">
      <c r="A1121" s="77" t="s">
        <v>1714</v>
      </c>
      <c r="B1121" s="77" t="s">
        <v>4764</v>
      </c>
      <c r="C1121" s="29">
        <v>12</v>
      </c>
      <c r="D1121" s="29">
        <v>70</v>
      </c>
      <c r="E1121" s="329">
        <v>700</v>
      </c>
      <c r="F1121" s="29">
        <v>270</v>
      </c>
      <c r="G1121" s="29">
        <v>200</v>
      </c>
      <c r="H1121" s="313">
        <v>385.33440000000007</v>
      </c>
      <c r="I1121" s="313">
        <v>315.20353920000002</v>
      </c>
      <c r="J1121" s="313">
        <v>248.92602240000005</v>
      </c>
      <c r="K1121" s="29">
        <v>13.32</v>
      </c>
      <c r="L1121" s="314">
        <v>0.5</v>
      </c>
      <c r="M1121" s="315">
        <v>6</v>
      </c>
      <c r="N1121" s="772"/>
      <c r="O1121" s="372">
        <f t="shared" si="71"/>
        <v>26029</v>
      </c>
      <c r="P1121" s="372"/>
      <c r="Q1121" s="396"/>
      <c r="S1121" s="392"/>
      <c r="X1121" s="313">
        <v>22634.259961727701</v>
      </c>
      <c r="AA1121" s="30">
        <f t="shared" si="72"/>
        <v>32.841000000000008</v>
      </c>
      <c r="AB1121">
        <f t="shared" si="73"/>
        <v>1.17</v>
      </c>
    </row>
    <row r="1122" spans="1:28" x14ac:dyDescent="0.3">
      <c r="A1122" s="77" t="s">
        <v>1715</v>
      </c>
      <c r="B1122" s="77" t="s">
        <v>4765</v>
      </c>
      <c r="C1122" s="29">
        <v>13</v>
      </c>
      <c r="D1122" s="29">
        <v>70</v>
      </c>
      <c r="E1122" s="329">
        <v>760</v>
      </c>
      <c r="F1122" s="29">
        <v>270</v>
      </c>
      <c r="G1122" s="29">
        <v>200</v>
      </c>
      <c r="H1122" s="313">
        <v>417.08070000000004</v>
      </c>
      <c r="I1122" s="313">
        <v>341.17201260000002</v>
      </c>
      <c r="J1122" s="313">
        <v>269.43413220000002</v>
      </c>
      <c r="K1122" s="29">
        <v>14.490000000000002</v>
      </c>
      <c r="L1122" s="314">
        <v>0.5</v>
      </c>
      <c r="M1122" s="315">
        <v>6</v>
      </c>
      <c r="N1122" s="772"/>
      <c r="O1122" s="372">
        <f t="shared" si="71"/>
        <v>27658</v>
      </c>
      <c r="P1122" s="372"/>
      <c r="Q1122" s="396"/>
      <c r="S1122" s="392"/>
      <c r="X1122" s="313">
        <v>24050.320338181496</v>
      </c>
      <c r="AA1122" s="30">
        <f t="shared" si="72"/>
        <v>31.746299999999962</v>
      </c>
      <c r="AB1122">
        <f t="shared" si="73"/>
        <v>1.1700000000000017</v>
      </c>
    </row>
    <row r="1123" spans="1:28" x14ac:dyDescent="0.3">
      <c r="A1123" s="77" t="s">
        <v>1716</v>
      </c>
      <c r="B1123" s="77" t="s">
        <v>4766</v>
      </c>
      <c r="C1123" s="29">
        <v>14</v>
      </c>
      <c r="D1123" s="29">
        <v>70</v>
      </c>
      <c r="E1123" s="329">
        <v>820</v>
      </c>
      <c r="F1123" s="29">
        <v>270</v>
      </c>
      <c r="G1123" s="29">
        <v>200</v>
      </c>
      <c r="H1123" s="313">
        <v>449.92170000000004</v>
      </c>
      <c r="I1123" s="313">
        <v>368.03595060000004</v>
      </c>
      <c r="J1123" s="313">
        <v>290.64941820000001</v>
      </c>
      <c r="K1123" s="29">
        <v>15.57</v>
      </c>
      <c r="L1123" s="314">
        <v>0.5</v>
      </c>
      <c r="M1123" s="315">
        <v>6</v>
      </c>
      <c r="N1123" s="773"/>
      <c r="O1123" s="372">
        <f t="shared" si="71"/>
        <v>29452</v>
      </c>
      <c r="P1123" s="372"/>
      <c r="Q1123" s="396"/>
      <c r="S1123" s="392"/>
      <c r="X1123" s="313">
        <v>25610.331654467987</v>
      </c>
      <c r="AA1123" s="30">
        <f t="shared" si="72"/>
        <v>32.841000000000008</v>
      </c>
      <c r="AB1123">
        <f t="shared" si="73"/>
        <v>1.0799999999999983</v>
      </c>
    </row>
    <row r="1124" spans="1:28" x14ac:dyDescent="0.3">
      <c r="C1124" s="311"/>
      <c r="D1124" s="311"/>
      <c r="E1124" s="334"/>
      <c r="F1124" s="311"/>
      <c r="G1124" s="311"/>
      <c r="H1124" s="33"/>
      <c r="I1124" s="33"/>
      <c r="J1124" s="33"/>
      <c r="K1124" s="311"/>
      <c r="L1124" s="322"/>
      <c r="M1124" s="324"/>
      <c r="N1124" s="370"/>
      <c r="O1124" s="372">
        <f t="shared" si="71"/>
        <v>0</v>
      </c>
      <c r="P1124" s="33"/>
      <c r="Q1124" s="396"/>
      <c r="S1124" s="392"/>
      <c r="X1124" s="33"/>
    </row>
    <row r="1125" spans="1:28" x14ac:dyDescent="0.3">
      <c r="A1125" s="324"/>
      <c r="B1125" s="325" t="s">
        <v>187</v>
      </c>
      <c r="C1125" s="324"/>
      <c r="D1125" s="324"/>
      <c r="E1125" s="333"/>
      <c r="F1125" s="324"/>
      <c r="G1125" s="324"/>
      <c r="H1125" s="326"/>
      <c r="I1125" s="326"/>
      <c r="J1125" s="326"/>
      <c r="K1125" s="324"/>
      <c r="L1125" s="327"/>
      <c r="M1125" s="327"/>
      <c r="N1125" s="324"/>
      <c r="O1125" s="372">
        <f t="shared" si="71"/>
        <v>0</v>
      </c>
      <c r="P1125" s="30"/>
      <c r="Q1125" s="396"/>
      <c r="S1125" s="392"/>
      <c r="X1125" s="30"/>
    </row>
    <row r="1126" spans="1:28" x14ac:dyDescent="0.3">
      <c r="A1126" s="77" t="s">
        <v>1717</v>
      </c>
      <c r="B1126" s="77" t="s">
        <v>3857</v>
      </c>
      <c r="C1126" s="29">
        <v>2</v>
      </c>
      <c r="D1126" s="29">
        <v>70</v>
      </c>
      <c r="E1126" s="329">
        <v>100</v>
      </c>
      <c r="F1126" s="29">
        <v>420</v>
      </c>
      <c r="G1126" s="29">
        <v>350</v>
      </c>
      <c r="H1126" s="313">
        <v>99.617700000000013</v>
      </c>
      <c r="I1126" s="313">
        <v>81.48727860000001</v>
      </c>
      <c r="J1126" s="313">
        <v>64.35303420000001</v>
      </c>
      <c r="K1126" s="29">
        <v>3.87</v>
      </c>
      <c r="L1126" s="314">
        <v>0.5</v>
      </c>
      <c r="M1126" s="315">
        <v>2</v>
      </c>
      <c r="N1126" s="771" t="s">
        <v>186</v>
      </c>
      <c r="O1126" s="372">
        <f t="shared" si="71"/>
        <v>10453</v>
      </c>
      <c r="P1126" s="313"/>
      <c r="Q1126" s="396"/>
      <c r="S1126" s="392"/>
      <c r="X1126" s="313">
        <v>9089.898191549999</v>
      </c>
    </row>
    <row r="1127" spans="1:28" x14ac:dyDescent="0.3">
      <c r="A1127" s="77" t="s">
        <v>1718</v>
      </c>
      <c r="B1127" s="77" t="s">
        <v>3858</v>
      </c>
      <c r="C1127" s="29">
        <v>3</v>
      </c>
      <c r="D1127" s="29">
        <v>70</v>
      </c>
      <c r="E1127" s="329">
        <v>160</v>
      </c>
      <c r="F1127" s="29">
        <v>420</v>
      </c>
      <c r="G1127" s="29">
        <v>350</v>
      </c>
      <c r="H1127" s="313">
        <v>149.97390000000001</v>
      </c>
      <c r="I1127" s="313">
        <v>122.67865020000001</v>
      </c>
      <c r="J1127" s="313">
        <v>96.883139400000019</v>
      </c>
      <c r="K1127" s="29">
        <v>5.58</v>
      </c>
      <c r="L1127" s="314">
        <v>0.5</v>
      </c>
      <c r="M1127" s="315">
        <v>4</v>
      </c>
      <c r="N1127" s="772"/>
      <c r="O1127" s="372">
        <f t="shared" si="71"/>
        <v>12256</v>
      </c>
      <c r="P1127" s="313"/>
      <c r="Q1127" s="396"/>
      <c r="S1127" s="392"/>
      <c r="X1127" s="313">
        <v>10657.219686596996</v>
      </c>
      <c r="AA1127" s="30">
        <f>H1127-H1126</f>
        <v>50.356200000000001</v>
      </c>
      <c r="AB1127">
        <f>K1127-K1126</f>
        <v>1.71</v>
      </c>
    </row>
    <row r="1128" spans="1:28" x14ac:dyDescent="0.3">
      <c r="A1128" s="77" t="s">
        <v>1719</v>
      </c>
      <c r="B1128" s="77" t="s">
        <v>3859</v>
      </c>
      <c r="C1128" s="29">
        <v>4</v>
      </c>
      <c r="D1128" s="29">
        <v>70</v>
      </c>
      <c r="E1128" s="329">
        <v>220</v>
      </c>
      <c r="F1128" s="29">
        <v>420</v>
      </c>
      <c r="G1128" s="29">
        <v>350</v>
      </c>
      <c r="H1128" s="313">
        <v>200.33010000000002</v>
      </c>
      <c r="I1128" s="313">
        <v>163.87002179999999</v>
      </c>
      <c r="J1128" s="313">
        <v>129.41324460000001</v>
      </c>
      <c r="K1128" s="29">
        <v>7.4700000000000006</v>
      </c>
      <c r="L1128" s="314">
        <v>0.5</v>
      </c>
      <c r="M1128" s="315">
        <v>4</v>
      </c>
      <c r="N1128" s="772"/>
      <c r="O1128" s="372">
        <f t="shared" si="71"/>
        <v>14062</v>
      </c>
      <c r="P1128" s="313"/>
      <c r="Q1128" s="396"/>
      <c r="S1128" s="392"/>
      <c r="X1128" s="313">
        <v>12227.82251724</v>
      </c>
      <c r="AA1128" s="30">
        <f t="shared" ref="AA1128:AA1138" si="74">H1128-H1127</f>
        <v>50.356200000000001</v>
      </c>
      <c r="AB1128">
        <f t="shared" ref="AB1128:AB1138" si="75">K1128-K1127</f>
        <v>1.8900000000000006</v>
      </c>
    </row>
    <row r="1129" spans="1:28" x14ac:dyDescent="0.3">
      <c r="A1129" s="77" t="s">
        <v>1720</v>
      </c>
      <c r="B1129" s="77" t="s">
        <v>4767</v>
      </c>
      <c r="C1129" s="29">
        <v>5</v>
      </c>
      <c r="D1129" s="29">
        <v>70</v>
      </c>
      <c r="E1129" s="329">
        <v>280</v>
      </c>
      <c r="F1129" s="29">
        <v>420</v>
      </c>
      <c r="G1129" s="29">
        <v>350</v>
      </c>
      <c r="H1129" s="313">
        <v>250.68630000000002</v>
      </c>
      <c r="I1129" s="313">
        <v>205.06139340000001</v>
      </c>
      <c r="J1129" s="313">
        <v>161.94334980000002</v>
      </c>
      <c r="K1129" s="29">
        <v>9.2700000000000014</v>
      </c>
      <c r="L1129" s="314">
        <v>0.5</v>
      </c>
      <c r="M1129" s="315">
        <v>4</v>
      </c>
      <c r="N1129" s="772"/>
      <c r="O1129" s="372">
        <f t="shared" si="71"/>
        <v>15871</v>
      </c>
      <c r="P1129" s="313"/>
      <c r="Q1129" s="396"/>
      <c r="S1129" s="392"/>
      <c r="X1129" s="313">
        <v>13800.987476297998</v>
      </c>
      <c r="AA1129" s="30">
        <f t="shared" si="74"/>
        <v>50.356200000000001</v>
      </c>
      <c r="AB1129">
        <f t="shared" si="75"/>
        <v>1.8000000000000007</v>
      </c>
    </row>
    <row r="1130" spans="1:28" x14ac:dyDescent="0.3">
      <c r="A1130" s="77" t="s">
        <v>1721</v>
      </c>
      <c r="B1130" s="77" t="s">
        <v>4768</v>
      </c>
      <c r="C1130" s="29">
        <v>6</v>
      </c>
      <c r="D1130" s="29">
        <v>70</v>
      </c>
      <c r="E1130" s="329">
        <v>340</v>
      </c>
      <c r="F1130" s="29">
        <v>420</v>
      </c>
      <c r="G1130" s="29">
        <v>350</v>
      </c>
      <c r="H1130" s="313">
        <v>298.85309999999998</v>
      </c>
      <c r="I1130" s="313">
        <v>244.46183579999996</v>
      </c>
      <c r="J1130" s="313">
        <v>193.05910259999999</v>
      </c>
      <c r="K1130" s="29">
        <v>11.16</v>
      </c>
      <c r="L1130" s="314">
        <v>0.5</v>
      </c>
      <c r="M1130" s="315">
        <v>4</v>
      </c>
      <c r="N1130" s="772"/>
      <c r="O1130" s="372">
        <f t="shared" si="71"/>
        <v>17685</v>
      </c>
      <c r="P1130" s="313"/>
      <c r="Q1130" s="396"/>
      <c r="S1130" s="392"/>
      <c r="X1130" s="313">
        <v>15378.152223456002</v>
      </c>
      <c r="AA1130" s="30">
        <f t="shared" si="74"/>
        <v>48.166799999999967</v>
      </c>
      <c r="AB1130">
        <f t="shared" si="75"/>
        <v>1.8899999999999988</v>
      </c>
    </row>
    <row r="1131" spans="1:28" x14ac:dyDescent="0.3">
      <c r="A1131" s="77" t="s">
        <v>1722</v>
      </c>
      <c r="B1131" s="77" t="s">
        <v>4769</v>
      </c>
      <c r="C1131" s="29">
        <v>7</v>
      </c>
      <c r="D1131" s="29">
        <v>70</v>
      </c>
      <c r="E1131" s="329">
        <v>400</v>
      </c>
      <c r="F1131" s="29">
        <v>420</v>
      </c>
      <c r="G1131" s="29">
        <v>350</v>
      </c>
      <c r="H1131" s="313">
        <v>349.20929999999998</v>
      </c>
      <c r="I1131" s="313">
        <v>285.65320739999999</v>
      </c>
      <c r="J1131" s="313">
        <v>225.5892078</v>
      </c>
      <c r="K1131" s="29">
        <v>13.05</v>
      </c>
      <c r="L1131" s="314">
        <v>0.5</v>
      </c>
      <c r="M1131" s="315">
        <v>4</v>
      </c>
      <c r="N1131" s="772"/>
      <c r="O1131" s="372">
        <f t="shared" si="71"/>
        <v>19502</v>
      </c>
      <c r="P1131" s="313"/>
      <c r="Q1131" s="396"/>
      <c r="S1131" s="392"/>
      <c r="X1131" s="313">
        <v>16957.877589674998</v>
      </c>
      <c r="AA1131" s="30">
        <f t="shared" si="74"/>
        <v>50.356200000000001</v>
      </c>
      <c r="AB1131">
        <f t="shared" si="75"/>
        <v>1.8900000000000006</v>
      </c>
    </row>
    <row r="1132" spans="1:28" x14ac:dyDescent="0.3">
      <c r="A1132" s="77" t="s">
        <v>1723</v>
      </c>
      <c r="B1132" s="77" t="s">
        <v>4770</v>
      </c>
      <c r="C1132" s="29">
        <v>8</v>
      </c>
      <c r="D1132" s="29">
        <v>70</v>
      </c>
      <c r="E1132" s="329">
        <v>460</v>
      </c>
      <c r="F1132" s="29">
        <v>420</v>
      </c>
      <c r="G1132" s="29">
        <v>350</v>
      </c>
      <c r="H1132" s="313">
        <v>398.47080000000005</v>
      </c>
      <c r="I1132" s="313">
        <v>325.94911440000004</v>
      </c>
      <c r="J1132" s="313">
        <v>257.41213680000004</v>
      </c>
      <c r="K1132" s="29">
        <v>14.940000000000001</v>
      </c>
      <c r="L1132" s="314">
        <v>0.5</v>
      </c>
      <c r="M1132" s="315">
        <v>4</v>
      </c>
      <c r="N1132" s="772"/>
      <c r="O1132" s="372">
        <f t="shared" si="71"/>
        <v>21323</v>
      </c>
      <c r="P1132" s="313"/>
      <c r="Q1132" s="396"/>
      <c r="S1132" s="392"/>
      <c r="X1132" s="313">
        <v>18541.604253347996</v>
      </c>
      <c r="AA1132" s="30">
        <f t="shared" si="74"/>
        <v>49.261500000000069</v>
      </c>
      <c r="AB1132">
        <f t="shared" si="75"/>
        <v>1.8900000000000006</v>
      </c>
    </row>
    <row r="1133" spans="1:28" x14ac:dyDescent="0.3">
      <c r="A1133" s="77" t="s">
        <v>1724</v>
      </c>
      <c r="B1133" s="77" t="s">
        <v>4771</v>
      </c>
      <c r="C1133" s="29">
        <v>9</v>
      </c>
      <c r="D1133" s="29">
        <v>70</v>
      </c>
      <c r="E1133" s="329">
        <v>520</v>
      </c>
      <c r="F1133" s="29">
        <v>420</v>
      </c>
      <c r="G1133" s="29">
        <v>350</v>
      </c>
      <c r="H1133" s="313">
        <v>449.92170000000004</v>
      </c>
      <c r="I1133" s="313">
        <v>368.03595060000004</v>
      </c>
      <c r="J1133" s="313">
        <v>290.64941820000001</v>
      </c>
      <c r="K1133" s="29">
        <v>16.829999999999998</v>
      </c>
      <c r="L1133" s="314">
        <v>0.5</v>
      </c>
      <c r="M1133" s="315">
        <v>4</v>
      </c>
      <c r="N1133" s="772"/>
      <c r="O1133" s="372">
        <f t="shared" ref="O1133:O1153" si="76">ROUND(X1133*1.15,0)</f>
        <v>23147</v>
      </c>
      <c r="P1133" s="313"/>
      <c r="Q1133" s="396"/>
      <c r="S1133" s="392"/>
      <c r="X1133" s="313">
        <v>20127.890026728004</v>
      </c>
      <c r="AA1133" s="30">
        <f t="shared" si="74"/>
        <v>51.45089999999999</v>
      </c>
      <c r="AB1133">
        <f t="shared" si="75"/>
        <v>1.889999999999997</v>
      </c>
    </row>
    <row r="1134" spans="1:28" x14ac:dyDescent="0.3">
      <c r="A1134" s="77" t="s">
        <v>1725</v>
      </c>
      <c r="B1134" s="77" t="s">
        <v>4772</v>
      </c>
      <c r="C1134" s="29">
        <v>10</v>
      </c>
      <c r="D1134" s="29">
        <v>70</v>
      </c>
      <c r="E1134" s="329">
        <v>580</v>
      </c>
      <c r="F1134" s="29">
        <v>420</v>
      </c>
      <c r="G1134" s="29">
        <v>350</v>
      </c>
      <c r="H1134" s="313">
        <v>499.1832</v>
      </c>
      <c r="I1134" s="313">
        <v>408.33185759999998</v>
      </c>
      <c r="J1134" s="313">
        <v>322.4723472</v>
      </c>
      <c r="K1134" s="29">
        <v>18.63</v>
      </c>
      <c r="L1134" s="314">
        <v>0.5</v>
      </c>
      <c r="M1134" s="315">
        <v>6</v>
      </c>
      <c r="N1134" s="772"/>
      <c r="O1134" s="372">
        <f t="shared" si="76"/>
        <v>24976</v>
      </c>
      <c r="P1134" s="313"/>
      <c r="Q1134" s="396"/>
      <c r="S1134" s="392"/>
      <c r="X1134" s="313">
        <v>21718.178606915993</v>
      </c>
      <c r="AA1134" s="30">
        <f t="shared" si="74"/>
        <v>49.261499999999955</v>
      </c>
      <c r="AB1134">
        <f t="shared" si="75"/>
        <v>1.8000000000000007</v>
      </c>
    </row>
    <row r="1135" spans="1:28" x14ac:dyDescent="0.3">
      <c r="A1135" s="77" t="s">
        <v>1726</v>
      </c>
      <c r="B1135" s="77" t="s">
        <v>4773</v>
      </c>
      <c r="C1135" s="29">
        <v>11</v>
      </c>
      <c r="D1135" s="29">
        <v>70</v>
      </c>
      <c r="E1135" s="329">
        <v>640</v>
      </c>
      <c r="F1135" s="29">
        <v>420</v>
      </c>
      <c r="G1135" s="29">
        <v>350</v>
      </c>
      <c r="H1135" s="313">
        <v>548.44470000000001</v>
      </c>
      <c r="I1135" s="313">
        <v>448.62776459999998</v>
      </c>
      <c r="J1135" s="313">
        <v>354.29527619999999</v>
      </c>
      <c r="K1135" s="29">
        <v>20.52</v>
      </c>
      <c r="L1135" s="314">
        <v>0.5</v>
      </c>
      <c r="M1135" s="315">
        <v>6</v>
      </c>
      <c r="N1135" s="772"/>
      <c r="O1135" s="372">
        <f t="shared" si="76"/>
        <v>26806</v>
      </c>
      <c r="P1135" s="313"/>
      <c r="Q1135" s="396"/>
      <c r="S1135" s="392"/>
      <c r="X1135" s="313">
        <v>23309.577316971001</v>
      </c>
      <c r="AA1135" s="30">
        <f t="shared" si="74"/>
        <v>49.261500000000012</v>
      </c>
      <c r="AB1135">
        <f t="shared" si="75"/>
        <v>1.8900000000000006</v>
      </c>
    </row>
    <row r="1136" spans="1:28" x14ac:dyDescent="0.3">
      <c r="A1136" s="77" t="s">
        <v>1727</v>
      </c>
      <c r="B1136" s="77" t="s">
        <v>4774</v>
      </c>
      <c r="C1136" s="29">
        <v>12</v>
      </c>
      <c r="D1136" s="29">
        <v>70</v>
      </c>
      <c r="E1136" s="329">
        <v>700</v>
      </c>
      <c r="F1136" s="29">
        <v>420</v>
      </c>
      <c r="G1136" s="29">
        <v>350</v>
      </c>
      <c r="H1136" s="313">
        <v>598.80089999999996</v>
      </c>
      <c r="I1136" s="313">
        <v>489.81913619999995</v>
      </c>
      <c r="J1136" s="313">
        <v>386.82538139999997</v>
      </c>
      <c r="K1136" s="29">
        <v>22.41</v>
      </c>
      <c r="L1136" s="314">
        <v>0.5</v>
      </c>
      <c r="M1136" s="315">
        <v>6</v>
      </c>
      <c r="N1136" s="772"/>
      <c r="O1136" s="372">
        <f t="shared" si="76"/>
        <v>28615</v>
      </c>
      <c r="P1136" s="313"/>
      <c r="Q1136" s="396"/>
      <c r="S1136" s="392"/>
      <c r="X1136" s="313">
        <v>24882.977735252996</v>
      </c>
      <c r="AA1136" s="30">
        <f t="shared" si="74"/>
        <v>50.356199999999944</v>
      </c>
      <c r="AB1136">
        <f t="shared" si="75"/>
        <v>1.8900000000000006</v>
      </c>
    </row>
    <row r="1137" spans="1:28" x14ac:dyDescent="0.3">
      <c r="A1137" s="77" t="s">
        <v>1728</v>
      </c>
      <c r="B1137" s="77" t="s">
        <v>4775</v>
      </c>
      <c r="C1137" s="29">
        <v>13</v>
      </c>
      <c r="D1137" s="29">
        <v>70</v>
      </c>
      <c r="E1137" s="329">
        <v>760</v>
      </c>
      <c r="F1137" s="29">
        <v>420</v>
      </c>
      <c r="G1137" s="29">
        <v>350</v>
      </c>
      <c r="H1137" s="313">
        <v>648.06239999999991</v>
      </c>
      <c r="I1137" s="313">
        <v>530.11504319999995</v>
      </c>
      <c r="J1137" s="313">
        <v>418.64831039999996</v>
      </c>
      <c r="K1137" s="29">
        <v>24.21</v>
      </c>
      <c r="L1137" s="314">
        <v>0.5</v>
      </c>
      <c r="M1137" s="315">
        <v>6</v>
      </c>
      <c r="N1137" s="772"/>
      <c r="O1137" s="372">
        <f t="shared" si="76"/>
        <v>30425</v>
      </c>
      <c r="P1137" s="313"/>
      <c r="Q1137" s="396"/>
      <c r="S1137" s="392"/>
      <c r="X1137" s="313">
        <v>26456.378153534992</v>
      </c>
      <c r="AA1137" s="30">
        <f t="shared" si="74"/>
        <v>49.261499999999955</v>
      </c>
      <c r="AB1137">
        <f t="shared" si="75"/>
        <v>1.8000000000000007</v>
      </c>
    </row>
    <row r="1138" spans="1:28" x14ac:dyDescent="0.3">
      <c r="A1138" s="77" t="s">
        <v>1729</v>
      </c>
      <c r="B1138" s="77" t="s">
        <v>4776</v>
      </c>
      <c r="C1138" s="29">
        <v>14</v>
      </c>
      <c r="D1138" s="29">
        <v>70</v>
      </c>
      <c r="E1138" s="329">
        <v>820</v>
      </c>
      <c r="F1138" s="29">
        <v>420</v>
      </c>
      <c r="G1138" s="29">
        <v>350</v>
      </c>
      <c r="H1138" s="313">
        <v>698.41859999999997</v>
      </c>
      <c r="I1138" s="313">
        <v>571.30641479999997</v>
      </c>
      <c r="J1138" s="313">
        <v>451.17841559999999</v>
      </c>
      <c r="K1138" s="29">
        <v>26.1</v>
      </c>
      <c r="L1138" s="314">
        <v>0.5</v>
      </c>
      <c r="M1138" s="315">
        <v>6</v>
      </c>
      <c r="N1138" s="773"/>
      <c r="O1138" s="372">
        <f t="shared" si="76"/>
        <v>32418</v>
      </c>
      <c r="P1138" s="313"/>
      <c r="Q1138" s="396"/>
      <c r="S1138" s="392"/>
      <c r="X1138" s="313">
        <v>28189.724060520002</v>
      </c>
      <c r="AA1138" s="30">
        <f t="shared" si="74"/>
        <v>50.356200000000058</v>
      </c>
      <c r="AB1138">
        <f t="shared" si="75"/>
        <v>1.8900000000000006</v>
      </c>
    </row>
    <row r="1139" spans="1:28" x14ac:dyDescent="0.3">
      <c r="C1139" s="311"/>
      <c r="D1139" s="311"/>
      <c r="E1139" s="334"/>
      <c r="F1139" s="311"/>
      <c r="G1139" s="311"/>
      <c r="H1139" s="33"/>
      <c r="I1139" s="33"/>
      <c r="J1139" s="33"/>
      <c r="K1139" s="311"/>
      <c r="L1139" s="322"/>
      <c r="M1139" s="324"/>
      <c r="N1139" s="370"/>
      <c r="O1139" s="372">
        <f t="shared" si="76"/>
        <v>0</v>
      </c>
      <c r="P1139" s="33"/>
      <c r="Q1139" s="396"/>
      <c r="S1139" s="392"/>
      <c r="X1139" s="33"/>
    </row>
    <row r="1140" spans="1:28" x14ac:dyDescent="0.3">
      <c r="A1140" s="324"/>
      <c r="B1140" s="325" t="s">
        <v>188</v>
      </c>
      <c r="C1140" s="324"/>
      <c r="D1140" s="324"/>
      <c r="E1140" s="333"/>
      <c r="F1140" s="324"/>
      <c r="G1140" s="324"/>
      <c r="H1140" s="326"/>
      <c r="I1140" s="326"/>
      <c r="J1140" s="326"/>
      <c r="K1140" s="324"/>
      <c r="L1140" s="327"/>
      <c r="M1140" s="324"/>
      <c r="N1140" s="324"/>
      <c r="O1140" s="372">
        <f t="shared" si="76"/>
        <v>0</v>
      </c>
      <c r="P1140" s="30"/>
      <c r="Q1140" s="396"/>
      <c r="S1140" s="392"/>
      <c r="X1140" s="30"/>
    </row>
    <row r="1141" spans="1:28" x14ac:dyDescent="0.3">
      <c r="A1141" s="77" t="s">
        <v>1730</v>
      </c>
      <c r="B1141" s="77" t="s">
        <v>3860</v>
      </c>
      <c r="C1141" s="29">
        <v>2</v>
      </c>
      <c r="D1141" s="29">
        <v>70</v>
      </c>
      <c r="E1141" s="329">
        <v>100</v>
      </c>
      <c r="F1141" s="29">
        <v>500</v>
      </c>
      <c r="G1141" s="29">
        <v>430</v>
      </c>
      <c r="H1141" s="313">
        <v>119.32230000000001</v>
      </c>
      <c r="I1141" s="313">
        <v>97.60564140000001</v>
      </c>
      <c r="J1141" s="313">
        <v>77.082205800000011</v>
      </c>
      <c r="K1141" s="29">
        <v>4.7699999999999996</v>
      </c>
      <c r="L1141" s="314">
        <v>0.5</v>
      </c>
      <c r="M1141" s="315">
        <v>2</v>
      </c>
      <c r="N1141" s="771" t="s">
        <v>186</v>
      </c>
      <c r="O1141" s="372">
        <f t="shared" si="76"/>
        <v>11309</v>
      </c>
      <c r="P1141" s="313"/>
      <c r="Q1141" s="396"/>
      <c r="S1141" s="392"/>
      <c r="X1141" s="313">
        <v>9833.6868794999973</v>
      </c>
    </row>
    <row r="1142" spans="1:28" x14ac:dyDescent="0.3">
      <c r="A1142" s="77" t="s">
        <v>1731</v>
      </c>
      <c r="B1142" s="77" t="s">
        <v>3861</v>
      </c>
      <c r="C1142" s="29">
        <v>3</v>
      </c>
      <c r="D1142" s="29">
        <v>70</v>
      </c>
      <c r="E1142" s="329">
        <v>160</v>
      </c>
      <c r="F1142" s="29">
        <v>500</v>
      </c>
      <c r="G1142" s="29">
        <v>430</v>
      </c>
      <c r="H1142" s="313">
        <v>178.43609999999998</v>
      </c>
      <c r="I1142" s="313">
        <v>145.96072979999997</v>
      </c>
      <c r="J1142" s="313">
        <v>115.26972059999999</v>
      </c>
      <c r="K1142" s="29">
        <v>6.84</v>
      </c>
      <c r="L1142" s="314">
        <v>0.5</v>
      </c>
      <c r="M1142" s="315">
        <v>4</v>
      </c>
      <c r="N1142" s="772"/>
      <c r="O1142" s="372">
        <f t="shared" si="76"/>
        <v>13311</v>
      </c>
      <c r="P1142" s="313"/>
      <c r="Q1142" s="396"/>
      <c r="S1142" s="392"/>
      <c r="X1142" s="313">
        <v>11575.155207330001</v>
      </c>
      <c r="AA1142" s="30">
        <f>H1142-H1141</f>
        <v>59.113799999999969</v>
      </c>
      <c r="AB1142">
        <f>K1142-K1141</f>
        <v>2.0700000000000003</v>
      </c>
    </row>
    <row r="1143" spans="1:28" x14ac:dyDescent="0.3">
      <c r="A1143" s="77" t="s">
        <v>1732</v>
      </c>
      <c r="B1143" s="77" t="s">
        <v>3862</v>
      </c>
      <c r="C1143" s="29">
        <v>4</v>
      </c>
      <c r="D1143" s="29">
        <v>70</v>
      </c>
      <c r="E1143" s="329">
        <v>220</v>
      </c>
      <c r="F1143" s="29">
        <v>500</v>
      </c>
      <c r="G1143" s="29">
        <v>430</v>
      </c>
      <c r="H1143" s="313">
        <v>237.54990000000001</v>
      </c>
      <c r="I1143" s="313">
        <v>194.3158182</v>
      </c>
      <c r="J1143" s="313">
        <v>153.4572354</v>
      </c>
      <c r="K1143" s="29">
        <v>9.09</v>
      </c>
      <c r="L1143" s="314">
        <v>0.5</v>
      </c>
      <c r="M1143" s="315">
        <v>4</v>
      </c>
      <c r="N1143" s="772"/>
      <c r="O1143" s="372">
        <f t="shared" si="76"/>
        <v>15318</v>
      </c>
      <c r="P1143" s="313"/>
      <c r="Q1143" s="396"/>
      <c r="S1143" s="392"/>
      <c r="X1143" s="313">
        <v>13320.269463599998</v>
      </c>
      <c r="AA1143" s="30">
        <f t="shared" ref="AA1143:AA1153" si="77">H1143-H1142</f>
        <v>59.113800000000026</v>
      </c>
      <c r="AB1143">
        <f t="shared" ref="AB1143:AB1153" si="78">K1143-K1142</f>
        <v>2.25</v>
      </c>
    </row>
    <row r="1144" spans="1:28" x14ac:dyDescent="0.3">
      <c r="A1144" s="77" t="s">
        <v>1733</v>
      </c>
      <c r="B1144" s="77" t="s">
        <v>4777</v>
      </c>
      <c r="C1144" s="29">
        <v>5</v>
      </c>
      <c r="D1144" s="29">
        <v>70</v>
      </c>
      <c r="E1144" s="329">
        <v>280</v>
      </c>
      <c r="F1144" s="29">
        <v>500</v>
      </c>
      <c r="G1144" s="29">
        <v>430</v>
      </c>
      <c r="H1144" s="313">
        <v>296.66370000000001</v>
      </c>
      <c r="I1144" s="313">
        <v>242.6709066</v>
      </c>
      <c r="J1144" s="313">
        <v>191.6447502</v>
      </c>
      <c r="K1144" s="29">
        <v>11.25</v>
      </c>
      <c r="L1144" s="314">
        <v>0.5</v>
      </c>
      <c r="M1144" s="315">
        <v>4</v>
      </c>
      <c r="N1144" s="772"/>
      <c r="O1144" s="372">
        <f t="shared" si="76"/>
        <v>17328</v>
      </c>
      <c r="P1144" s="313"/>
      <c r="Q1144" s="396"/>
      <c r="S1144" s="392"/>
      <c r="X1144" s="313">
        <v>15068.230529220004</v>
      </c>
      <c r="AA1144" s="30">
        <f t="shared" si="77"/>
        <v>59.113799999999998</v>
      </c>
      <c r="AB1144">
        <f t="shared" si="78"/>
        <v>2.16</v>
      </c>
    </row>
    <row r="1145" spans="1:28" x14ac:dyDescent="0.3">
      <c r="A1145" s="77" t="s">
        <v>1734</v>
      </c>
      <c r="B1145" s="77" t="s">
        <v>4778</v>
      </c>
      <c r="C1145" s="29">
        <v>6</v>
      </c>
      <c r="D1145" s="29">
        <v>70</v>
      </c>
      <c r="E1145" s="329">
        <v>340</v>
      </c>
      <c r="F1145" s="29">
        <v>500</v>
      </c>
      <c r="G1145" s="29">
        <v>430</v>
      </c>
      <c r="H1145" s="313">
        <v>356.87219999999996</v>
      </c>
      <c r="I1145" s="313">
        <v>291.92145959999993</v>
      </c>
      <c r="J1145" s="313">
        <v>230.53944119999997</v>
      </c>
      <c r="K1145" s="29">
        <v>13.5</v>
      </c>
      <c r="L1145" s="314">
        <v>0.5</v>
      </c>
      <c r="M1145" s="315">
        <v>4</v>
      </c>
      <c r="N1145" s="772"/>
      <c r="O1145" s="372">
        <f t="shared" si="76"/>
        <v>19344</v>
      </c>
      <c r="P1145" s="313"/>
      <c r="Q1145" s="396"/>
      <c r="S1145" s="392"/>
      <c r="X1145" s="313">
        <v>16820.635803839996</v>
      </c>
      <c r="AA1145" s="30">
        <f t="shared" si="77"/>
        <v>60.208499999999958</v>
      </c>
      <c r="AB1145">
        <f t="shared" si="78"/>
        <v>2.25</v>
      </c>
    </row>
    <row r="1146" spans="1:28" x14ac:dyDescent="0.3">
      <c r="A1146" s="77" t="s">
        <v>1735</v>
      </c>
      <c r="B1146" s="77" t="s">
        <v>4779</v>
      </c>
      <c r="C1146" s="29">
        <v>7</v>
      </c>
      <c r="D1146" s="29">
        <v>70</v>
      </c>
      <c r="E1146" s="329">
        <v>400</v>
      </c>
      <c r="F1146" s="29">
        <v>500</v>
      </c>
      <c r="G1146" s="29">
        <v>430</v>
      </c>
      <c r="H1146" s="313">
        <v>415.98599999999993</v>
      </c>
      <c r="I1146" s="313">
        <v>340.27654799999993</v>
      </c>
      <c r="J1146" s="313">
        <v>268.72695599999997</v>
      </c>
      <c r="K1146" s="29">
        <v>15.75</v>
      </c>
      <c r="L1146" s="314">
        <v>0.5</v>
      </c>
      <c r="M1146" s="315">
        <v>4</v>
      </c>
      <c r="N1146" s="772"/>
      <c r="O1146" s="372">
        <f t="shared" si="76"/>
        <v>21362</v>
      </c>
      <c r="P1146" s="313"/>
      <c r="Q1146" s="396"/>
      <c r="S1146" s="392"/>
      <c r="X1146" s="313">
        <v>18575.886210750003</v>
      </c>
      <c r="AA1146" s="30">
        <f t="shared" si="77"/>
        <v>59.113799999999969</v>
      </c>
      <c r="AB1146">
        <f t="shared" si="78"/>
        <v>2.25</v>
      </c>
    </row>
    <row r="1147" spans="1:28" x14ac:dyDescent="0.3">
      <c r="A1147" s="77" t="s">
        <v>1736</v>
      </c>
      <c r="B1147" s="77" t="s">
        <v>4780</v>
      </c>
      <c r="C1147" s="29">
        <v>8</v>
      </c>
      <c r="D1147" s="29">
        <v>70</v>
      </c>
      <c r="E1147" s="329">
        <v>460</v>
      </c>
      <c r="F1147" s="29">
        <v>500</v>
      </c>
      <c r="G1147" s="29">
        <v>430</v>
      </c>
      <c r="H1147" s="313">
        <v>475.09980000000002</v>
      </c>
      <c r="I1147" s="313">
        <v>388.63163639999999</v>
      </c>
      <c r="J1147" s="313">
        <v>306.9144708</v>
      </c>
      <c r="K1147" s="29">
        <v>17.91</v>
      </c>
      <c r="L1147" s="314">
        <v>0.5</v>
      </c>
      <c r="M1147" s="315">
        <v>4</v>
      </c>
      <c r="N1147" s="772"/>
      <c r="O1147" s="372">
        <f t="shared" si="76"/>
        <v>23386</v>
      </c>
      <c r="P1147" s="313"/>
      <c r="Q1147" s="396"/>
      <c r="S1147" s="392"/>
      <c r="X1147" s="313">
        <v>20335.582503720001</v>
      </c>
      <c r="AA1147" s="30">
        <f t="shared" si="77"/>
        <v>59.113800000000083</v>
      </c>
      <c r="AB1147">
        <f t="shared" si="78"/>
        <v>2.16</v>
      </c>
    </row>
    <row r="1148" spans="1:28" x14ac:dyDescent="0.3">
      <c r="A1148" s="77" t="s">
        <v>1737</v>
      </c>
      <c r="B1148" s="77" t="s">
        <v>4781</v>
      </c>
      <c r="C1148" s="29">
        <v>9</v>
      </c>
      <c r="D1148" s="29">
        <v>70</v>
      </c>
      <c r="E1148" s="329">
        <v>520</v>
      </c>
      <c r="F1148" s="29">
        <v>500</v>
      </c>
      <c r="G1148" s="29">
        <v>430</v>
      </c>
      <c r="H1148" s="313">
        <v>534.21359999999993</v>
      </c>
      <c r="I1148" s="313">
        <v>436.98672479999993</v>
      </c>
      <c r="J1148" s="313">
        <v>345.10198559999998</v>
      </c>
      <c r="K1148" s="29">
        <v>20.16</v>
      </c>
      <c r="L1148" s="314">
        <v>0.5</v>
      </c>
      <c r="M1148" s="315">
        <v>4</v>
      </c>
      <c r="N1148" s="772"/>
      <c r="O1148" s="372">
        <f t="shared" si="76"/>
        <v>25413</v>
      </c>
      <c r="P1148" s="313"/>
      <c r="Q1148" s="396"/>
      <c r="S1148" s="392"/>
      <c r="X1148" s="313">
        <v>22098.122251920002</v>
      </c>
      <c r="AA1148" s="30">
        <f t="shared" si="77"/>
        <v>59.113799999999912</v>
      </c>
      <c r="AB1148">
        <f t="shared" si="78"/>
        <v>2.25</v>
      </c>
    </row>
    <row r="1149" spans="1:28" x14ac:dyDescent="0.3">
      <c r="A1149" s="77" t="s">
        <v>1738</v>
      </c>
      <c r="B1149" s="77" t="s">
        <v>4782</v>
      </c>
      <c r="C1149" s="29">
        <v>10</v>
      </c>
      <c r="D1149" s="29">
        <v>70</v>
      </c>
      <c r="E1149" s="329">
        <v>580</v>
      </c>
      <c r="F1149" s="29">
        <v>500</v>
      </c>
      <c r="G1149" s="29">
        <v>430</v>
      </c>
      <c r="H1149" s="313">
        <v>594.4221</v>
      </c>
      <c r="I1149" s="313">
        <v>486.23727779999996</v>
      </c>
      <c r="J1149" s="313">
        <v>383.9966766</v>
      </c>
      <c r="K1149" s="29">
        <v>22.41</v>
      </c>
      <c r="L1149" s="314">
        <v>0.5</v>
      </c>
      <c r="M1149" s="315">
        <v>6</v>
      </c>
      <c r="N1149" s="772"/>
      <c r="O1149" s="372">
        <f t="shared" si="76"/>
        <v>27445</v>
      </c>
      <c r="P1149" s="313"/>
      <c r="Q1149" s="396"/>
      <c r="S1149" s="392"/>
      <c r="X1149" s="313">
        <v>23865.109563239999</v>
      </c>
      <c r="AA1149" s="30">
        <f t="shared" si="77"/>
        <v>60.208500000000072</v>
      </c>
      <c r="AB1149">
        <f t="shared" si="78"/>
        <v>2.25</v>
      </c>
    </row>
    <row r="1150" spans="1:28" x14ac:dyDescent="0.3">
      <c r="A1150" s="77" t="s">
        <v>1739</v>
      </c>
      <c r="B1150" s="77" t="s">
        <v>4783</v>
      </c>
      <c r="C1150" s="29">
        <v>11</v>
      </c>
      <c r="D1150" s="29">
        <v>70</v>
      </c>
      <c r="E1150" s="329">
        <v>640</v>
      </c>
      <c r="F1150" s="29">
        <v>500</v>
      </c>
      <c r="G1150" s="29">
        <v>430</v>
      </c>
      <c r="H1150" s="313">
        <v>653.53589999999986</v>
      </c>
      <c r="I1150" s="313">
        <v>534.5923661999999</v>
      </c>
      <c r="J1150" s="313">
        <v>422.18419139999992</v>
      </c>
      <c r="K1150" s="29">
        <v>24.66</v>
      </c>
      <c r="L1150" s="314">
        <v>0.5</v>
      </c>
      <c r="M1150" s="315">
        <v>6</v>
      </c>
      <c r="N1150" s="772"/>
      <c r="O1150" s="372">
        <f t="shared" si="76"/>
        <v>29478</v>
      </c>
      <c r="P1150" s="313"/>
      <c r="Q1150" s="396"/>
      <c r="S1150" s="392"/>
      <c r="X1150" s="313">
        <v>25633.330352190009</v>
      </c>
      <c r="AA1150" s="30">
        <f t="shared" si="77"/>
        <v>59.113799999999856</v>
      </c>
      <c r="AB1150">
        <f t="shared" si="78"/>
        <v>2.25</v>
      </c>
    </row>
    <row r="1151" spans="1:28" x14ac:dyDescent="0.3">
      <c r="A1151" s="77" t="s">
        <v>1740</v>
      </c>
      <c r="B1151" s="77" t="s">
        <v>4784</v>
      </c>
      <c r="C1151" s="29">
        <v>12</v>
      </c>
      <c r="D1151" s="29">
        <v>70</v>
      </c>
      <c r="E1151" s="329">
        <v>700</v>
      </c>
      <c r="F1151" s="29">
        <v>500</v>
      </c>
      <c r="G1151" s="29">
        <v>430</v>
      </c>
      <c r="H1151" s="313">
        <v>712.64969999999994</v>
      </c>
      <c r="I1151" s="313">
        <v>582.9474545999999</v>
      </c>
      <c r="J1151" s="313">
        <v>460.37170619999995</v>
      </c>
      <c r="K1151" s="29">
        <v>26.82</v>
      </c>
      <c r="L1151" s="314">
        <v>0.5</v>
      </c>
      <c r="M1151" s="315">
        <v>6</v>
      </c>
      <c r="N1151" s="772"/>
      <c r="O1151" s="372">
        <f t="shared" si="76"/>
        <v>31489</v>
      </c>
      <c r="P1151" s="313"/>
      <c r="Q1151" s="396"/>
      <c r="S1151" s="392"/>
      <c r="X1151" s="313">
        <v>27381.553039170001</v>
      </c>
      <c r="AA1151" s="30">
        <f t="shared" si="77"/>
        <v>59.113800000000083</v>
      </c>
      <c r="AB1151">
        <f t="shared" si="78"/>
        <v>2.16</v>
      </c>
    </row>
    <row r="1152" spans="1:28" x14ac:dyDescent="0.3">
      <c r="A1152" s="77" t="s">
        <v>1741</v>
      </c>
      <c r="B1152" s="77" t="s">
        <v>4785</v>
      </c>
      <c r="C1152" s="29">
        <v>13</v>
      </c>
      <c r="D1152" s="29">
        <v>70</v>
      </c>
      <c r="E1152" s="329">
        <v>760</v>
      </c>
      <c r="F1152" s="29">
        <v>500</v>
      </c>
      <c r="G1152" s="29">
        <v>430</v>
      </c>
      <c r="H1152" s="313">
        <v>771.76350000000002</v>
      </c>
      <c r="I1152" s="313">
        <v>631.30254300000001</v>
      </c>
      <c r="J1152" s="313">
        <v>498.55922100000004</v>
      </c>
      <c r="K1152" s="29">
        <v>29.069999999999997</v>
      </c>
      <c r="L1152" s="314">
        <v>0.5</v>
      </c>
      <c r="M1152" s="315">
        <v>6</v>
      </c>
      <c r="N1152" s="772"/>
      <c r="O1152" s="372">
        <f t="shared" si="76"/>
        <v>33499</v>
      </c>
      <c r="P1152" s="313"/>
      <c r="Q1152" s="396"/>
      <c r="S1152" s="392"/>
      <c r="X1152" s="313">
        <v>29129.775726150005</v>
      </c>
      <c r="AA1152" s="30">
        <f t="shared" si="77"/>
        <v>59.113800000000083</v>
      </c>
      <c r="AB1152">
        <f t="shared" si="78"/>
        <v>2.2499999999999964</v>
      </c>
    </row>
    <row r="1153" spans="1:28" x14ac:dyDescent="0.3">
      <c r="A1153" s="77" t="s">
        <v>1742</v>
      </c>
      <c r="B1153" s="77" t="s">
        <v>4786</v>
      </c>
      <c r="C1153" s="29">
        <v>14</v>
      </c>
      <c r="D1153" s="29">
        <v>70</v>
      </c>
      <c r="E1153" s="329">
        <v>820</v>
      </c>
      <c r="F1153" s="29">
        <v>500</v>
      </c>
      <c r="G1153" s="29">
        <v>430</v>
      </c>
      <c r="H1153" s="313">
        <v>831.97199999999987</v>
      </c>
      <c r="I1153" s="313">
        <v>680.55309599999987</v>
      </c>
      <c r="J1153" s="313">
        <v>537.45391199999995</v>
      </c>
      <c r="K1153" s="29">
        <v>31.319999999999997</v>
      </c>
      <c r="L1153" s="314">
        <v>0.5</v>
      </c>
      <c r="M1153" s="315">
        <v>6</v>
      </c>
      <c r="N1153" s="773"/>
      <c r="O1153" s="372">
        <f t="shared" si="76"/>
        <v>35714</v>
      </c>
      <c r="P1153" s="313"/>
      <c r="Q1153" s="396"/>
      <c r="S1153" s="392"/>
      <c r="X1153" s="313">
        <v>31055.715622799988</v>
      </c>
      <c r="AA1153" s="30">
        <f t="shared" si="77"/>
        <v>60.208499999999844</v>
      </c>
      <c r="AB1153">
        <f t="shared" si="78"/>
        <v>2.25</v>
      </c>
    </row>
    <row r="1154" spans="1:28" x14ac:dyDescent="0.3">
      <c r="C1154" s="311"/>
      <c r="D1154" s="311"/>
      <c r="E1154" s="334"/>
      <c r="F1154" s="311"/>
      <c r="G1154" s="311"/>
      <c r="H1154" s="33"/>
      <c r="I1154" s="33"/>
      <c r="J1154" s="33"/>
      <c r="K1154" s="311"/>
      <c r="L1154" s="322"/>
      <c r="M1154" s="324"/>
      <c r="N1154" s="370"/>
      <c r="O1154" s="372">
        <f t="shared" ref="O1154:O1183" si="79">ROUND(X1154*1.15,0)</f>
        <v>0</v>
      </c>
      <c r="P1154" s="33"/>
      <c r="Q1154" s="396"/>
      <c r="S1154" s="392"/>
      <c r="X1154" s="33"/>
    </row>
    <row r="1155" spans="1:28" x14ac:dyDescent="0.3">
      <c r="A1155" s="324"/>
      <c r="B1155" s="325" t="s">
        <v>189</v>
      </c>
      <c r="C1155" s="324"/>
      <c r="D1155" s="324"/>
      <c r="E1155" s="333"/>
      <c r="F1155" s="324"/>
      <c r="G1155" s="324"/>
      <c r="H1155" s="326"/>
      <c r="I1155" s="326"/>
      <c r="J1155" s="326"/>
      <c r="K1155" s="324"/>
      <c r="L1155" s="327"/>
      <c r="M1155" s="324"/>
      <c r="N1155" s="324"/>
      <c r="O1155" s="372">
        <f t="shared" si="79"/>
        <v>0</v>
      </c>
      <c r="P1155" s="30"/>
      <c r="Q1155" s="396"/>
      <c r="S1155" s="392"/>
      <c r="X1155" s="30"/>
    </row>
    <row r="1156" spans="1:28" x14ac:dyDescent="0.3">
      <c r="A1156" s="77" t="s">
        <v>1743</v>
      </c>
      <c r="B1156" s="77" t="s">
        <v>3863</v>
      </c>
      <c r="C1156" s="29">
        <v>2</v>
      </c>
      <c r="D1156" s="29">
        <v>70</v>
      </c>
      <c r="E1156" s="329">
        <v>100</v>
      </c>
      <c r="F1156" s="29">
        <v>550</v>
      </c>
      <c r="G1156" s="29">
        <v>480</v>
      </c>
      <c r="H1156" s="313">
        <v>130.26929999999999</v>
      </c>
      <c r="I1156" s="313">
        <v>106.56028739999998</v>
      </c>
      <c r="J1156" s="313">
        <v>84.15396779999999</v>
      </c>
      <c r="K1156" s="29">
        <v>4.95</v>
      </c>
      <c r="L1156" s="314">
        <v>0.5</v>
      </c>
      <c r="M1156" s="315">
        <v>2</v>
      </c>
      <c r="N1156" s="771" t="s">
        <v>186</v>
      </c>
      <c r="O1156" s="372">
        <f t="shared" si="79"/>
        <v>12165</v>
      </c>
      <c r="P1156" s="313"/>
      <c r="Q1156" s="396"/>
      <c r="S1156" s="392"/>
      <c r="X1156" s="313">
        <v>10578.175740000001</v>
      </c>
    </row>
    <row r="1157" spans="1:28" x14ac:dyDescent="0.3">
      <c r="A1157" s="77" t="s">
        <v>1744</v>
      </c>
      <c r="B1157" s="77" t="s">
        <v>3864</v>
      </c>
      <c r="C1157" s="29">
        <v>3</v>
      </c>
      <c r="D1157" s="29">
        <v>70</v>
      </c>
      <c r="E1157" s="329">
        <v>160</v>
      </c>
      <c r="F1157" s="29">
        <v>550</v>
      </c>
      <c r="G1157" s="29">
        <v>480</v>
      </c>
      <c r="H1157" s="313">
        <v>195.9513</v>
      </c>
      <c r="I1157" s="313">
        <v>160.2881634</v>
      </c>
      <c r="J1157" s="313">
        <v>126.5845398</v>
      </c>
      <c r="K1157" s="29">
        <v>7.29</v>
      </c>
      <c r="L1157" s="314">
        <v>0.5</v>
      </c>
      <c r="M1157" s="315">
        <v>4</v>
      </c>
      <c r="N1157" s="772"/>
      <c r="O1157" s="372">
        <f t="shared" si="79"/>
        <v>14365</v>
      </c>
      <c r="P1157" s="313"/>
      <c r="Q1157" s="396"/>
      <c r="S1157" s="392"/>
      <c r="X1157" s="313">
        <v>12491.7012</v>
      </c>
      <c r="AA1157" s="30">
        <f>H1157-H1156</f>
        <v>65.682000000000016</v>
      </c>
      <c r="AB1157">
        <f>K1157-K1156</f>
        <v>2.34</v>
      </c>
    </row>
    <row r="1158" spans="1:28" x14ac:dyDescent="0.3">
      <c r="A1158" s="77" t="s">
        <v>1745</v>
      </c>
      <c r="B1158" s="77" t="s">
        <v>3865</v>
      </c>
      <c r="C1158" s="29">
        <v>4</v>
      </c>
      <c r="D1158" s="29">
        <v>70</v>
      </c>
      <c r="E1158" s="329">
        <v>220</v>
      </c>
      <c r="F1158" s="29">
        <v>550</v>
      </c>
      <c r="G1158" s="29">
        <v>480</v>
      </c>
      <c r="H1158" s="313">
        <v>261.63330000000002</v>
      </c>
      <c r="I1158" s="313">
        <v>214.01603940000001</v>
      </c>
      <c r="J1158" s="313">
        <v>169.01511180000003</v>
      </c>
      <c r="K1158" s="29">
        <v>9.7200000000000006</v>
      </c>
      <c r="L1158" s="314">
        <v>0.5</v>
      </c>
      <c r="M1158" s="315">
        <v>4</v>
      </c>
      <c r="N1158" s="772"/>
      <c r="O1158" s="372">
        <f t="shared" si="79"/>
        <v>16574</v>
      </c>
      <c r="P1158" s="313"/>
      <c r="Q1158" s="396"/>
      <c r="S1158" s="392"/>
      <c r="X1158" s="313">
        <v>14411.934900000004</v>
      </c>
      <c r="AA1158" s="30">
        <f t="shared" ref="AA1158:AA1168" si="80">H1158-H1157</f>
        <v>65.682000000000016</v>
      </c>
      <c r="AB1158">
        <f t="shared" ref="AB1158:AB1168" si="81">K1158-K1157</f>
        <v>2.4300000000000006</v>
      </c>
    </row>
    <row r="1159" spans="1:28" x14ac:dyDescent="0.3">
      <c r="A1159" s="77" t="s">
        <v>1746</v>
      </c>
      <c r="B1159" s="77" t="s">
        <v>4787</v>
      </c>
      <c r="C1159" s="29">
        <v>5</v>
      </c>
      <c r="D1159" s="29">
        <v>70</v>
      </c>
      <c r="E1159" s="329">
        <v>280</v>
      </c>
      <c r="F1159" s="29">
        <v>550</v>
      </c>
      <c r="G1159" s="29">
        <v>480</v>
      </c>
      <c r="H1159" s="313">
        <v>326.22059999999993</v>
      </c>
      <c r="I1159" s="313">
        <v>266.84845079999991</v>
      </c>
      <c r="J1159" s="313">
        <v>210.73850759999996</v>
      </c>
      <c r="K1159" s="29">
        <v>12.06</v>
      </c>
      <c r="L1159" s="314">
        <v>0.5</v>
      </c>
      <c r="M1159" s="315">
        <v>4</v>
      </c>
      <c r="N1159" s="772"/>
      <c r="O1159" s="372">
        <f t="shared" si="79"/>
        <v>18786</v>
      </c>
      <c r="P1159" s="313"/>
      <c r="Q1159" s="396"/>
      <c r="S1159" s="392"/>
      <c r="X1159" s="313">
        <v>16335.522720000001</v>
      </c>
      <c r="AA1159" s="30">
        <f t="shared" si="80"/>
        <v>64.587299999999914</v>
      </c>
      <c r="AB1159">
        <f t="shared" si="81"/>
        <v>2.34</v>
      </c>
    </row>
    <row r="1160" spans="1:28" x14ac:dyDescent="0.3">
      <c r="A1160" s="77" t="s">
        <v>1747</v>
      </c>
      <c r="B1160" s="77" t="s">
        <v>4788</v>
      </c>
      <c r="C1160" s="29">
        <v>6</v>
      </c>
      <c r="D1160" s="29">
        <v>70</v>
      </c>
      <c r="E1160" s="329">
        <v>340</v>
      </c>
      <c r="F1160" s="29">
        <v>550</v>
      </c>
      <c r="G1160" s="29">
        <v>480</v>
      </c>
      <c r="H1160" s="313">
        <v>391.90260000000001</v>
      </c>
      <c r="I1160" s="313">
        <v>320.5763268</v>
      </c>
      <c r="J1160" s="313">
        <v>253.1690796</v>
      </c>
      <c r="K1160" s="29">
        <v>14.490000000000002</v>
      </c>
      <c r="L1160" s="314">
        <v>0.5</v>
      </c>
      <c r="M1160" s="315">
        <v>4</v>
      </c>
      <c r="N1160" s="772"/>
      <c r="O1160" s="372">
        <f t="shared" si="79"/>
        <v>21002</v>
      </c>
      <c r="P1160" s="313"/>
      <c r="Q1160" s="396"/>
      <c r="S1160" s="392"/>
      <c r="X1160" s="313">
        <v>18262.464660000001</v>
      </c>
      <c r="AA1160" s="30">
        <f t="shared" si="80"/>
        <v>65.682000000000073</v>
      </c>
      <c r="AB1160">
        <f t="shared" si="81"/>
        <v>2.4300000000000015</v>
      </c>
    </row>
    <row r="1161" spans="1:28" x14ac:dyDescent="0.3">
      <c r="A1161" s="77" t="s">
        <v>1748</v>
      </c>
      <c r="B1161" s="77" t="s">
        <v>4789</v>
      </c>
      <c r="C1161" s="29">
        <v>7</v>
      </c>
      <c r="D1161" s="29">
        <v>70</v>
      </c>
      <c r="E1161" s="329">
        <v>400</v>
      </c>
      <c r="F1161" s="29">
        <v>550</v>
      </c>
      <c r="G1161" s="29">
        <v>480</v>
      </c>
      <c r="H1161" s="313">
        <v>457.58459999999997</v>
      </c>
      <c r="I1161" s="313">
        <v>374.30420279999993</v>
      </c>
      <c r="J1161" s="313">
        <v>295.59965159999996</v>
      </c>
      <c r="K1161" s="29">
        <v>16.829999999999998</v>
      </c>
      <c r="L1161" s="314">
        <v>0.5</v>
      </c>
      <c r="M1161" s="315">
        <v>4</v>
      </c>
      <c r="N1161" s="772"/>
      <c r="O1161" s="372">
        <f t="shared" si="79"/>
        <v>23224</v>
      </c>
      <c r="P1161" s="313"/>
      <c r="Q1161" s="396"/>
      <c r="S1161" s="392"/>
      <c r="X1161" s="313">
        <v>20194.43778</v>
      </c>
      <c r="AA1161" s="30">
        <f t="shared" si="80"/>
        <v>65.68199999999996</v>
      </c>
      <c r="AB1161">
        <f t="shared" si="81"/>
        <v>2.3399999999999963</v>
      </c>
    </row>
    <row r="1162" spans="1:28" x14ac:dyDescent="0.3">
      <c r="A1162" s="77" t="s">
        <v>1749</v>
      </c>
      <c r="B1162" s="77" t="s">
        <v>4790</v>
      </c>
      <c r="C1162" s="29">
        <v>8</v>
      </c>
      <c r="D1162" s="29">
        <v>70</v>
      </c>
      <c r="E1162" s="329">
        <v>460</v>
      </c>
      <c r="F1162" s="29">
        <v>550</v>
      </c>
      <c r="G1162" s="29">
        <v>480</v>
      </c>
      <c r="H1162" s="313">
        <v>522.17189999999994</v>
      </c>
      <c r="I1162" s="313">
        <v>427.13661419999994</v>
      </c>
      <c r="J1162" s="313">
        <v>337.32304739999995</v>
      </c>
      <c r="K1162" s="29">
        <v>19.259999999999998</v>
      </c>
      <c r="L1162" s="314">
        <v>0.5</v>
      </c>
      <c r="M1162" s="315">
        <v>4</v>
      </c>
      <c r="N1162" s="772"/>
      <c r="O1162" s="372">
        <f t="shared" si="79"/>
        <v>25449</v>
      </c>
      <c r="P1162" s="313"/>
      <c r="Q1162" s="396"/>
      <c r="S1162" s="392"/>
      <c r="X1162" s="313">
        <v>22129.765020000006</v>
      </c>
      <c r="AA1162" s="30">
        <f t="shared" si="80"/>
        <v>64.587299999999971</v>
      </c>
      <c r="AB1162">
        <f t="shared" si="81"/>
        <v>2.4299999999999997</v>
      </c>
    </row>
    <row r="1163" spans="1:28" x14ac:dyDescent="0.3">
      <c r="A1163" s="77" t="s">
        <v>1750</v>
      </c>
      <c r="B1163" s="77" t="s">
        <v>4791</v>
      </c>
      <c r="C1163" s="29">
        <v>9</v>
      </c>
      <c r="D1163" s="29">
        <v>70</v>
      </c>
      <c r="E1163" s="329">
        <v>520</v>
      </c>
      <c r="F1163" s="29">
        <v>550</v>
      </c>
      <c r="G1163" s="29">
        <v>480</v>
      </c>
      <c r="H1163" s="313">
        <v>587.85390000000007</v>
      </c>
      <c r="I1163" s="313">
        <v>480.86449020000003</v>
      </c>
      <c r="J1163" s="313">
        <v>379.75361940000005</v>
      </c>
      <c r="K1163" s="29">
        <v>21.6</v>
      </c>
      <c r="L1163" s="314">
        <v>0.5</v>
      </c>
      <c r="M1163" s="315">
        <v>4</v>
      </c>
      <c r="N1163" s="772"/>
      <c r="O1163" s="372">
        <f t="shared" si="79"/>
        <v>27679</v>
      </c>
      <c r="P1163" s="313"/>
      <c r="Q1163" s="396"/>
      <c r="S1163" s="392"/>
      <c r="X1163" s="313">
        <v>24068.446379999998</v>
      </c>
      <c r="AA1163" s="30">
        <f t="shared" si="80"/>
        <v>65.68200000000013</v>
      </c>
      <c r="AB1163">
        <f t="shared" si="81"/>
        <v>2.3400000000000034</v>
      </c>
    </row>
    <row r="1164" spans="1:28" x14ac:dyDescent="0.3">
      <c r="A1164" s="77" t="s">
        <v>1751</v>
      </c>
      <c r="B1164" s="77" t="s">
        <v>4792</v>
      </c>
      <c r="C1164" s="29">
        <v>10</v>
      </c>
      <c r="D1164" s="29">
        <v>70</v>
      </c>
      <c r="E1164" s="329">
        <v>580</v>
      </c>
      <c r="F1164" s="29">
        <v>550</v>
      </c>
      <c r="G1164" s="29">
        <v>480</v>
      </c>
      <c r="H1164" s="313">
        <v>653.53589999999986</v>
      </c>
      <c r="I1164" s="313">
        <v>534.5923661999999</v>
      </c>
      <c r="J1164" s="313">
        <v>422.18419139999992</v>
      </c>
      <c r="K1164" s="29">
        <v>24.03</v>
      </c>
      <c r="L1164" s="314">
        <v>0.5</v>
      </c>
      <c r="M1164" s="315">
        <v>6</v>
      </c>
      <c r="N1164" s="772"/>
      <c r="O1164" s="372">
        <f t="shared" si="79"/>
        <v>29914</v>
      </c>
      <c r="P1164" s="313"/>
      <c r="Q1164" s="396"/>
      <c r="S1164" s="392"/>
      <c r="X1164" s="313">
        <v>26012.158919999998</v>
      </c>
      <c r="AA1164" s="30">
        <f t="shared" si="80"/>
        <v>65.681999999999789</v>
      </c>
      <c r="AB1164">
        <f t="shared" si="81"/>
        <v>2.4299999999999997</v>
      </c>
    </row>
    <row r="1165" spans="1:28" x14ac:dyDescent="0.3">
      <c r="A1165" s="77" t="s">
        <v>1752</v>
      </c>
      <c r="B1165" s="77" t="s">
        <v>4793</v>
      </c>
      <c r="C1165" s="29">
        <v>11</v>
      </c>
      <c r="D1165" s="29">
        <v>70</v>
      </c>
      <c r="E1165" s="329">
        <v>640</v>
      </c>
      <c r="F1165" s="29">
        <v>550</v>
      </c>
      <c r="G1165" s="29">
        <v>480</v>
      </c>
      <c r="H1165" s="313">
        <v>718.12319999999988</v>
      </c>
      <c r="I1165" s="313">
        <v>587.42477759999986</v>
      </c>
      <c r="J1165" s="313">
        <v>463.90758719999997</v>
      </c>
      <c r="K1165" s="29">
        <v>26.37</v>
      </c>
      <c r="L1165" s="314">
        <v>0.5</v>
      </c>
      <c r="M1165" s="315">
        <v>6</v>
      </c>
      <c r="N1165" s="772"/>
      <c r="O1165" s="372">
        <f t="shared" si="79"/>
        <v>32151</v>
      </c>
      <c r="P1165" s="313"/>
      <c r="Q1165" s="396"/>
      <c r="S1165" s="392"/>
      <c r="X1165" s="313">
        <v>27957.54852</v>
      </c>
      <c r="AA1165" s="30">
        <f t="shared" si="80"/>
        <v>64.587300000000027</v>
      </c>
      <c r="AB1165">
        <f t="shared" si="81"/>
        <v>2.34</v>
      </c>
    </row>
    <row r="1166" spans="1:28" x14ac:dyDescent="0.3">
      <c r="A1166" s="77" t="s">
        <v>1753</v>
      </c>
      <c r="B1166" s="77" t="s">
        <v>4794</v>
      </c>
      <c r="C1166" s="29">
        <v>12</v>
      </c>
      <c r="D1166" s="29">
        <v>70</v>
      </c>
      <c r="E1166" s="329">
        <v>700</v>
      </c>
      <c r="F1166" s="29">
        <v>550</v>
      </c>
      <c r="G1166" s="29">
        <v>480</v>
      </c>
      <c r="H1166" s="313">
        <v>783.80520000000001</v>
      </c>
      <c r="I1166" s="313">
        <v>641.15265360000001</v>
      </c>
      <c r="J1166" s="313">
        <v>506.33815920000001</v>
      </c>
      <c r="K1166" s="29">
        <v>28.8</v>
      </c>
      <c r="L1166" s="314">
        <v>0.5</v>
      </c>
      <c r="M1166" s="315">
        <v>6</v>
      </c>
      <c r="N1166" s="772"/>
      <c r="O1166" s="372">
        <f t="shared" si="79"/>
        <v>34363</v>
      </c>
      <c r="P1166" s="313"/>
      <c r="Q1166" s="396"/>
      <c r="S1166" s="392"/>
      <c r="X1166" s="313">
        <v>29881.136339999994</v>
      </c>
      <c r="AA1166" s="30">
        <f t="shared" si="80"/>
        <v>65.68200000000013</v>
      </c>
      <c r="AB1166">
        <f t="shared" si="81"/>
        <v>2.4299999999999997</v>
      </c>
    </row>
    <row r="1167" spans="1:28" x14ac:dyDescent="0.3">
      <c r="A1167" s="77" t="s">
        <v>1754</v>
      </c>
      <c r="B1167" s="77" t="s">
        <v>4795</v>
      </c>
      <c r="C1167" s="29">
        <v>13</v>
      </c>
      <c r="D1167" s="29">
        <v>70</v>
      </c>
      <c r="E1167" s="329">
        <v>760</v>
      </c>
      <c r="F1167" s="29">
        <v>550</v>
      </c>
      <c r="G1167" s="29">
        <v>480</v>
      </c>
      <c r="H1167" s="313">
        <v>849.48719999999992</v>
      </c>
      <c r="I1167" s="313">
        <v>694.88052959999993</v>
      </c>
      <c r="J1167" s="313">
        <v>548.76873119999993</v>
      </c>
      <c r="K1167" s="29">
        <v>31.14</v>
      </c>
      <c r="L1167" s="314">
        <v>0.5</v>
      </c>
      <c r="M1167" s="315">
        <v>6</v>
      </c>
      <c r="N1167" s="772"/>
      <c r="O1167" s="372">
        <f t="shared" si="79"/>
        <v>36574</v>
      </c>
      <c r="P1167" s="313"/>
      <c r="Q1167" s="396"/>
      <c r="S1167" s="392"/>
      <c r="X1167" s="313">
        <v>31803.0471</v>
      </c>
      <c r="AA1167" s="30">
        <f t="shared" si="80"/>
        <v>65.681999999999903</v>
      </c>
      <c r="AB1167">
        <f t="shared" si="81"/>
        <v>2.34</v>
      </c>
    </row>
    <row r="1168" spans="1:28" x14ac:dyDescent="0.3">
      <c r="A1168" s="77" t="s">
        <v>1755</v>
      </c>
      <c r="B1168" s="77" t="s">
        <v>4796</v>
      </c>
      <c r="C1168" s="29">
        <v>14</v>
      </c>
      <c r="D1168" s="29">
        <v>70</v>
      </c>
      <c r="E1168" s="329">
        <v>820</v>
      </c>
      <c r="F1168" s="29">
        <v>550</v>
      </c>
      <c r="G1168" s="29">
        <v>480</v>
      </c>
      <c r="H1168" s="313">
        <v>914.07449999999994</v>
      </c>
      <c r="I1168" s="313">
        <v>747.71294099999989</v>
      </c>
      <c r="J1168" s="313">
        <v>590.49212699999998</v>
      </c>
      <c r="K1168" s="29">
        <v>33.57</v>
      </c>
      <c r="L1168" s="314">
        <v>0.5</v>
      </c>
      <c r="M1168" s="315">
        <v>6</v>
      </c>
      <c r="N1168" s="773"/>
      <c r="O1168" s="372">
        <f t="shared" si="79"/>
        <v>39009</v>
      </c>
      <c r="P1168" s="313"/>
      <c r="Q1168" s="396"/>
      <c r="S1168" s="392"/>
      <c r="X1168" s="313">
        <v>33921.173879999995</v>
      </c>
      <c r="AA1168" s="30">
        <f t="shared" si="80"/>
        <v>64.587300000000027</v>
      </c>
      <c r="AB1168">
        <f t="shared" si="81"/>
        <v>2.4299999999999997</v>
      </c>
    </row>
    <row r="1169" spans="1:28" x14ac:dyDescent="0.3">
      <c r="C1169" s="311"/>
      <c r="D1169" s="311"/>
      <c r="E1169" s="334"/>
      <c r="F1169" s="311"/>
      <c r="G1169" s="311"/>
      <c r="H1169" s="33"/>
      <c r="I1169" s="33"/>
      <c r="J1169" s="33"/>
      <c r="K1169" s="311"/>
      <c r="L1169" s="322"/>
      <c r="M1169" s="324"/>
      <c r="N1169" s="370"/>
      <c r="O1169" s="372">
        <f t="shared" si="79"/>
        <v>0</v>
      </c>
      <c r="P1169" s="33"/>
      <c r="Q1169" s="396"/>
      <c r="S1169" s="392"/>
      <c r="X1169" s="33"/>
    </row>
    <row r="1170" spans="1:28" x14ac:dyDescent="0.3">
      <c r="A1170" s="324"/>
      <c r="B1170" s="325" t="s">
        <v>190</v>
      </c>
      <c r="C1170" s="324"/>
      <c r="D1170" s="324"/>
      <c r="E1170" s="333"/>
      <c r="F1170" s="324"/>
      <c r="G1170" s="324"/>
      <c r="H1170" s="326"/>
      <c r="I1170" s="326"/>
      <c r="J1170" s="326"/>
      <c r="K1170" s="324"/>
      <c r="L1170" s="327"/>
      <c r="M1170" s="324"/>
      <c r="N1170" s="324"/>
      <c r="O1170" s="372">
        <f t="shared" si="79"/>
        <v>0</v>
      </c>
      <c r="P1170" s="30"/>
      <c r="Q1170" s="396"/>
      <c r="S1170" s="392"/>
      <c r="X1170" s="30"/>
    </row>
    <row r="1171" spans="1:28" x14ac:dyDescent="0.3">
      <c r="A1171" s="77" t="s">
        <v>1756</v>
      </c>
      <c r="B1171" s="77" t="s">
        <v>3866</v>
      </c>
      <c r="C1171" s="29">
        <v>2</v>
      </c>
      <c r="D1171" s="29">
        <v>70</v>
      </c>
      <c r="E1171" s="329">
        <v>100</v>
      </c>
      <c r="F1171" s="29">
        <v>570</v>
      </c>
      <c r="G1171" s="29">
        <v>500</v>
      </c>
      <c r="H1171" s="313">
        <v>135.74279999999999</v>
      </c>
      <c r="I1171" s="313">
        <v>111.03761039999998</v>
      </c>
      <c r="J1171" s="313">
        <v>87.689848799999993</v>
      </c>
      <c r="K1171" s="29">
        <v>5.22</v>
      </c>
      <c r="L1171" s="314">
        <v>0.5</v>
      </c>
      <c r="M1171" s="315">
        <v>2</v>
      </c>
      <c r="N1171" s="771" t="s">
        <v>186</v>
      </c>
      <c r="O1171" s="372">
        <f t="shared" si="79"/>
        <v>12164</v>
      </c>
      <c r="P1171" s="313"/>
      <c r="Q1171" s="396"/>
      <c r="S1171" s="392"/>
      <c r="X1171" s="313">
        <v>10577.475567449999</v>
      </c>
    </row>
    <row r="1172" spans="1:28" x14ac:dyDescent="0.3">
      <c r="A1172" s="77" t="s">
        <v>1757</v>
      </c>
      <c r="B1172" s="77" t="s">
        <v>3867</v>
      </c>
      <c r="C1172" s="29">
        <v>3</v>
      </c>
      <c r="D1172" s="29">
        <v>70</v>
      </c>
      <c r="E1172" s="329">
        <v>160</v>
      </c>
      <c r="F1172" s="29">
        <v>570</v>
      </c>
      <c r="G1172" s="29">
        <v>500</v>
      </c>
      <c r="H1172" s="313">
        <v>202.51950000000002</v>
      </c>
      <c r="I1172" s="313">
        <v>165.66095100000001</v>
      </c>
      <c r="J1172" s="313">
        <v>130.82759700000003</v>
      </c>
      <c r="K1172" s="29">
        <v>7.5600000000000005</v>
      </c>
      <c r="L1172" s="314">
        <v>0.5</v>
      </c>
      <c r="M1172" s="315">
        <v>4</v>
      </c>
      <c r="N1172" s="772"/>
      <c r="O1172" s="372">
        <f t="shared" si="79"/>
        <v>14367</v>
      </c>
      <c r="P1172" s="313"/>
      <c r="Q1172" s="396"/>
      <c r="S1172" s="392"/>
      <c r="X1172" s="313">
        <v>12493.090728062996</v>
      </c>
      <c r="AA1172" s="30">
        <f>H1172-H1171</f>
        <v>66.776700000000034</v>
      </c>
      <c r="AB1172">
        <f>K1172-K1171</f>
        <v>2.3400000000000007</v>
      </c>
    </row>
    <row r="1173" spans="1:28" x14ac:dyDescent="0.3">
      <c r="A1173" s="77" t="s">
        <v>1758</v>
      </c>
      <c r="B1173" s="77" t="s">
        <v>3868</v>
      </c>
      <c r="C1173" s="29">
        <v>4</v>
      </c>
      <c r="D1173" s="29">
        <v>70</v>
      </c>
      <c r="E1173" s="329">
        <v>220</v>
      </c>
      <c r="F1173" s="29">
        <v>570</v>
      </c>
      <c r="G1173" s="29">
        <v>500</v>
      </c>
      <c r="H1173" s="313">
        <v>271.48559999999998</v>
      </c>
      <c r="I1173" s="313">
        <v>222.07522079999995</v>
      </c>
      <c r="J1173" s="313">
        <v>175.37969759999999</v>
      </c>
      <c r="K1173" s="29">
        <v>10.08</v>
      </c>
      <c r="L1173" s="314">
        <v>0.5</v>
      </c>
      <c r="M1173" s="315">
        <v>4</v>
      </c>
      <c r="N1173" s="772"/>
      <c r="O1173" s="372">
        <f t="shared" si="79"/>
        <v>16575</v>
      </c>
      <c r="P1173" s="313"/>
      <c r="Q1173" s="396"/>
      <c r="S1173" s="392"/>
      <c r="X1173" s="313">
        <v>14412.716409959998</v>
      </c>
      <c r="AA1173" s="30">
        <f t="shared" ref="AA1173:AA1183" si="82">H1173-H1172</f>
        <v>68.966099999999955</v>
      </c>
      <c r="AB1173">
        <f t="shared" ref="AB1173:AB1183" si="83">K1173-K1172</f>
        <v>2.5199999999999996</v>
      </c>
    </row>
    <row r="1174" spans="1:28" x14ac:dyDescent="0.3">
      <c r="A1174" s="77" t="s">
        <v>1759</v>
      </c>
      <c r="B1174" s="77" t="s">
        <v>4797</v>
      </c>
      <c r="C1174" s="29">
        <v>5</v>
      </c>
      <c r="D1174" s="29">
        <v>70</v>
      </c>
      <c r="E1174" s="329">
        <v>280</v>
      </c>
      <c r="F1174" s="29">
        <v>570</v>
      </c>
      <c r="G1174" s="29">
        <v>500</v>
      </c>
      <c r="H1174" s="313">
        <v>340.45169999999996</v>
      </c>
      <c r="I1174" s="313">
        <v>278.48949059999995</v>
      </c>
      <c r="J1174" s="313">
        <v>219.93179819999997</v>
      </c>
      <c r="K1174" s="29">
        <v>12.69</v>
      </c>
      <c r="L1174" s="314">
        <v>0.5</v>
      </c>
      <c r="M1174" s="315">
        <v>4</v>
      </c>
      <c r="N1174" s="772"/>
      <c r="O1174" s="372">
        <f t="shared" si="79"/>
        <v>18786</v>
      </c>
      <c r="P1174" s="313"/>
      <c r="Q1174" s="396"/>
      <c r="S1174" s="392"/>
      <c r="X1174" s="313">
        <v>16335.473582142005</v>
      </c>
      <c r="AA1174" s="30">
        <f t="shared" si="82"/>
        <v>68.966099999999983</v>
      </c>
      <c r="AB1174">
        <f t="shared" si="83"/>
        <v>2.6099999999999994</v>
      </c>
    </row>
    <row r="1175" spans="1:28" x14ac:dyDescent="0.3">
      <c r="A1175" s="77" t="s">
        <v>1760</v>
      </c>
      <c r="B1175" s="77" t="s">
        <v>4798</v>
      </c>
      <c r="C1175" s="29">
        <v>6</v>
      </c>
      <c r="D1175" s="29">
        <v>70</v>
      </c>
      <c r="E1175" s="329">
        <v>340</v>
      </c>
      <c r="F1175" s="29">
        <v>570</v>
      </c>
      <c r="G1175" s="29">
        <v>500</v>
      </c>
      <c r="H1175" s="313">
        <v>406.13369999999998</v>
      </c>
      <c r="I1175" s="313">
        <v>332.21736659999993</v>
      </c>
      <c r="J1175" s="313">
        <v>262.36237019999999</v>
      </c>
      <c r="K1175" s="29">
        <v>15.120000000000001</v>
      </c>
      <c r="L1175" s="314">
        <v>0.5</v>
      </c>
      <c r="M1175" s="315">
        <v>4</v>
      </c>
      <c r="N1175" s="772"/>
      <c r="O1175" s="372">
        <f t="shared" si="79"/>
        <v>21003</v>
      </c>
      <c r="P1175" s="313"/>
      <c r="Q1175" s="396"/>
      <c r="S1175" s="392"/>
      <c r="X1175" s="313">
        <v>18263.119384224003</v>
      </c>
      <c r="AA1175" s="30">
        <f t="shared" si="82"/>
        <v>65.682000000000016</v>
      </c>
      <c r="AB1175">
        <f t="shared" si="83"/>
        <v>2.4300000000000015</v>
      </c>
    </row>
    <row r="1176" spans="1:28" x14ac:dyDescent="0.3">
      <c r="A1176" s="77" t="s">
        <v>1761</v>
      </c>
      <c r="B1176" s="77" t="s">
        <v>4799</v>
      </c>
      <c r="C1176" s="29">
        <v>7</v>
      </c>
      <c r="D1176" s="29">
        <v>70</v>
      </c>
      <c r="E1176" s="329">
        <v>400</v>
      </c>
      <c r="F1176" s="29">
        <v>570</v>
      </c>
      <c r="G1176" s="29">
        <v>500</v>
      </c>
      <c r="H1176" s="313">
        <v>474.00509999999997</v>
      </c>
      <c r="I1176" s="313">
        <v>387.73617179999997</v>
      </c>
      <c r="J1176" s="313">
        <v>306.20729460000001</v>
      </c>
      <c r="K1176" s="29">
        <v>17.73</v>
      </c>
      <c r="L1176" s="314">
        <v>0.5</v>
      </c>
      <c r="M1176" s="315">
        <v>4</v>
      </c>
      <c r="N1176" s="772"/>
      <c r="O1176" s="372">
        <f t="shared" si="79"/>
        <v>23223</v>
      </c>
      <c r="P1176" s="313"/>
      <c r="Q1176" s="396"/>
      <c r="S1176" s="392"/>
      <c r="X1176" s="313">
        <v>20193.894831825004</v>
      </c>
      <c r="AA1176" s="30">
        <f t="shared" si="82"/>
        <v>67.871399999999994</v>
      </c>
      <c r="AB1176">
        <f t="shared" si="83"/>
        <v>2.6099999999999994</v>
      </c>
    </row>
    <row r="1177" spans="1:28" x14ac:dyDescent="0.3">
      <c r="A1177" s="77" t="s">
        <v>1762</v>
      </c>
      <c r="B1177" s="77" t="s">
        <v>4800</v>
      </c>
      <c r="C1177" s="29">
        <v>8</v>
      </c>
      <c r="D1177" s="29">
        <v>70</v>
      </c>
      <c r="E1177" s="329">
        <v>460</v>
      </c>
      <c r="F1177" s="29">
        <v>570</v>
      </c>
      <c r="G1177" s="29">
        <v>500</v>
      </c>
      <c r="H1177" s="313">
        <v>540.78180000000009</v>
      </c>
      <c r="I1177" s="313">
        <v>442.35951240000003</v>
      </c>
      <c r="J1177" s="313">
        <v>349.34504280000004</v>
      </c>
      <c r="K1177" s="29">
        <v>20.25</v>
      </c>
      <c r="L1177" s="314">
        <v>0.5</v>
      </c>
      <c r="M1177" s="315">
        <v>4</v>
      </c>
      <c r="N1177" s="772"/>
      <c r="O1177" s="372">
        <f t="shared" si="79"/>
        <v>25449</v>
      </c>
      <c r="P1177" s="313"/>
      <c r="Q1177" s="396"/>
      <c r="S1177" s="392"/>
      <c r="X1177" s="313">
        <v>22129.560754091995</v>
      </c>
      <c r="AA1177" s="30">
        <f t="shared" si="82"/>
        <v>66.776700000000119</v>
      </c>
      <c r="AB1177">
        <f t="shared" si="83"/>
        <v>2.5199999999999996</v>
      </c>
    </row>
    <row r="1178" spans="1:28" x14ac:dyDescent="0.3">
      <c r="A1178" s="77" t="s">
        <v>1763</v>
      </c>
      <c r="B1178" s="77" t="s">
        <v>4801</v>
      </c>
      <c r="C1178" s="29">
        <v>9</v>
      </c>
      <c r="D1178" s="29">
        <v>70</v>
      </c>
      <c r="E1178" s="329">
        <v>520</v>
      </c>
      <c r="F1178" s="29">
        <v>570</v>
      </c>
      <c r="G1178" s="29">
        <v>500</v>
      </c>
      <c r="H1178" s="313">
        <v>609.74789999999996</v>
      </c>
      <c r="I1178" s="313">
        <v>498.77378219999991</v>
      </c>
      <c r="J1178" s="313">
        <v>393.8971434</v>
      </c>
      <c r="K1178" s="29">
        <v>22.77</v>
      </c>
      <c r="L1178" s="314">
        <v>0.5</v>
      </c>
      <c r="M1178" s="315">
        <v>4</v>
      </c>
      <c r="N1178" s="772"/>
      <c r="O1178" s="372">
        <f t="shared" si="79"/>
        <v>27679</v>
      </c>
      <c r="P1178" s="313"/>
      <c r="Q1178" s="396"/>
      <c r="S1178" s="392"/>
      <c r="X1178" s="313">
        <v>24068.354477112003</v>
      </c>
      <c r="AA1178" s="30">
        <f t="shared" si="82"/>
        <v>68.966099999999869</v>
      </c>
      <c r="AB1178">
        <f t="shared" si="83"/>
        <v>2.5199999999999996</v>
      </c>
    </row>
    <row r="1179" spans="1:28" x14ac:dyDescent="0.3">
      <c r="A1179" s="77" t="s">
        <v>1764</v>
      </c>
      <c r="B1179" s="77" t="s">
        <v>4802</v>
      </c>
      <c r="C1179" s="29">
        <v>10</v>
      </c>
      <c r="D1179" s="29">
        <v>70</v>
      </c>
      <c r="E1179" s="329">
        <v>580</v>
      </c>
      <c r="F1179" s="29">
        <v>570</v>
      </c>
      <c r="G1179" s="29">
        <v>500</v>
      </c>
      <c r="H1179" s="313">
        <v>676.52459999999996</v>
      </c>
      <c r="I1179" s="313">
        <v>553.39712279999992</v>
      </c>
      <c r="J1179" s="313">
        <v>437.03489159999998</v>
      </c>
      <c r="K1179" s="29">
        <v>25.290000000000003</v>
      </c>
      <c r="L1179" s="314">
        <v>0.5</v>
      </c>
      <c r="M1179" s="315">
        <v>6</v>
      </c>
      <c r="N1179" s="772"/>
      <c r="O1179" s="372">
        <f t="shared" si="79"/>
        <v>29914</v>
      </c>
      <c r="P1179" s="313"/>
      <c r="Q1179" s="396"/>
      <c r="S1179" s="392"/>
      <c r="X1179" s="313">
        <v>26012.040519564001</v>
      </c>
      <c r="AA1179" s="30">
        <f t="shared" si="82"/>
        <v>66.776700000000005</v>
      </c>
      <c r="AB1179">
        <f t="shared" si="83"/>
        <v>2.5200000000000031</v>
      </c>
    </row>
    <row r="1180" spans="1:28" x14ac:dyDescent="0.3">
      <c r="A1180" s="77" t="s">
        <v>1765</v>
      </c>
      <c r="B1180" s="77" t="s">
        <v>4803</v>
      </c>
      <c r="C1180" s="29">
        <v>11</v>
      </c>
      <c r="D1180" s="29">
        <v>70</v>
      </c>
      <c r="E1180" s="329">
        <v>640</v>
      </c>
      <c r="F1180" s="29">
        <v>570</v>
      </c>
      <c r="G1180" s="29">
        <v>500</v>
      </c>
      <c r="H1180" s="313">
        <v>744.39599999999996</v>
      </c>
      <c r="I1180" s="313">
        <v>608.91592799999989</v>
      </c>
      <c r="J1180" s="313">
        <v>480.87981600000001</v>
      </c>
      <c r="K1180" s="29">
        <v>27.81</v>
      </c>
      <c r="L1180" s="314">
        <v>0.5</v>
      </c>
      <c r="M1180" s="315">
        <v>6</v>
      </c>
      <c r="N1180" s="772"/>
      <c r="O1180" s="372">
        <f t="shared" si="79"/>
        <v>32151</v>
      </c>
      <c r="P1180" s="313"/>
      <c r="Q1180" s="396"/>
      <c r="S1180" s="392"/>
      <c r="X1180" s="313">
        <v>27957.083387409009</v>
      </c>
      <c r="AA1180" s="30">
        <f t="shared" si="82"/>
        <v>67.871399999999994</v>
      </c>
      <c r="AB1180">
        <f t="shared" si="83"/>
        <v>2.519999999999996</v>
      </c>
    </row>
    <row r="1181" spans="1:28" x14ac:dyDescent="0.3">
      <c r="A1181" s="77" t="s">
        <v>1766</v>
      </c>
      <c r="B1181" s="77" t="s">
        <v>4804</v>
      </c>
      <c r="C1181" s="29">
        <v>12</v>
      </c>
      <c r="D1181" s="29">
        <v>70</v>
      </c>
      <c r="E1181" s="329">
        <v>700</v>
      </c>
      <c r="F1181" s="29">
        <v>570</v>
      </c>
      <c r="G1181" s="29">
        <v>500</v>
      </c>
      <c r="H1181" s="313">
        <v>812.26739999999995</v>
      </c>
      <c r="I1181" s="313">
        <v>664.43473319999987</v>
      </c>
      <c r="J1181" s="313">
        <v>524.72474039999997</v>
      </c>
      <c r="K1181" s="29">
        <v>30.330000000000002</v>
      </c>
      <c r="L1181" s="314">
        <v>0.5</v>
      </c>
      <c r="M1181" s="315">
        <v>6</v>
      </c>
      <c r="N1181" s="772"/>
      <c r="O1181" s="372">
        <f t="shared" si="79"/>
        <v>34362</v>
      </c>
      <c r="P1181" s="313"/>
      <c r="Q1181" s="396"/>
      <c r="S1181" s="392"/>
      <c r="X1181" s="313">
        <v>29880.128343086995</v>
      </c>
      <c r="AA1181" s="30">
        <f t="shared" si="82"/>
        <v>67.871399999999994</v>
      </c>
      <c r="AB1181">
        <f t="shared" si="83"/>
        <v>2.5200000000000031</v>
      </c>
    </row>
    <row r="1182" spans="1:28" x14ac:dyDescent="0.3">
      <c r="A1182" s="77" t="s">
        <v>1767</v>
      </c>
      <c r="B1182" s="77" t="s">
        <v>4805</v>
      </c>
      <c r="C1182" s="29">
        <v>13</v>
      </c>
      <c r="D1182" s="29">
        <v>70</v>
      </c>
      <c r="E1182" s="329">
        <v>760</v>
      </c>
      <c r="F1182" s="29">
        <v>570</v>
      </c>
      <c r="G1182" s="29">
        <v>500</v>
      </c>
      <c r="H1182" s="313">
        <v>880.13879999999995</v>
      </c>
      <c r="I1182" s="313">
        <v>719.95353839999996</v>
      </c>
      <c r="J1182" s="313">
        <v>568.56966479999994</v>
      </c>
      <c r="K1182" s="29">
        <v>32.85</v>
      </c>
      <c r="L1182" s="314">
        <v>0.5</v>
      </c>
      <c r="M1182" s="315">
        <v>6</v>
      </c>
      <c r="N1182" s="772"/>
      <c r="O1182" s="372">
        <f t="shared" si="79"/>
        <v>36574</v>
      </c>
      <c r="P1182" s="313"/>
      <c r="Q1182" s="396"/>
      <c r="S1182" s="392"/>
      <c r="X1182" s="313">
        <v>31803.173298764996</v>
      </c>
      <c r="AA1182" s="30">
        <f t="shared" si="82"/>
        <v>67.871399999999994</v>
      </c>
      <c r="AB1182">
        <f t="shared" si="83"/>
        <v>2.5199999999999996</v>
      </c>
    </row>
    <row r="1183" spans="1:28" x14ac:dyDescent="0.3">
      <c r="A1183" s="77" t="s">
        <v>1768</v>
      </c>
      <c r="B1183" s="77" t="s">
        <v>4806</v>
      </c>
      <c r="C1183" s="29">
        <v>14</v>
      </c>
      <c r="D1183" s="29">
        <v>70</v>
      </c>
      <c r="E1183" s="329">
        <v>820</v>
      </c>
      <c r="F1183" s="29">
        <v>570</v>
      </c>
      <c r="G1183" s="29">
        <v>500</v>
      </c>
      <c r="H1183" s="313">
        <v>948.01019999999994</v>
      </c>
      <c r="I1183" s="313">
        <v>775.47234359999993</v>
      </c>
      <c r="J1183" s="313">
        <v>612.41458920000002</v>
      </c>
      <c r="K1183" s="29">
        <v>35.46</v>
      </c>
      <c r="L1183" s="314">
        <v>0.5</v>
      </c>
      <c r="M1183" s="315">
        <v>6</v>
      </c>
      <c r="N1183" s="773"/>
      <c r="O1183" s="372">
        <f t="shared" si="79"/>
        <v>39010</v>
      </c>
      <c r="P1183" s="313"/>
      <c r="Q1183" s="396"/>
      <c r="S1183" s="392"/>
      <c r="X1183" s="313">
        <v>33921.707185080006</v>
      </c>
      <c r="AA1183" s="30">
        <f t="shared" si="82"/>
        <v>67.871399999999994</v>
      </c>
      <c r="AB1183">
        <f t="shared" si="83"/>
        <v>2.6099999999999994</v>
      </c>
    </row>
    <row r="1184" spans="1:28" x14ac:dyDescent="0.3">
      <c r="E1184" s="67"/>
      <c r="H1184" s="30"/>
      <c r="I1184" s="30"/>
      <c r="J1184" s="30"/>
      <c r="M1184" s="324"/>
      <c r="O1184" s="372">
        <f t="shared" ref="O1184:O1228" si="84">ROUND(X1184*1.15,0)</f>
        <v>0</v>
      </c>
      <c r="P1184" s="30"/>
      <c r="Q1184" s="396"/>
      <c r="S1184" s="392"/>
      <c r="X1184" s="30"/>
    </row>
    <row r="1185" spans="1:24" x14ac:dyDescent="0.3">
      <c r="B1185" s="325" t="s">
        <v>191</v>
      </c>
      <c r="E1185" s="67"/>
      <c r="H1185" s="30"/>
      <c r="I1185" s="30"/>
      <c r="J1185" s="30"/>
      <c r="M1185" s="324"/>
      <c r="O1185" s="372">
        <f t="shared" si="84"/>
        <v>0</v>
      </c>
      <c r="P1185" s="30"/>
      <c r="Q1185" s="396"/>
      <c r="S1185" s="392"/>
      <c r="X1185" s="30"/>
    </row>
    <row r="1186" spans="1:24" x14ac:dyDescent="0.3">
      <c r="A1186" s="77" t="s">
        <v>1769</v>
      </c>
      <c r="B1186" s="77" t="s">
        <v>3869</v>
      </c>
      <c r="C1186" s="29">
        <v>2</v>
      </c>
      <c r="D1186" s="29">
        <v>70</v>
      </c>
      <c r="E1186" s="329">
        <v>100</v>
      </c>
      <c r="F1186" s="29">
        <v>750</v>
      </c>
      <c r="G1186" s="29">
        <v>680</v>
      </c>
      <c r="H1186" s="313">
        <v>176.24670000000003</v>
      </c>
      <c r="I1186" s="313">
        <v>144.16980060000003</v>
      </c>
      <c r="J1186" s="313">
        <v>113.85536820000003</v>
      </c>
      <c r="K1186" s="29">
        <v>6.3</v>
      </c>
      <c r="L1186" s="314">
        <v>0.5</v>
      </c>
      <c r="M1186" s="315">
        <v>2</v>
      </c>
      <c r="N1186" s="771" t="s">
        <v>186</v>
      </c>
      <c r="O1186" s="372">
        <f t="shared" si="84"/>
        <v>13354</v>
      </c>
      <c r="P1186" s="313"/>
      <c r="Q1186" s="396"/>
      <c r="S1186" s="392"/>
      <c r="X1186" s="313">
        <v>11612.502495000001</v>
      </c>
    </row>
    <row r="1187" spans="1:24" x14ac:dyDescent="0.3">
      <c r="A1187" s="77" t="s">
        <v>1770</v>
      </c>
      <c r="B1187" s="77" t="s">
        <v>3870</v>
      </c>
      <c r="C1187" s="29">
        <v>3</v>
      </c>
      <c r="D1187" s="29">
        <v>70</v>
      </c>
      <c r="E1187" s="329">
        <v>160</v>
      </c>
      <c r="F1187" s="29">
        <v>750</v>
      </c>
      <c r="G1187" s="29">
        <v>680</v>
      </c>
      <c r="H1187" s="313">
        <v>263.82270000000005</v>
      </c>
      <c r="I1187" s="313">
        <v>215.80696860000003</v>
      </c>
      <c r="J1187" s="313">
        <v>170.42946420000004</v>
      </c>
      <c r="K1187" s="29">
        <v>9.3600000000000012</v>
      </c>
      <c r="L1187" s="314">
        <v>0.5</v>
      </c>
      <c r="M1187" s="315">
        <v>4</v>
      </c>
      <c r="N1187" s="772"/>
      <c r="O1187" s="372">
        <f t="shared" si="84"/>
        <v>16086</v>
      </c>
      <c r="P1187" s="313"/>
      <c r="Q1187" s="396"/>
      <c r="S1187" s="392"/>
      <c r="X1187" s="313">
        <v>13987.41734808</v>
      </c>
    </row>
    <row r="1188" spans="1:24" x14ac:dyDescent="0.3">
      <c r="A1188" s="77" t="s">
        <v>1771</v>
      </c>
      <c r="B1188" s="77" t="s">
        <v>3871</v>
      </c>
      <c r="C1188" s="29">
        <v>4</v>
      </c>
      <c r="D1188" s="29">
        <v>70</v>
      </c>
      <c r="E1188" s="329">
        <v>220</v>
      </c>
      <c r="F1188" s="29">
        <v>750</v>
      </c>
      <c r="G1188" s="29">
        <v>680</v>
      </c>
      <c r="H1188" s="313">
        <v>352.49340000000007</v>
      </c>
      <c r="I1188" s="313">
        <v>288.33960120000006</v>
      </c>
      <c r="J1188" s="313">
        <v>227.71073640000006</v>
      </c>
      <c r="K1188" s="29">
        <v>12.420000000000002</v>
      </c>
      <c r="L1188" s="314">
        <v>0.5</v>
      </c>
      <c r="M1188" s="315">
        <v>4</v>
      </c>
      <c r="N1188" s="772"/>
      <c r="O1188" s="372">
        <f t="shared" si="84"/>
        <v>18822</v>
      </c>
      <c r="P1188" s="313"/>
      <c r="Q1188" s="396"/>
      <c r="S1188" s="392"/>
      <c r="X1188" s="313">
        <v>16367.306361120001</v>
      </c>
    </row>
    <row r="1189" spans="1:24" x14ac:dyDescent="0.3">
      <c r="A1189" s="77" t="s">
        <v>1772</v>
      </c>
      <c r="B1189" s="77" t="s">
        <v>4807</v>
      </c>
      <c r="C1189" s="29">
        <v>5</v>
      </c>
      <c r="D1189" s="29">
        <v>70</v>
      </c>
      <c r="E1189" s="329">
        <v>280</v>
      </c>
      <c r="F1189" s="29">
        <v>750</v>
      </c>
      <c r="G1189" s="29">
        <v>680</v>
      </c>
      <c r="H1189" s="313">
        <v>440.06939999999997</v>
      </c>
      <c r="I1189" s="313">
        <v>359.97676919999998</v>
      </c>
      <c r="J1189" s="313">
        <v>284.28483239999997</v>
      </c>
      <c r="K1189" s="29">
        <v>15.48</v>
      </c>
      <c r="L1189" s="314">
        <v>0.5</v>
      </c>
      <c r="M1189" s="315">
        <v>4</v>
      </c>
      <c r="N1189" s="772"/>
      <c r="O1189" s="372">
        <f t="shared" si="84"/>
        <v>21565</v>
      </c>
      <c r="P1189" s="313"/>
      <c r="Q1189" s="396"/>
      <c r="S1189" s="392"/>
      <c r="X1189" s="313">
        <v>18752.169534120007</v>
      </c>
    </row>
    <row r="1190" spans="1:24" x14ac:dyDescent="0.3">
      <c r="A1190" s="77" t="s">
        <v>1773</v>
      </c>
      <c r="B1190" s="77" t="s">
        <v>4808</v>
      </c>
      <c r="C1190" s="29">
        <v>6</v>
      </c>
      <c r="D1190" s="29">
        <v>70</v>
      </c>
      <c r="E1190" s="329">
        <v>340</v>
      </c>
      <c r="F1190" s="29">
        <v>750</v>
      </c>
      <c r="G1190" s="29">
        <v>680</v>
      </c>
      <c r="H1190" s="313">
        <v>528.74009999999998</v>
      </c>
      <c r="I1190" s="313">
        <v>432.50940179999998</v>
      </c>
      <c r="J1190" s="313">
        <v>341.56610460000002</v>
      </c>
      <c r="K1190" s="29">
        <v>18.63</v>
      </c>
      <c r="L1190" s="314">
        <v>0.5</v>
      </c>
      <c r="M1190" s="315">
        <v>4</v>
      </c>
      <c r="N1190" s="772"/>
      <c r="O1190" s="372">
        <f t="shared" si="84"/>
        <v>24313</v>
      </c>
      <c r="P1190" s="313"/>
      <c r="Q1190" s="396"/>
      <c r="S1190" s="392"/>
      <c r="X1190" s="313">
        <v>21142.006867079999</v>
      </c>
    </row>
    <row r="1191" spans="1:24" x14ac:dyDescent="0.3">
      <c r="A1191" s="77" t="s">
        <v>1774</v>
      </c>
      <c r="B1191" s="77" t="s">
        <v>4809</v>
      </c>
      <c r="C1191" s="29">
        <v>7</v>
      </c>
      <c r="D1191" s="29">
        <v>70</v>
      </c>
      <c r="E1191" s="329">
        <v>400</v>
      </c>
      <c r="F1191" s="29">
        <v>750</v>
      </c>
      <c r="G1191" s="29">
        <v>680</v>
      </c>
      <c r="H1191" s="313">
        <v>616.31610000000001</v>
      </c>
      <c r="I1191" s="313">
        <v>504.14656979999995</v>
      </c>
      <c r="J1191" s="313">
        <v>398.14020060000001</v>
      </c>
      <c r="K1191" s="29">
        <v>21.69</v>
      </c>
      <c r="L1191" s="314">
        <v>0.5</v>
      </c>
      <c r="M1191" s="315">
        <v>4</v>
      </c>
      <c r="N1191" s="772"/>
      <c r="O1191" s="372">
        <f t="shared" si="84"/>
        <v>27067</v>
      </c>
      <c r="P1191" s="313"/>
      <c r="Q1191" s="396"/>
      <c r="S1191" s="392"/>
      <c r="X1191" s="313">
        <v>23536.818360000001</v>
      </c>
    </row>
    <row r="1192" spans="1:24" x14ac:dyDescent="0.3">
      <c r="A1192" s="77" t="s">
        <v>1775</v>
      </c>
      <c r="B1192" s="77" t="s">
        <v>4810</v>
      </c>
      <c r="C1192" s="29">
        <v>8</v>
      </c>
      <c r="D1192" s="29">
        <v>70</v>
      </c>
      <c r="E1192" s="329">
        <v>460</v>
      </c>
      <c r="F1192" s="29">
        <v>750</v>
      </c>
      <c r="G1192" s="29">
        <v>680</v>
      </c>
      <c r="H1192" s="313">
        <v>703.89209999999991</v>
      </c>
      <c r="I1192" s="313">
        <v>575.78373779999993</v>
      </c>
      <c r="J1192" s="313">
        <v>454.71429659999995</v>
      </c>
      <c r="K1192" s="29">
        <v>24.75</v>
      </c>
      <c r="L1192" s="314">
        <v>0.5</v>
      </c>
      <c r="M1192" s="315">
        <v>4</v>
      </c>
      <c r="N1192" s="772"/>
      <c r="O1192" s="372">
        <f t="shared" si="84"/>
        <v>29827</v>
      </c>
      <c r="P1192" s="313"/>
      <c r="Q1192" s="396"/>
      <c r="S1192" s="392"/>
      <c r="X1192" s="313">
        <v>25936.604012879998</v>
      </c>
    </row>
    <row r="1193" spans="1:24" x14ac:dyDescent="0.3">
      <c r="A1193" s="77" t="s">
        <v>1776</v>
      </c>
      <c r="B1193" s="77" t="s">
        <v>4811</v>
      </c>
      <c r="C1193" s="29">
        <v>9</v>
      </c>
      <c r="D1193" s="29">
        <v>70</v>
      </c>
      <c r="E1193" s="329">
        <v>520</v>
      </c>
      <c r="F1193" s="29">
        <v>750</v>
      </c>
      <c r="G1193" s="29">
        <v>680</v>
      </c>
      <c r="H1193" s="313">
        <v>792.56280000000004</v>
      </c>
      <c r="I1193" s="313">
        <v>648.31637039999998</v>
      </c>
      <c r="J1193" s="313">
        <v>511.99556880000006</v>
      </c>
      <c r="K1193" s="29">
        <v>27.81</v>
      </c>
      <c r="L1193" s="314">
        <v>0.5</v>
      </c>
      <c r="M1193" s="315">
        <v>4</v>
      </c>
      <c r="N1193" s="772"/>
      <c r="O1193" s="372">
        <f t="shared" si="84"/>
        <v>32593</v>
      </c>
      <c r="P1193" s="313"/>
      <c r="Q1193" s="396"/>
      <c r="S1193" s="392"/>
      <c r="X1193" s="313">
        <v>28341.363825719996</v>
      </c>
    </row>
    <row r="1194" spans="1:24" x14ac:dyDescent="0.3">
      <c r="A1194" s="77" t="s">
        <v>1777</v>
      </c>
      <c r="B1194" s="77" t="s">
        <v>4812</v>
      </c>
      <c r="C1194" s="29">
        <v>10</v>
      </c>
      <c r="D1194" s="29">
        <v>70</v>
      </c>
      <c r="E1194" s="329">
        <v>580</v>
      </c>
      <c r="F1194" s="29">
        <v>750</v>
      </c>
      <c r="G1194" s="29">
        <v>680</v>
      </c>
      <c r="H1194" s="313">
        <v>881.23350000000005</v>
      </c>
      <c r="I1194" s="313">
        <v>720.84900300000004</v>
      </c>
      <c r="J1194" s="313">
        <v>569.2768410000001</v>
      </c>
      <c r="K1194" s="29">
        <v>30.869999999999997</v>
      </c>
      <c r="L1194" s="314">
        <v>0.5</v>
      </c>
      <c r="M1194" s="315">
        <v>6</v>
      </c>
      <c r="N1194" s="772"/>
      <c r="O1194" s="372">
        <f t="shared" si="84"/>
        <v>35364</v>
      </c>
      <c r="P1194" s="313"/>
      <c r="Q1194" s="396"/>
      <c r="S1194" s="392"/>
      <c r="X1194" s="313">
        <v>30751.097798520008</v>
      </c>
    </row>
    <row r="1195" spans="1:24" x14ac:dyDescent="0.3">
      <c r="A1195" s="77" t="s">
        <v>1778</v>
      </c>
      <c r="B1195" s="77" t="s">
        <v>4813</v>
      </c>
      <c r="C1195" s="29">
        <v>11</v>
      </c>
      <c r="D1195" s="29">
        <v>70</v>
      </c>
      <c r="E1195" s="329">
        <v>640</v>
      </c>
      <c r="F1195" s="29">
        <v>750</v>
      </c>
      <c r="G1195" s="29">
        <v>680</v>
      </c>
      <c r="H1195" s="313">
        <v>968.80949999999996</v>
      </c>
      <c r="I1195" s="313">
        <v>792.4861709999999</v>
      </c>
      <c r="J1195" s="313">
        <v>625.85093700000004</v>
      </c>
      <c r="K1195" s="29">
        <v>33.930000000000007</v>
      </c>
      <c r="L1195" s="314">
        <v>0.5</v>
      </c>
      <c r="M1195" s="315">
        <v>6</v>
      </c>
      <c r="N1195" s="772"/>
      <c r="O1195" s="372">
        <f t="shared" si="84"/>
        <v>38141</v>
      </c>
      <c r="P1195" s="313"/>
      <c r="Q1195" s="396"/>
      <c r="S1195" s="392"/>
      <c r="X1195" s="313">
        <v>33165.805931279996</v>
      </c>
    </row>
    <row r="1196" spans="1:24" x14ac:dyDescent="0.3">
      <c r="A1196" s="77" t="s">
        <v>1779</v>
      </c>
      <c r="B1196" s="77" t="s">
        <v>4814</v>
      </c>
      <c r="C1196" s="29">
        <v>12</v>
      </c>
      <c r="D1196" s="29">
        <v>70</v>
      </c>
      <c r="E1196" s="329">
        <v>700</v>
      </c>
      <c r="F1196" s="29">
        <v>750</v>
      </c>
      <c r="G1196" s="29">
        <v>680</v>
      </c>
      <c r="H1196" s="313">
        <v>1057.4802</v>
      </c>
      <c r="I1196" s="313">
        <v>865.01880359999996</v>
      </c>
      <c r="J1196" s="313">
        <v>683.13220920000003</v>
      </c>
      <c r="K1196" s="29">
        <v>36.99</v>
      </c>
      <c r="L1196" s="314">
        <v>0.5</v>
      </c>
      <c r="M1196" s="315">
        <v>6</v>
      </c>
      <c r="N1196" s="772"/>
      <c r="O1196" s="372">
        <f t="shared" si="84"/>
        <v>40887</v>
      </c>
      <c r="P1196" s="313"/>
      <c r="Q1196" s="396"/>
      <c r="S1196" s="392"/>
      <c r="X1196" s="313">
        <v>35554.132233180004</v>
      </c>
    </row>
    <row r="1197" spans="1:24" x14ac:dyDescent="0.3">
      <c r="A1197" s="77" t="s">
        <v>1780</v>
      </c>
      <c r="B1197" s="77" t="s">
        <v>4815</v>
      </c>
      <c r="C1197" s="29">
        <v>13</v>
      </c>
      <c r="D1197" s="29">
        <v>70</v>
      </c>
      <c r="E1197" s="329">
        <v>760</v>
      </c>
      <c r="F1197" s="29">
        <v>750</v>
      </c>
      <c r="G1197" s="29">
        <v>680</v>
      </c>
      <c r="H1197" s="313">
        <v>1145.0562</v>
      </c>
      <c r="I1197" s="313">
        <v>936.65597159999993</v>
      </c>
      <c r="J1197" s="313">
        <v>739.70630519999997</v>
      </c>
      <c r="K1197" s="29">
        <v>40.050000000000004</v>
      </c>
      <c r="L1197" s="314">
        <v>0.5</v>
      </c>
      <c r="M1197" s="315">
        <v>6</v>
      </c>
      <c r="N1197" s="772"/>
      <c r="O1197" s="372">
        <f t="shared" si="84"/>
        <v>43630</v>
      </c>
      <c r="P1197" s="313"/>
      <c r="Q1197" s="396"/>
      <c r="S1197" s="392"/>
      <c r="X1197" s="313">
        <v>37939.241933999991</v>
      </c>
    </row>
    <row r="1198" spans="1:24" x14ac:dyDescent="0.3">
      <c r="A1198" s="77" t="s">
        <v>1781</v>
      </c>
      <c r="B1198" s="77" t="s">
        <v>4816</v>
      </c>
      <c r="C1198" s="29">
        <v>14</v>
      </c>
      <c r="D1198" s="29">
        <v>70</v>
      </c>
      <c r="E1198" s="329">
        <v>820</v>
      </c>
      <c r="F1198" s="29">
        <v>750</v>
      </c>
      <c r="G1198" s="29">
        <v>680</v>
      </c>
      <c r="H1198" s="313">
        <v>1233.7269000000001</v>
      </c>
      <c r="I1198" s="313">
        <v>1009.1886042</v>
      </c>
      <c r="J1198" s="313">
        <v>796.98757740000008</v>
      </c>
      <c r="K1198" s="29">
        <v>43.11</v>
      </c>
      <c r="L1198" s="314">
        <v>0.5</v>
      </c>
      <c r="M1198" s="315">
        <v>6</v>
      </c>
      <c r="N1198" s="773"/>
      <c r="O1198" s="372">
        <f t="shared" si="84"/>
        <v>46373</v>
      </c>
      <c r="P1198" s="313"/>
      <c r="Q1198" s="396"/>
      <c r="S1198" s="392"/>
      <c r="X1198" s="313">
        <v>40324.351634820006</v>
      </c>
    </row>
    <row r="1199" spans="1:24" x14ac:dyDescent="0.3">
      <c r="E1199" s="67"/>
      <c r="H1199" s="30"/>
      <c r="I1199" s="30"/>
      <c r="J1199" s="30"/>
      <c r="M1199" s="324"/>
      <c r="O1199" s="372">
        <f t="shared" si="84"/>
        <v>0</v>
      </c>
      <c r="P1199" s="30"/>
      <c r="Q1199" s="396"/>
      <c r="S1199" s="392"/>
      <c r="X1199" s="30"/>
    </row>
    <row r="1200" spans="1:24" x14ac:dyDescent="0.3">
      <c r="B1200" s="325" t="s">
        <v>192</v>
      </c>
      <c r="E1200" s="67"/>
      <c r="H1200" s="30"/>
      <c r="I1200" s="30"/>
      <c r="J1200" s="30"/>
      <c r="M1200" s="324"/>
      <c r="O1200" s="372">
        <f t="shared" si="84"/>
        <v>0</v>
      </c>
      <c r="P1200" s="30"/>
      <c r="Q1200" s="396"/>
      <c r="S1200" s="392"/>
      <c r="X1200" s="30"/>
    </row>
    <row r="1201" spans="1:24" x14ac:dyDescent="0.3">
      <c r="A1201" s="77" t="s">
        <v>1782</v>
      </c>
      <c r="B1201" s="77" t="s">
        <v>3872</v>
      </c>
      <c r="C1201" s="29">
        <v>2</v>
      </c>
      <c r="D1201" s="29">
        <v>70</v>
      </c>
      <c r="E1201" s="329">
        <v>100</v>
      </c>
      <c r="F1201" s="29">
        <v>1000</v>
      </c>
      <c r="G1201" s="29">
        <v>930</v>
      </c>
      <c r="H1201" s="313">
        <v>237.54990000000001</v>
      </c>
      <c r="I1201" s="313">
        <v>194.3158182</v>
      </c>
      <c r="J1201" s="313">
        <v>153.4572354</v>
      </c>
      <c r="K1201" s="29">
        <v>8.01</v>
      </c>
      <c r="L1201" s="314">
        <v>0.5</v>
      </c>
      <c r="M1201" s="315">
        <v>2</v>
      </c>
      <c r="N1201" s="771" t="s">
        <v>186</v>
      </c>
      <c r="O1201" s="372">
        <f t="shared" si="84"/>
        <v>14135</v>
      </c>
      <c r="P1201" s="313"/>
      <c r="Q1201" s="396"/>
      <c r="S1201" s="392"/>
      <c r="X1201" s="313">
        <v>12291.208676999999</v>
      </c>
    </row>
    <row r="1202" spans="1:24" x14ac:dyDescent="0.3">
      <c r="A1202" s="77" t="s">
        <v>1783</v>
      </c>
      <c r="B1202" s="77" t="s">
        <v>3873</v>
      </c>
      <c r="C1202" s="29">
        <v>3</v>
      </c>
      <c r="D1202" s="29">
        <v>70</v>
      </c>
      <c r="E1202" s="329">
        <v>160</v>
      </c>
      <c r="F1202" s="29">
        <v>1000</v>
      </c>
      <c r="G1202" s="29">
        <v>930</v>
      </c>
      <c r="H1202" s="313">
        <v>356.87219999999996</v>
      </c>
      <c r="I1202" s="313">
        <v>291.92145959999993</v>
      </c>
      <c r="J1202" s="313">
        <v>230.53944119999997</v>
      </c>
      <c r="K1202" s="29">
        <v>11.97</v>
      </c>
      <c r="L1202" s="314">
        <v>0.5</v>
      </c>
      <c r="M1202" s="315">
        <v>4</v>
      </c>
      <c r="N1202" s="772"/>
      <c r="O1202" s="372">
        <f t="shared" si="84"/>
        <v>17258</v>
      </c>
      <c r="P1202" s="313"/>
      <c r="Q1202" s="396"/>
      <c r="S1202" s="392"/>
      <c r="X1202" s="313">
        <v>15007.345704450003</v>
      </c>
    </row>
    <row r="1203" spans="1:24" x14ac:dyDescent="0.3">
      <c r="A1203" s="77" t="s">
        <v>1784</v>
      </c>
      <c r="B1203" s="77" t="s">
        <v>3874</v>
      </c>
      <c r="C1203" s="29">
        <v>4</v>
      </c>
      <c r="D1203" s="29">
        <v>70</v>
      </c>
      <c r="E1203" s="329">
        <v>220</v>
      </c>
      <c r="F1203" s="29">
        <v>1000</v>
      </c>
      <c r="G1203" s="29">
        <v>930</v>
      </c>
      <c r="H1203" s="313">
        <v>475.09980000000002</v>
      </c>
      <c r="I1203" s="313">
        <v>388.63163639999999</v>
      </c>
      <c r="J1203" s="313">
        <v>306.9144708</v>
      </c>
      <c r="K1203" s="29">
        <v>15.840000000000002</v>
      </c>
      <c r="L1203" s="314">
        <v>0.5</v>
      </c>
      <c r="M1203" s="315">
        <v>4</v>
      </c>
      <c r="N1203" s="772"/>
      <c r="O1203" s="372">
        <f t="shared" si="84"/>
        <v>20389</v>
      </c>
      <c r="P1203" s="313"/>
      <c r="Q1203" s="396"/>
      <c r="S1203" s="392"/>
      <c r="X1203" s="313">
        <v>17729.17299648</v>
      </c>
    </row>
    <row r="1204" spans="1:24" x14ac:dyDescent="0.3">
      <c r="A1204" s="77" t="s">
        <v>1785</v>
      </c>
      <c r="B1204" s="77" t="s">
        <v>4817</v>
      </c>
      <c r="C1204" s="29">
        <v>5</v>
      </c>
      <c r="D1204" s="29">
        <v>70</v>
      </c>
      <c r="E1204" s="329">
        <v>280</v>
      </c>
      <c r="F1204" s="29">
        <v>1000</v>
      </c>
      <c r="G1204" s="29">
        <v>930</v>
      </c>
      <c r="H1204" s="313">
        <v>594.4221</v>
      </c>
      <c r="I1204" s="313">
        <v>486.23727779999996</v>
      </c>
      <c r="J1204" s="313">
        <v>383.9966766</v>
      </c>
      <c r="K1204" s="29">
        <v>19.71</v>
      </c>
      <c r="L1204" s="314">
        <v>0.5</v>
      </c>
      <c r="M1204" s="315">
        <v>4</v>
      </c>
      <c r="N1204" s="772"/>
      <c r="O1204" s="372">
        <f t="shared" si="84"/>
        <v>23525</v>
      </c>
      <c r="P1204" s="313"/>
      <c r="Q1204" s="396"/>
      <c r="S1204" s="392"/>
      <c r="X1204" s="313">
        <v>20456.69055309</v>
      </c>
    </row>
    <row r="1205" spans="1:24" x14ac:dyDescent="0.3">
      <c r="A1205" s="77" t="s">
        <v>1786</v>
      </c>
      <c r="B1205" s="77" t="s">
        <v>4818</v>
      </c>
      <c r="C1205" s="29">
        <v>6</v>
      </c>
      <c r="D1205" s="29">
        <v>70</v>
      </c>
      <c r="E1205" s="329">
        <v>340</v>
      </c>
      <c r="F1205" s="29">
        <v>1000</v>
      </c>
      <c r="G1205" s="29">
        <v>930</v>
      </c>
      <c r="H1205" s="313">
        <v>712.64969999999994</v>
      </c>
      <c r="I1205" s="313">
        <v>582.9474545999999</v>
      </c>
      <c r="J1205" s="313">
        <v>460.37170619999995</v>
      </c>
      <c r="K1205" s="29">
        <v>23.67</v>
      </c>
      <c r="L1205" s="314">
        <v>0.5</v>
      </c>
      <c r="M1205" s="315">
        <v>4</v>
      </c>
      <c r="N1205" s="772"/>
      <c r="O1205" s="372">
        <f t="shared" si="84"/>
        <v>26668</v>
      </c>
      <c r="P1205" s="313"/>
      <c r="Q1205" s="396"/>
      <c r="S1205" s="392"/>
      <c r="X1205" s="313">
        <v>23189.898374280001</v>
      </c>
    </row>
    <row r="1206" spans="1:24" x14ac:dyDescent="0.3">
      <c r="A1206" s="77" t="s">
        <v>1787</v>
      </c>
      <c r="B1206" s="77" t="s">
        <v>4819</v>
      </c>
      <c r="C1206" s="29">
        <v>7</v>
      </c>
      <c r="D1206" s="29">
        <v>70</v>
      </c>
      <c r="E1206" s="329">
        <v>400</v>
      </c>
      <c r="F1206" s="29">
        <v>1000</v>
      </c>
      <c r="G1206" s="29">
        <v>930</v>
      </c>
      <c r="H1206" s="313">
        <v>831.97199999999987</v>
      </c>
      <c r="I1206" s="313">
        <v>680.55309599999987</v>
      </c>
      <c r="J1206" s="313">
        <v>537.45391199999995</v>
      </c>
      <c r="K1206" s="29">
        <v>27.540000000000003</v>
      </c>
      <c r="L1206" s="314">
        <v>0.5</v>
      </c>
      <c r="M1206" s="315">
        <v>4</v>
      </c>
      <c r="N1206" s="772"/>
      <c r="O1206" s="372">
        <f t="shared" si="84"/>
        <v>29818</v>
      </c>
      <c r="P1206" s="313"/>
      <c r="Q1206" s="396"/>
      <c r="S1206" s="392"/>
      <c r="X1206" s="313">
        <v>25928.796460050002</v>
      </c>
    </row>
    <row r="1207" spans="1:24" x14ac:dyDescent="0.3">
      <c r="A1207" s="77" t="s">
        <v>1788</v>
      </c>
      <c r="B1207" s="77" t="s">
        <v>4820</v>
      </c>
      <c r="C1207" s="29">
        <v>8</v>
      </c>
      <c r="D1207" s="29">
        <v>70</v>
      </c>
      <c r="E1207" s="329">
        <v>460</v>
      </c>
      <c r="F1207" s="29">
        <v>1000</v>
      </c>
      <c r="G1207" s="29">
        <v>930</v>
      </c>
      <c r="H1207" s="313">
        <v>950.19960000000003</v>
      </c>
      <c r="I1207" s="313">
        <v>777.26327279999998</v>
      </c>
      <c r="J1207" s="313">
        <v>613.82894160000001</v>
      </c>
      <c r="K1207" s="29">
        <v>31.5</v>
      </c>
      <c r="L1207" s="314">
        <v>0.5</v>
      </c>
      <c r="M1207" s="315">
        <v>4</v>
      </c>
      <c r="N1207" s="772"/>
      <c r="O1207" s="372">
        <f t="shared" si="84"/>
        <v>32974</v>
      </c>
      <c r="P1207" s="313"/>
      <c r="Q1207" s="396"/>
      <c r="S1207" s="392"/>
      <c r="X1207" s="313">
        <v>28673.384810399999</v>
      </c>
    </row>
    <row r="1208" spans="1:24" x14ac:dyDescent="0.3">
      <c r="A1208" s="77" t="s">
        <v>1789</v>
      </c>
      <c r="B1208" s="77" t="s">
        <v>4821</v>
      </c>
      <c r="C1208" s="29">
        <v>9</v>
      </c>
      <c r="D1208" s="29">
        <v>70</v>
      </c>
      <c r="E1208" s="329">
        <v>520</v>
      </c>
      <c r="F1208" s="29">
        <v>1000</v>
      </c>
      <c r="G1208" s="29">
        <v>930</v>
      </c>
      <c r="H1208" s="313">
        <v>1069.5219</v>
      </c>
      <c r="I1208" s="313">
        <v>874.86891419999995</v>
      </c>
      <c r="J1208" s="313">
        <v>690.9111474</v>
      </c>
      <c r="K1208" s="29">
        <v>35.369999999999997</v>
      </c>
      <c r="L1208" s="314">
        <v>0.5</v>
      </c>
      <c r="M1208" s="315">
        <v>4</v>
      </c>
      <c r="N1208" s="772"/>
      <c r="O1208" s="372">
        <f t="shared" si="84"/>
        <v>36137</v>
      </c>
      <c r="P1208" s="313"/>
      <c r="Q1208" s="396"/>
      <c r="S1208" s="392"/>
      <c r="X1208" s="313">
        <v>31423.663425330004</v>
      </c>
    </row>
    <row r="1209" spans="1:24" x14ac:dyDescent="0.3">
      <c r="A1209" s="77" t="s">
        <v>1790</v>
      </c>
      <c r="B1209" s="77" t="s">
        <v>4822</v>
      </c>
      <c r="C1209" s="29">
        <v>10</v>
      </c>
      <c r="D1209" s="29">
        <v>70</v>
      </c>
      <c r="E1209" s="329">
        <v>580</v>
      </c>
      <c r="F1209" s="29">
        <v>1000</v>
      </c>
      <c r="G1209" s="29">
        <v>930</v>
      </c>
      <c r="H1209" s="313">
        <v>1187.7494999999999</v>
      </c>
      <c r="I1209" s="313">
        <v>971.57909099999983</v>
      </c>
      <c r="J1209" s="313">
        <v>767.28617699999995</v>
      </c>
      <c r="K1209" s="29">
        <v>39.330000000000005</v>
      </c>
      <c r="L1209" s="314">
        <v>0.5</v>
      </c>
      <c r="M1209" s="315">
        <v>6</v>
      </c>
      <c r="N1209" s="772"/>
      <c r="O1209" s="372">
        <f t="shared" si="84"/>
        <v>39308</v>
      </c>
      <c r="P1209" s="313"/>
      <c r="Q1209" s="396"/>
      <c r="S1209" s="392"/>
      <c r="X1209" s="313">
        <v>34181.238928320003</v>
      </c>
    </row>
    <row r="1210" spans="1:24" x14ac:dyDescent="0.3">
      <c r="A1210" s="77" t="s">
        <v>1791</v>
      </c>
      <c r="B1210" s="77" t="s">
        <v>4823</v>
      </c>
      <c r="C1210" s="29">
        <v>11</v>
      </c>
      <c r="D1210" s="29">
        <v>70</v>
      </c>
      <c r="E1210" s="329">
        <v>640</v>
      </c>
      <c r="F1210" s="29">
        <v>1000</v>
      </c>
      <c r="G1210" s="29">
        <v>930</v>
      </c>
      <c r="H1210" s="313">
        <v>1307.0717999999997</v>
      </c>
      <c r="I1210" s="313">
        <v>1069.1847323999998</v>
      </c>
      <c r="J1210" s="313">
        <v>844.36838279999984</v>
      </c>
      <c r="K1210" s="29">
        <v>43.2</v>
      </c>
      <c r="L1210" s="314">
        <v>0.5</v>
      </c>
      <c r="M1210" s="315">
        <v>6</v>
      </c>
      <c r="N1210" s="772"/>
      <c r="O1210" s="372">
        <f t="shared" si="84"/>
        <v>42484</v>
      </c>
      <c r="P1210" s="313"/>
      <c r="Q1210" s="396"/>
      <c r="S1210" s="392"/>
      <c r="X1210" s="313">
        <v>36942.899749470002</v>
      </c>
    </row>
    <row r="1211" spans="1:24" x14ac:dyDescent="0.3">
      <c r="A1211" s="77" t="s">
        <v>1792</v>
      </c>
      <c r="B1211" s="77" t="s">
        <v>4824</v>
      </c>
      <c r="C1211" s="29">
        <v>12</v>
      </c>
      <c r="D1211" s="29">
        <v>70</v>
      </c>
      <c r="E1211" s="329">
        <v>700</v>
      </c>
      <c r="F1211" s="29">
        <v>1000</v>
      </c>
      <c r="G1211" s="29">
        <v>930</v>
      </c>
      <c r="H1211" s="313">
        <v>1425.2993999999999</v>
      </c>
      <c r="I1211" s="313">
        <v>1165.8949091999998</v>
      </c>
      <c r="J1211" s="313">
        <v>920.7434123999999</v>
      </c>
      <c r="K1211" s="29">
        <v>47.16</v>
      </c>
      <c r="L1211" s="314">
        <v>0.5</v>
      </c>
      <c r="M1211" s="315">
        <v>6</v>
      </c>
      <c r="N1211" s="772"/>
      <c r="O1211" s="372">
        <f t="shared" si="84"/>
        <v>45622</v>
      </c>
      <c r="P1211" s="313"/>
      <c r="Q1211" s="396"/>
      <c r="S1211" s="392"/>
      <c r="X1211" s="313">
        <v>39671.381615580009</v>
      </c>
    </row>
    <row r="1212" spans="1:24" x14ac:dyDescent="0.3">
      <c r="A1212" s="77" t="s">
        <v>1793</v>
      </c>
      <c r="B1212" s="77" t="s">
        <v>4825</v>
      </c>
      <c r="C1212" s="29">
        <v>13</v>
      </c>
      <c r="D1212" s="29">
        <v>70</v>
      </c>
      <c r="E1212" s="329">
        <v>760</v>
      </c>
      <c r="F1212" s="29">
        <v>1000</v>
      </c>
      <c r="G1212" s="29">
        <v>930</v>
      </c>
      <c r="H1212" s="313">
        <v>1544.6216999999999</v>
      </c>
      <c r="I1212" s="313">
        <v>1263.5005505999998</v>
      </c>
      <c r="J1212" s="313">
        <v>997.82561820000001</v>
      </c>
      <c r="K1212" s="29">
        <v>51.03</v>
      </c>
      <c r="L1212" s="314">
        <v>0.5</v>
      </c>
      <c r="M1212" s="315">
        <v>6</v>
      </c>
      <c r="N1212" s="772"/>
      <c r="O1212" s="372">
        <f t="shared" si="84"/>
        <v>48760</v>
      </c>
      <c r="P1212" s="313"/>
      <c r="Q1212" s="396"/>
      <c r="S1212" s="392"/>
      <c r="X1212" s="313">
        <v>42399.863481690008</v>
      </c>
    </row>
    <row r="1213" spans="1:24" x14ac:dyDescent="0.3">
      <c r="A1213" s="77" t="s">
        <v>1794</v>
      </c>
      <c r="B1213" s="77" t="s">
        <v>4826</v>
      </c>
      <c r="C1213" s="29">
        <v>14</v>
      </c>
      <c r="D1213" s="29">
        <v>70</v>
      </c>
      <c r="E1213" s="329">
        <v>820</v>
      </c>
      <c r="F1213" s="29">
        <v>1000</v>
      </c>
      <c r="G1213" s="29">
        <v>930</v>
      </c>
      <c r="H1213" s="313">
        <v>1662.8492999999999</v>
      </c>
      <c r="I1213" s="313">
        <v>1360.2107273999998</v>
      </c>
      <c r="J1213" s="313">
        <v>1074.2006477999998</v>
      </c>
      <c r="K1213" s="29">
        <v>54.9</v>
      </c>
      <c r="L1213" s="314">
        <v>0.5</v>
      </c>
      <c r="M1213" s="315">
        <v>6</v>
      </c>
      <c r="N1213" s="773"/>
      <c r="O1213" s="372">
        <f t="shared" si="84"/>
        <v>51898</v>
      </c>
      <c r="P1213" s="313"/>
      <c r="Q1213" s="396"/>
      <c r="S1213" s="392"/>
      <c r="X1213" s="313">
        <v>45128.345347800008</v>
      </c>
    </row>
    <row r="1214" spans="1:24" x14ac:dyDescent="0.3">
      <c r="E1214" s="67"/>
      <c r="H1214" s="30"/>
      <c r="I1214" s="30"/>
      <c r="J1214" s="30"/>
      <c r="M1214" s="324"/>
      <c r="O1214" s="372">
        <f t="shared" si="84"/>
        <v>0</v>
      </c>
      <c r="P1214" s="30"/>
      <c r="Q1214" s="396"/>
      <c r="S1214" s="392"/>
      <c r="X1214" s="30"/>
    </row>
    <row r="1215" spans="1:24" x14ac:dyDescent="0.3">
      <c r="B1215" s="325" t="s">
        <v>193</v>
      </c>
      <c r="E1215" s="67"/>
      <c r="H1215" s="30"/>
      <c r="I1215" s="30"/>
      <c r="J1215" s="30"/>
      <c r="M1215" s="324"/>
      <c r="O1215" s="372">
        <f t="shared" si="84"/>
        <v>0</v>
      </c>
      <c r="P1215" s="30"/>
      <c r="Q1215" s="396"/>
      <c r="S1215" s="392"/>
      <c r="X1215" s="30"/>
    </row>
    <row r="1216" spans="1:24" x14ac:dyDescent="0.3">
      <c r="A1216" s="77" t="s">
        <v>1795</v>
      </c>
      <c r="B1216" s="77" t="s">
        <v>3875</v>
      </c>
      <c r="C1216" s="29">
        <v>2</v>
      </c>
      <c r="D1216" s="29">
        <v>70</v>
      </c>
      <c r="E1216" s="329">
        <v>100</v>
      </c>
      <c r="F1216" s="29">
        <v>1250</v>
      </c>
      <c r="G1216" s="29">
        <v>1180</v>
      </c>
      <c r="H1216" s="313">
        <v>294.47429999999997</v>
      </c>
      <c r="I1216" s="313">
        <v>240.87997739999997</v>
      </c>
      <c r="J1216" s="313">
        <v>190.23039779999999</v>
      </c>
      <c r="K1216" s="29">
        <v>9.7200000000000006</v>
      </c>
      <c r="L1216" s="314">
        <v>0.5</v>
      </c>
      <c r="M1216" s="315">
        <v>2</v>
      </c>
      <c r="N1216" s="771" t="s">
        <v>186</v>
      </c>
      <c r="O1216" s="372">
        <f t="shared" si="84"/>
        <v>15474</v>
      </c>
      <c r="P1216" s="313"/>
      <c r="Q1216" s="396"/>
      <c r="S1216" s="392"/>
      <c r="X1216" s="313">
        <v>13455.842994000002</v>
      </c>
    </row>
    <row r="1217" spans="1:24" x14ac:dyDescent="0.3">
      <c r="A1217" s="77" t="s">
        <v>1796</v>
      </c>
      <c r="B1217" s="77" t="s">
        <v>3876</v>
      </c>
      <c r="C1217" s="29">
        <v>3</v>
      </c>
      <c r="D1217" s="29">
        <v>70</v>
      </c>
      <c r="E1217" s="329">
        <v>160</v>
      </c>
      <c r="F1217" s="29">
        <v>1250</v>
      </c>
      <c r="G1217" s="29">
        <v>1180</v>
      </c>
      <c r="H1217" s="313">
        <v>442.25880000000001</v>
      </c>
      <c r="I1217" s="313">
        <v>361.76769839999997</v>
      </c>
      <c r="J1217" s="313">
        <v>285.69918480000001</v>
      </c>
      <c r="K1217" s="29">
        <v>14.490000000000002</v>
      </c>
      <c r="L1217" s="314">
        <v>0.5</v>
      </c>
      <c r="M1217" s="315">
        <v>4</v>
      </c>
      <c r="N1217" s="772"/>
      <c r="O1217" s="372">
        <f t="shared" si="84"/>
        <v>19268</v>
      </c>
      <c r="P1217" s="313"/>
      <c r="Q1217" s="396"/>
      <c r="S1217" s="392"/>
      <c r="X1217" s="313">
        <v>16754.541192180001</v>
      </c>
    </row>
    <row r="1218" spans="1:24" x14ac:dyDescent="0.3">
      <c r="A1218" s="77" t="s">
        <v>1797</v>
      </c>
      <c r="B1218" s="77" t="s">
        <v>3877</v>
      </c>
      <c r="C1218" s="29">
        <v>4</v>
      </c>
      <c r="D1218" s="29">
        <v>70</v>
      </c>
      <c r="E1218" s="329">
        <v>220</v>
      </c>
      <c r="F1218" s="29">
        <v>1250</v>
      </c>
      <c r="G1218" s="29">
        <v>1180</v>
      </c>
      <c r="H1218" s="313">
        <v>590.04329999999993</v>
      </c>
      <c r="I1218" s="313">
        <v>482.65541939999991</v>
      </c>
      <c r="J1218" s="313">
        <v>381.16797179999998</v>
      </c>
      <c r="K1218" s="29">
        <v>19.170000000000002</v>
      </c>
      <c r="L1218" s="314">
        <v>0.5</v>
      </c>
      <c r="M1218" s="315">
        <v>4</v>
      </c>
      <c r="N1218" s="772"/>
      <c r="O1218" s="372">
        <f t="shared" si="84"/>
        <v>23069</v>
      </c>
      <c r="P1218" s="313"/>
      <c r="Q1218" s="396"/>
      <c r="S1218" s="392"/>
      <c r="X1218" s="313">
        <v>20060.15223168</v>
      </c>
    </row>
    <row r="1219" spans="1:24" x14ac:dyDescent="0.3">
      <c r="A1219" s="77" t="s">
        <v>1798</v>
      </c>
      <c r="B1219" s="77" t="s">
        <v>4827</v>
      </c>
      <c r="C1219" s="29">
        <v>5</v>
      </c>
      <c r="D1219" s="29">
        <v>70</v>
      </c>
      <c r="E1219" s="329">
        <v>280</v>
      </c>
      <c r="F1219" s="29">
        <v>1250</v>
      </c>
      <c r="G1219" s="29">
        <v>1180</v>
      </c>
      <c r="H1219" s="313">
        <v>737.82779999999991</v>
      </c>
      <c r="I1219" s="313">
        <v>603.54314039999986</v>
      </c>
      <c r="J1219" s="313">
        <v>476.63675879999994</v>
      </c>
      <c r="K1219" s="29">
        <v>24.03</v>
      </c>
      <c r="L1219" s="314">
        <v>0.5</v>
      </c>
      <c r="M1219" s="315">
        <v>4</v>
      </c>
      <c r="N1219" s="772"/>
      <c r="O1219" s="372">
        <f t="shared" si="84"/>
        <v>26879</v>
      </c>
      <c r="P1219" s="313"/>
      <c r="Q1219" s="396"/>
      <c r="S1219" s="392"/>
      <c r="X1219" s="313">
        <v>23372.676112500001</v>
      </c>
    </row>
    <row r="1220" spans="1:24" x14ac:dyDescent="0.3">
      <c r="A1220" s="77" t="s">
        <v>1799</v>
      </c>
      <c r="B1220" s="77" t="s">
        <v>4828</v>
      </c>
      <c r="C1220" s="29">
        <v>6</v>
      </c>
      <c r="D1220" s="29">
        <v>70</v>
      </c>
      <c r="E1220" s="329">
        <v>340</v>
      </c>
      <c r="F1220" s="29">
        <v>1250</v>
      </c>
      <c r="G1220" s="29">
        <v>1180</v>
      </c>
      <c r="H1220" s="313">
        <v>884.51760000000002</v>
      </c>
      <c r="I1220" s="313">
        <v>723.53539679999994</v>
      </c>
      <c r="J1220" s="313">
        <v>571.39836960000002</v>
      </c>
      <c r="K1220" s="29">
        <v>28.71</v>
      </c>
      <c r="L1220" s="314">
        <v>0.5</v>
      </c>
      <c r="M1220" s="315">
        <v>4</v>
      </c>
      <c r="N1220" s="772"/>
      <c r="O1220" s="372">
        <f t="shared" si="84"/>
        <v>30696</v>
      </c>
      <c r="P1220" s="313"/>
      <c r="Q1220" s="396"/>
      <c r="S1220" s="392"/>
      <c r="X1220" s="313">
        <v>26692.11283464</v>
      </c>
    </row>
    <row r="1221" spans="1:24" x14ac:dyDescent="0.3">
      <c r="A1221" s="77" t="s">
        <v>1800</v>
      </c>
      <c r="B1221" s="77" t="s">
        <v>4829</v>
      </c>
      <c r="C1221" s="29">
        <v>7</v>
      </c>
      <c r="D1221" s="29">
        <v>70</v>
      </c>
      <c r="E1221" s="329">
        <v>400</v>
      </c>
      <c r="F1221" s="29">
        <v>1250</v>
      </c>
      <c r="G1221" s="29">
        <v>1180</v>
      </c>
      <c r="H1221" s="313">
        <v>1032.3020999999999</v>
      </c>
      <c r="I1221" s="313">
        <v>844.42311779999989</v>
      </c>
      <c r="J1221" s="313">
        <v>666.86715659999993</v>
      </c>
      <c r="K1221" s="29">
        <v>33.480000000000004</v>
      </c>
      <c r="L1221" s="314">
        <v>0.5</v>
      </c>
      <c r="M1221" s="315">
        <v>4</v>
      </c>
      <c r="N1221" s="772"/>
      <c r="O1221" s="372">
        <f t="shared" si="84"/>
        <v>34521</v>
      </c>
      <c r="P1221" s="313"/>
      <c r="Q1221" s="396"/>
      <c r="S1221" s="392"/>
      <c r="X1221" s="313">
        <v>30018.462398099997</v>
      </c>
    </row>
    <row r="1222" spans="1:24" x14ac:dyDescent="0.3">
      <c r="A1222" s="77" t="s">
        <v>1801</v>
      </c>
      <c r="B1222" s="77" t="s">
        <v>4830</v>
      </c>
      <c r="C1222" s="29">
        <v>8</v>
      </c>
      <c r="D1222" s="29">
        <v>70</v>
      </c>
      <c r="E1222" s="329">
        <v>460</v>
      </c>
      <c r="F1222" s="29">
        <v>1250</v>
      </c>
      <c r="G1222" s="29">
        <v>1180</v>
      </c>
      <c r="H1222" s="313">
        <v>1180.0865999999999</v>
      </c>
      <c r="I1222" s="313">
        <v>965.31083879999983</v>
      </c>
      <c r="J1222" s="313">
        <v>762.33594359999995</v>
      </c>
      <c r="K1222" s="29">
        <v>38.25</v>
      </c>
      <c r="L1222" s="314">
        <v>0.5</v>
      </c>
      <c r="M1222" s="315">
        <v>4</v>
      </c>
      <c r="N1222" s="772"/>
      <c r="O1222" s="372">
        <f t="shared" si="84"/>
        <v>38356</v>
      </c>
      <c r="P1222" s="313"/>
      <c r="Q1222" s="396"/>
      <c r="S1222" s="392"/>
      <c r="X1222" s="313">
        <v>33353.328072240001</v>
      </c>
    </row>
    <row r="1223" spans="1:24" x14ac:dyDescent="0.3">
      <c r="A1223" s="77" t="s">
        <v>1802</v>
      </c>
      <c r="B1223" s="77" t="s">
        <v>4831</v>
      </c>
      <c r="C1223" s="29">
        <v>9</v>
      </c>
      <c r="D1223" s="29">
        <v>70</v>
      </c>
      <c r="E1223" s="329">
        <v>520</v>
      </c>
      <c r="F1223" s="29">
        <v>1250</v>
      </c>
      <c r="G1223" s="29">
        <v>1180</v>
      </c>
      <c r="H1223" s="313">
        <v>1327.8711000000003</v>
      </c>
      <c r="I1223" s="313">
        <v>1086.1985598000001</v>
      </c>
      <c r="J1223" s="313">
        <v>857.8047306000002</v>
      </c>
      <c r="K1223" s="29">
        <v>43.019999999999996</v>
      </c>
      <c r="L1223" s="314">
        <v>0.5</v>
      </c>
      <c r="M1223" s="315">
        <v>4</v>
      </c>
      <c r="N1223" s="772"/>
      <c r="O1223" s="372">
        <f t="shared" si="84"/>
        <v>42198</v>
      </c>
      <c r="P1223" s="313"/>
      <c r="Q1223" s="396"/>
      <c r="S1223" s="392"/>
      <c r="X1223" s="313">
        <v>36693.504995399991</v>
      </c>
    </row>
    <row r="1224" spans="1:24" x14ac:dyDescent="0.3">
      <c r="A1224" s="77" t="s">
        <v>1803</v>
      </c>
      <c r="B1224" s="77" t="s">
        <v>4832</v>
      </c>
      <c r="C1224" s="29">
        <v>10</v>
      </c>
      <c r="D1224" s="29">
        <v>70</v>
      </c>
      <c r="E1224" s="329">
        <v>580</v>
      </c>
      <c r="F1224" s="29">
        <v>1250</v>
      </c>
      <c r="G1224" s="29">
        <v>1180</v>
      </c>
      <c r="H1224" s="313">
        <v>1474.5609000000004</v>
      </c>
      <c r="I1224" s="313">
        <v>1206.1908162000002</v>
      </c>
      <c r="J1224" s="313">
        <v>952.56634140000028</v>
      </c>
      <c r="K1224" s="29">
        <v>47.79</v>
      </c>
      <c r="L1224" s="314">
        <v>0.5</v>
      </c>
      <c r="M1224" s="315">
        <v>6</v>
      </c>
      <c r="N1224" s="772"/>
      <c r="O1224" s="372">
        <f t="shared" si="84"/>
        <v>46050</v>
      </c>
      <c r="P1224" s="313"/>
      <c r="Q1224" s="396"/>
      <c r="S1224" s="392"/>
      <c r="X1224" s="313">
        <v>40043.808006840001</v>
      </c>
    </row>
    <row r="1225" spans="1:24" x14ac:dyDescent="0.3">
      <c r="A1225" s="77" t="s">
        <v>1804</v>
      </c>
      <c r="B1225" s="77" t="s">
        <v>4833</v>
      </c>
      <c r="C1225" s="29">
        <v>11</v>
      </c>
      <c r="D1225" s="29">
        <v>70</v>
      </c>
      <c r="E1225" s="329">
        <v>640</v>
      </c>
      <c r="F1225" s="29">
        <v>1250</v>
      </c>
      <c r="G1225" s="29">
        <v>1180</v>
      </c>
      <c r="H1225" s="313">
        <v>1622.3453999999999</v>
      </c>
      <c r="I1225" s="313">
        <v>1327.0785371999998</v>
      </c>
      <c r="J1225" s="313">
        <v>1048.0351284000001</v>
      </c>
      <c r="K1225" s="29">
        <v>52.56</v>
      </c>
      <c r="L1225" s="314">
        <v>0.5</v>
      </c>
      <c r="M1225" s="315">
        <v>6</v>
      </c>
      <c r="N1225" s="772"/>
      <c r="O1225" s="372">
        <f t="shared" si="84"/>
        <v>49907</v>
      </c>
      <c r="P1225" s="313"/>
      <c r="Q1225" s="396"/>
      <c r="S1225" s="392"/>
      <c r="X1225" s="313">
        <v>43397.813966760012</v>
      </c>
    </row>
    <row r="1226" spans="1:24" x14ac:dyDescent="0.3">
      <c r="A1226" s="77" t="s">
        <v>1805</v>
      </c>
      <c r="B1226" s="77" t="s">
        <v>4834</v>
      </c>
      <c r="C1226" s="29">
        <v>12</v>
      </c>
      <c r="D1226" s="29">
        <v>70</v>
      </c>
      <c r="E1226" s="329">
        <v>700</v>
      </c>
      <c r="F1226" s="29">
        <v>1250</v>
      </c>
      <c r="G1226" s="29">
        <v>1180</v>
      </c>
      <c r="H1226" s="313">
        <v>1770.1299000000001</v>
      </c>
      <c r="I1226" s="313">
        <v>1447.9662582000001</v>
      </c>
      <c r="J1226" s="313">
        <v>1143.5039154000001</v>
      </c>
      <c r="K1226" s="29">
        <v>57.330000000000005</v>
      </c>
      <c r="L1226" s="314">
        <v>0.5</v>
      </c>
      <c r="M1226" s="315">
        <v>6</v>
      </c>
      <c r="N1226" s="772"/>
      <c r="O1226" s="372">
        <f t="shared" si="84"/>
        <v>53721</v>
      </c>
      <c r="P1226" s="313"/>
      <c r="Q1226" s="396"/>
      <c r="S1226" s="392"/>
      <c r="X1226" s="313">
        <v>46714.12968024001</v>
      </c>
    </row>
    <row r="1227" spans="1:24" x14ac:dyDescent="0.3">
      <c r="A1227" s="77" t="s">
        <v>1806</v>
      </c>
      <c r="B1227" s="77" t="s">
        <v>4835</v>
      </c>
      <c r="C1227" s="29">
        <v>13</v>
      </c>
      <c r="D1227" s="29">
        <v>70</v>
      </c>
      <c r="E1227" s="329">
        <v>760</v>
      </c>
      <c r="F1227" s="29">
        <v>1250</v>
      </c>
      <c r="G1227" s="29">
        <v>1180</v>
      </c>
      <c r="H1227" s="313">
        <v>1916.8197000000002</v>
      </c>
      <c r="I1227" s="313">
        <v>1567.9585146000002</v>
      </c>
      <c r="J1227" s="313">
        <v>1238.2655262000003</v>
      </c>
      <c r="K1227" s="29">
        <v>62.1</v>
      </c>
      <c r="L1227" s="314">
        <v>0.5</v>
      </c>
      <c r="M1227" s="315">
        <v>6</v>
      </c>
      <c r="N1227" s="772"/>
      <c r="O1227" s="372">
        <f t="shared" si="84"/>
        <v>57533</v>
      </c>
      <c r="P1227" s="313"/>
      <c r="Q1227" s="396"/>
      <c r="S1227" s="392"/>
      <c r="X1227" s="313">
        <v>50028.837093179995</v>
      </c>
    </row>
    <row r="1228" spans="1:24" x14ac:dyDescent="0.3">
      <c r="A1228" s="77" t="s">
        <v>1807</v>
      </c>
      <c r="B1228" s="77" t="s">
        <v>4836</v>
      </c>
      <c r="C1228" s="29">
        <v>14</v>
      </c>
      <c r="D1228" s="29">
        <v>70</v>
      </c>
      <c r="E1228" s="329">
        <v>820</v>
      </c>
      <c r="F1228" s="29">
        <v>1250</v>
      </c>
      <c r="G1228" s="29">
        <v>1180</v>
      </c>
      <c r="H1228" s="313">
        <v>2064.6041999999998</v>
      </c>
      <c r="I1228" s="313">
        <v>1688.8462355999998</v>
      </c>
      <c r="J1228" s="313">
        <v>1333.7343131999999</v>
      </c>
      <c r="K1228" s="29">
        <v>66.78</v>
      </c>
      <c r="L1228" s="314">
        <v>0.5</v>
      </c>
      <c r="M1228" s="315">
        <v>6</v>
      </c>
      <c r="N1228" s="773"/>
      <c r="O1228" s="372">
        <f t="shared" si="84"/>
        <v>61345</v>
      </c>
      <c r="P1228" s="313"/>
      <c r="Q1228" s="396"/>
      <c r="S1228" s="392"/>
      <c r="X1228" s="313">
        <v>53343.544506120001</v>
      </c>
    </row>
    <row r="1229" spans="1:24" x14ac:dyDescent="0.3">
      <c r="E1229" s="67"/>
      <c r="H1229" s="30"/>
      <c r="I1229" s="30"/>
      <c r="J1229" s="30"/>
      <c r="M1229" s="323"/>
      <c r="O1229" s="372">
        <f t="shared" ref="O1229:O1292" si="85">ROUND(X1229*1.15,0)</f>
        <v>0</v>
      </c>
      <c r="P1229" s="30"/>
      <c r="Q1229" s="396"/>
      <c r="S1229" s="392"/>
      <c r="X1229" s="30"/>
    </row>
    <row r="1230" spans="1:24" x14ac:dyDescent="0.3">
      <c r="B1230" s="325" t="s">
        <v>194</v>
      </c>
      <c r="E1230" s="67"/>
      <c r="H1230" s="30"/>
      <c r="I1230" s="30"/>
      <c r="J1230" s="30"/>
      <c r="M1230" s="324"/>
      <c r="O1230" s="372">
        <f t="shared" si="85"/>
        <v>0</v>
      </c>
      <c r="P1230" s="30"/>
      <c r="Q1230" s="396"/>
      <c r="S1230" s="392"/>
      <c r="X1230" s="30"/>
    </row>
    <row r="1231" spans="1:24" x14ac:dyDescent="0.3">
      <c r="A1231" s="77" t="s">
        <v>1808</v>
      </c>
      <c r="B1231" s="77" t="s">
        <v>3878</v>
      </c>
      <c r="C1231" s="29">
        <v>2</v>
      </c>
      <c r="D1231" s="29">
        <v>70</v>
      </c>
      <c r="E1231" s="329">
        <v>100</v>
      </c>
      <c r="F1231" s="29">
        <v>1500</v>
      </c>
      <c r="G1231" s="29">
        <v>1430</v>
      </c>
      <c r="H1231" s="313">
        <v>354.68279999999999</v>
      </c>
      <c r="I1231" s="313">
        <v>290.1305304</v>
      </c>
      <c r="J1231" s="313">
        <v>229.12508879999999</v>
      </c>
      <c r="K1231" s="29">
        <v>11.43</v>
      </c>
      <c r="L1231" s="314">
        <v>0.5</v>
      </c>
      <c r="M1231" s="315">
        <v>2</v>
      </c>
      <c r="N1231" s="771" t="s">
        <v>186</v>
      </c>
      <c r="O1231" s="372">
        <f t="shared" si="85"/>
        <v>15879</v>
      </c>
      <c r="P1231" s="313"/>
      <c r="Q1231" s="396"/>
      <c r="S1231" s="392"/>
      <c r="X1231" s="313">
        <v>13807.941740999997</v>
      </c>
    </row>
    <row r="1232" spans="1:24" x14ac:dyDescent="0.3">
      <c r="A1232" s="77" t="s">
        <v>1809</v>
      </c>
      <c r="B1232" s="77" t="s">
        <v>3879</v>
      </c>
      <c r="C1232" s="29">
        <v>3</v>
      </c>
      <c r="D1232" s="29">
        <v>70</v>
      </c>
      <c r="E1232" s="329">
        <v>160</v>
      </c>
      <c r="F1232" s="29">
        <v>1500</v>
      </c>
      <c r="G1232" s="29">
        <v>1430</v>
      </c>
      <c r="H1232" s="313">
        <v>532.02420000000006</v>
      </c>
      <c r="I1232" s="313">
        <v>435.19579560000005</v>
      </c>
      <c r="J1232" s="313">
        <v>343.68763320000005</v>
      </c>
      <c r="K1232" s="29">
        <v>17.009999999999998</v>
      </c>
      <c r="L1232" s="314">
        <v>0.5</v>
      </c>
      <c r="M1232" s="315">
        <v>4</v>
      </c>
      <c r="N1232" s="772"/>
      <c r="O1232" s="372">
        <f t="shared" si="85"/>
        <v>19880</v>
      </c>
      <c r="P1232" s="313"/>
      <c r="Q1232" s="396"/>
      <c r="S1232" s="392"/>
      <c r="X1232" s="313">
        <v>17287.232468219998</v>
      </c>
    </row>
    <row r="1233" spans="1:24" x14ac:dyDescent="0.3">
      <c r="A1233" s="77" t="s">
        <v>1810</v>
      </c>
      <c r="B1233" s="77" t="s">
        <v>3880</v>
      </c>
      <c r="C1233" s="29">
        <v>4</v>
      </c>
      <c r="D1233" s="29">
        <v>70</v>
      </c>
      <c r="E1233" s="329">
        <v>220</v>
      </c>
      <c r="F1233" s="29">
        <v>1500</v>
      </c>
      <c r="G1233" s="29">
        <v>1430</v>
      </c>
      <c r="H1233" s="313">
        <v>708.27089999999987</v>
      </c>
      <c r="I1233" s="313">
        <v>579.36559619999991</v>
      </c>
      <c r="J1233" s="313">
        <v>457.54300139999992</v>
      </c>
      <c r="K1233" s="29">
        <v>22.68</v>
      </c>
      <c r="L1233" s="314">
        <v>0.5</v>
      </c>
      <c r="M1233" s="315">
        <v>4</v>
      </c>
      <c r="N1233" s="772"/>
      <c r="O1233" s="372">
        <f t="shared" si="85"/>
        <v>23890</v>
      </c>
      <c r="P1233" s="313"/>
      <c r="Q1233" s="396"/>
      <c r="S1233" s="392"/>
      <c r="X1233" s="313">
        <v>20773.815052319995</v>
      </c>
    </row>
    <row r="1234" spans="1:24" x14ac:dyDescent="0.3">
      <c r="A1234" s="77" t="s">
        <v>1811</v>
      </c>
      <c r="B1234" s="77" t="s">
        <v>4837</v>
      </c>
      <c r="C1234" s="29">
        <v>5</v>
      </c>
      <c r="D1234" s="29">
        <v>70</v>
      </c>
      <c r="E1234" s="329">
        <v>280</v>
      </c>
      <c r="F1234" s="29">
        <v>1500</v>
      </c>
      <c r="G1234" s="29">
        <v>1430</v>
      </c>
      <c r="H1234" s="313">
        <v>885.6123</v>
      </c>
      <c r="I1234" s="313">
        <v>724.43086139999991</v>
      </c>
      <c r="J1234" s="313">
        <v>572.10554580000007</v>
      </c>
      <c r="K1234" s="29">
        <v>28.259999999999998</v>
      </c>
      <c r="L1234" s="314">
        <v>0.5</v>
      </c>
      <c r="M1234" s="315">
        <v>4</v>
      </c>
      <c r="N1234" s="772"/>
      <c r="O1234" s="372">
        <f t="shared" si="85"/>
        <v>27908</v>
      </c>
      <c r="P1234" s="313"/>
      <c r="Q1234" s="396"/>
      <c r="S1234" s="392"/>
      <c r="X1234" s="313">
        <v>24267.6894933</v>
      </c>
    </row>
    <row r="1235" spans="1:24" x14ac:dyDescent="0.3">
      <c r="A1235" s="77" t="s">
        <v>1812</v>
      </c>
      <c r="B1235" s="77" t="s">
        <v>4838</v>
      </c>
      <c r="C1235" s="29">
        <v>6</v>
      </c>
      <c r="D1235" s="29">
        <v>70</v>
      </c>
      <c r="E1235" s="329">
        <v>340</v>
      </c>
      <c r="F1235" s="29">
        <v>1500</v>
      </c>
      <c r="G1235" s="29">
        <v>1430</v>
      </c>
      <c r="H1235" s="313">
        <v>1062.9537</v>
      </c>
      <c r="I1235" s="313">
        <v>869.49612659999991</v>
      </c>
      <c r="J1235" s="313">
        <v>686.66809020000005</v>
      </c>
      <c r="K1235" s="29">
        <v>33.840000000000003</v>
      </c>
      <c r="L1235" s="314">
        <v>0.5</v>
      </c>
      <c r="M1235" s="315">
        <v>4</v>
      </c>
      <c r="N1235" s="772"/>
      <c r="O1235" s="372">
        <f t="shared" si="85"/>
        <v>31932</v>
      </c>
      <c r="P1235" s="313"/>
      <c r="Q1235" s="396"/>
      <c r="S1235" s="392"/>
      <c r="X1235" s="313">
        <v>27767.255875920004</v>
      </c>
    </row>
    <row r="1236" spans="1:24" x14ac:dyDescent="0.3">
      <c r="A1236" s="77" t="s">
        <v>1813</v>
      </c>
      <c r="B1236" s="77" t="s">
        <v>4839</v>
      </c>
      <c r="C1236" s="29">
        <v>7</v>
      </c>
      <c r="D1236" s="29">
        <v>70</v>
      </c>
      <c r="E1236" s="329">
        <v>400</v>
      </c>
      <c r="F1236" s="29">
        <v>1500</v>
      </c>
      <c r="G1236" s="29">
        <v>1430</v>
      </c>
      <c r="H1236" s="313">
        <v>1240.2951</v>
      </c>
      <c r="I1236" s="313">
        <v>1014.5613918</v>
      </c>
      <c r="J1236" s="313">
        <v>801.23063460000003</v>
      </c>
      <c r="K1236" s="29">
        <v>39.51</v>
      </c>
      <c r="L1236" s="314">
        <v>0.5</v>
      </c>
      <c r="M1236" s="315">
        <v>4</v>
      </c>
      <c r="N1236" s="772"/>
      <c r="O1236" s="372">
        <f t="shared" si="85"/>
        <v>35967</v>
      </c>
      <c r="P1236" s="313"/>
      <c r="Q1236" s="396"/>
      <c r="S1236" s="392"/>
      <c r="X1236" s="313">
        <v>31275.712353599996</v>
      </c>
    </row>
    <row r="1237" spans="1:24" x14ac:dyDescent="0.3">
      <c r="A1237" s="77" t="s">
        <v>1814</v>
      </c>
      <c r="B1237" s="77" t="s">
        <v>4840</v>
      </c>
      <c r="C1237" s="29">
        <v>8</v>
      </c>
      <c r="D1237" s="29">
        <v>70</v>
      </c>
      <c r="E1237" s="329">
        <v>460</v>
      </c>
      <c r="F1237" s="29">
        <v>1500</v>
      </c>
      <c r="G1237" s="29">
        <v>1430</v>
      </c>
      <c r="H1237" s="313">
        <v>1417.6364999999998</v>
      </c>
      <c r="I1237" s="313">
        <v>1159.6266569999998</v>
      </c>
      <c r="J1237" s="313">
        <v>915.7931789999999</v>
      </c>
      <c r="K1237" s="29">
        <v>45.09</v>
      </c>
      <c r="L1237" s="314">
        <v>0.5</v>
      </c>
      <c r="M1237" s="315">
        <v>4</v>
      </c>
      <c r="N1237" s="772"/>
      <c r="O1237" s="372">
        <f t="shared" si="85"/>
        <v>40008</v>
      </c>
      <c r="P1237" s="313"/>
      <c r="Q1237" s="396"/>
      <c r="S1237" s="392"/>
      <c r="X1237" s="313">
        <v>34789.857418799998</v>
      </c>
    </row>
    <row r="1238" spans="1:24" x14ac:dyDescent="0.3">
      <c r="A1238" s="77" t="s">
        <v>1815</v>
      </c>
      <c r="B1238" s="77" t="s">
        <v>4841</v>
      </c>
      <c r="C1238" s="29">
        <v>9</v>
      </c>
      <c r="D1238" s="29">
        <v>70</v>
      </c>
      <c r="E1238" s="329">
        <v>520</v>
      </c>
      <c r="F1238" s="29">
        <v>1500</v>
      </c>
      <c r="G1238" s="29">
        <v>1430</v>
      </c>
      <c r="H1238" s="313">
        <v>1594.9779000000001</v>
      </c>
      <c r="I1238" s="313">
        <v>1304.6919221999999</v>
      </c>
      <c r="J1238" s="313">
        <v>1030.3557234</v>
      </c>
      <c r="K1238" s="29">
        <v>50.67</v>
      </c>
      <c r="L1238" s="314">
        <v>0.5</v>
      </c>
      <c r="M1238" s="315">
        <v>4</v>
      </c>
      <c r="N1238" s="772"/>
      <c r="O1238" s="372">
        <f t="shared" si="85"/>
        <v>44060</v>
      </c>
      <c r="P1238" s="313"/>
      <c r="Q1238" s="396"/>
      <c r="S1238" s="392"/>
      <c r="X1238" s="313">
        <v>38312.89593318</v>
      </c>
    </row>
    <row r="1239" spans="1:24" x14ac:dyDescent="0.3">
      <c r="A1239" s="77" t="s">
        <v>1816</v>
      </c>
      <c r="B1239" s="77" t="s">
        <v>4842</v>
      </c>
      <c r="C1239" s="29">
        <v>10</v>
      </c>
      <c r="D1239" s="29">
        <v>70</v>
      </c>
      <c r="E1239" s="329">
        <v>580</v>
      </c>
      <c r="F1239" s="29">
        <v>1500</v>
      </c>
      <c r="G1239" s="29">
        <v>1430</v>
      </c>
      <c r="H1239" s="313">
        <v>1772.3193000000001</v>
      </c>
      <c r="I1239" s="313">
        <v>1449.7571874</v>
      </c>
      <c r="J1239" s="313">
        <v>1144.9182678000002</v>
      </c>
      <c r="K1239" s="29">
        <v>56.34</v>
      </c>
      <c r="L1239" s="314">
        <v>0.5</v>
      </c>
      <c r="M1239" s="315">
        <v>6</v>
      </c>
      <c r="N1239" s="772"/>
      <c r="O1239" s="372">
        <f t="shared" si="85"/>
        <v>48118</v>
      </c>
      <c r="P1239" s="313"/>
      <c r="Q1239" s="396"/>
      <c r="S1239" s="392"/>
      <c r="X1239" s="313">
        <v>41841.619680960001</v>
      </c>
    </row>
    <row r="1240" spans="1:24" x14ac:dyDescent="0.3">
      <c r="A1240" s="77" t="s">
        <v>1817</v>
      </c>
      <c r="B1240" s="77" t="s">
        <v>4843</v>
      </c>
      <c r="C1240" s="29">
        <v>11</v>
      </c>
      <c r="D1240" s="29">
        <v>70</v>
      </c>
      <c r="E1240" s="329">
        <v>640</v>
      </c>
      <c r="F1240" s="29">
        <v>1500</v>
      </c>
      <c r="G1240" s="29">
        <v>1430</v>
      </c>
      <c r="H1240" s="313">
        <v>1948.566</v>
      </c>
      <c r="I1240" s="313">
        <v>1593.9269879999999</v>
      </c>
      <c r="J1240" s="313">
        <v>1258.7736360000001</v>
      </c>
      <c r="K1240" s="29">
        <v>61.92</v>
      </c>
      <c r="L1240" s="314">
        <v>0.5</v>
      </c>
      <c r="M1240" s="315">
        <v>6</v>
      </c>
      <c r="N1240" s="772"/>
      <c r="O1240" s="372">
        <f t="shared" si="85"/>
        <v>52186</v>
      </c>
      <c r="P1240" s="313"/>
      <c r="Q1240" s="396"/>
      <c r="S1240" s="392"/>
      <c r="X1240" s="313">
        <v>45379.240232040007</v>
      </c>
    </row>
    <row r="1241" spans="1:24" x14ac:dyDescent="0.3">
      <c r="A1241" s="77" t="s">
        <v>1818</v>
      </c>
      <c r="B1241" s="77" t="s">
        <v>4844</v>
      </c>
      <c r="C1241" s="29">
        <v>12</v>
      </c>
      <c r="D1241" s="29">
        <v>70</v>
      </c>
      <c r="E1241" s="329">
        <v>700</v>
      </c>
      <c r="F1241" s="29">
        <v>1500</v>
      </c>
      <c r="G1241" s="29">
        <v>1430</v>
      </c>
      <c r="H1241" s="313">
        <v>2125.9074000000001</v>
      </c>
      <c r="I1241" s="313">
        <v>1738.9922531999998</v>
      </c>
      <c r="J1241" s="313">
        <v>1373.3361804000001</v>
      </c>
      <c r="K1241" s="29">
        <v>67.5</v>
      </c>
      <c r="L1241" s="314">
        <v>0.5</v>
      </c>
      <c r="M1241" s="315">
        <v>6</v>
      </c>
      <c r="N1241" s="772"/>
      <c r="O1241" s="372">
        <f t="shared" si="85"/>
        <v>56201</v>
      </c>
      <c r="P1241" s="313"/>
      <c r="Q1241" s="396"/>
      <c r="S1241" s="392"/>
      <c r="X1241" s="313">
        <v>48870.860704380015</v>
      </c>
    </row>
    <row r="1242" spans="1:24" x14ac:dyDescent="0.3">
      <c r="A1242" s="77" t="s">
        <v>1819</v>
      </c>
      <c r="B1242" s="77" t="s">
        <v>4845</v>
      </c>
      <c r="C1242" s="29">
        <v>13</v>
      </c>
      <c r="D1242" s="29">
        <v>70</v>
      </c>
      <c r="E1242" s="329">
        <v>760</v>
      </c>
      <c r="F1242" s="29">
        <v>1500</v>
      </c>
      <c r="G1242" s="29">
        <v>1430</v>
      </c>
      <c r="H1242" s="313">
        <v>2303.2487999999998</v>
      </c>
      <c r="I1242" s="313">
        <v>1884.0575183999997</v>
      </c>
      <c r="J1242" s="313">
        <v>1487.8987247999999</v>
      </c>
      <c r="K1242" s="29">
        <v>73.17</v>
      </c>
      <c r="L1242" s="314">
        <v>0.5</v>
      </c>
      <c r="M1242" s="315">
        <v>6</v>
      </c>
      <c r="N1242" s="772"/>
      <c r="O1242" s="372">
        <f t="shared" si="85"/>
        <v>60222</v>
      </c>
      <c r="P1242" s="313"/>
      <c r="Q1242" s="396"/>
      <c r="S1242" s="392"/>
      <c r="X1242" s="313">
        <v>52367.30607834</v>
      </c>
    </row>
    <row r="1243" spans="1:24" x14ac:dyDescent="0.3">
      <c r="A1243" s="77" t="s">
        <v>1820</v>
      </c>
      <c r="B1243" s="77" t="s">
        <v>4846</v>
      </c>
      <c r="C1243" s="29">
        <v>14</v>
      </c>
      <c r="D1243" s="29">
        <v>70</v>
      </c>
      <c r="E1243" s="329">
        <v>820</v>
      </c>
      <c r="F1243" s="29">
        <v>1500</v>
      </c>
      <c r="G1243" s="29">
        <v>1430</v>
      </c>
      <c r="H1243" s="313">
        <v>2480.5902000000001</v>
      </c>
      <c r="I1243" s="313">
        <v>2029.1227836</v>
      </c>
      <c r="J1243" s="313">
        <v>1602.4612692000001</v>
      </c>
      <c r="K1243" s="29">
        <v>78.75</v>
      </c>
      <c r="L1243" s="314">
        <v>0.5</v>
      </c>
      <c r="M1243" s="315">
        <v>6</v>
      </c>
      <c r="N1243" s="773"/>
      <c r="O1243" s="372">
        <f t="shared" si="85"/>
        <v>64243</v>
      </c>
      <c r="P1243" s="313"/>
      <c r="Q1243" s="396"/>
      <c r="S1243" s="392"/>
      <c r="X1243" s="313">
        <v>55863.751452299999</v>
      </c>
    </row>
    <row r="1244" spans="1:24" x14ac:dyDescent="0.3">
      <c r="E1244" s="67"/>
      <c r="H1244" s="30"/>
      <c r="I1244" s="30"/>
      <c r="J1244" s="30"/>
      <c r="M1244" s="323"/>
      <c r="O1244" s="372">
        <f t="shared" si="85"/>
        <v>0</v>
      </c>
      <c r="P1244" s="30"/>
      <c r="Q1244" s="396"/>
      <c r="S1244" s="392"/>
      <c r="X1244" s="30"/>
    </row>
    <row r="1245" spans="1:24" x14ac:dyDescent="0.3">
      <c r="B1245" s="325" t="s">
        <v>195</v>
      </c>
      <c r="E1245" s="67"/>
      <c r="H1245" s="30"/>
      <c r="I1245" s="30"/>
      <c r="J1245" s="30"/>
      <c r="M1245" s="324"/>
      <c r="O1245" s="372">
        <f t="shared" si="85"/>
        <v>0</v>
      </c>
      <c r="P1245" s="30"/>
      <c r="Q1245" s="396"/>
      <c r="S1245" s="392"/>
      <c r="X1245" s="30"/>
    </row>
    <row r="1246" spans="1:24" x14ac:dyDescent="0.3">
      <c r="A1246" s="77" t="s">
        <v>1821</v>
      </c>
      <c r="B1246" s="77" t="s">
        <v>3881</v>
      </c>
      <c r="C1246" s="29">
        <v>2</v>
      </c>
      <c r="D1246" s="29">
        <v>70</v>
      </c>
      <c r="E1246" s="329">
        <v>100</v>
      </c>
      <c r="F1246" s="29">
        <v>1750</v>
      </c>
      <c r="G1246" s="29">
        <v>1680</v>
      </c>
      <c r="H1246" s="313">
        <v>411.60719999999998</v>
      </c>
      <c r="I1246" s="313">
        <v>336.69468959999995</v>
      </c>
      <c r="J1246" s="313">
        <v>265.8982512</v>
      </c>
      <c r="K1246" s="29">
        <v>13.14</v>
      </c>
      <c r="L1246" s="314">
        <v>0.5</v>
      </c>
      <c r="M1246" s="315">
        <v>2</v>
      </c>
      <c r="N1246" s="771" t="s">
        <v>186</v>
      </c>
      <c r="O1246" s="372">
        <f t="shared" si="85"/>
        <v>16843</v>
      </c>
      <c r="P1246" s="313"/>
      <c r="Q1246" s="396"/>
      <c r="S1246" s="392"/>
      <c r="X1246" s="313">
        <v>14645.968623000001</v>
      </c>
    </row>
    <row r="1247" spans="1:24" x14ac:dyDescent="0.3">
      <c r="A1247" s="77" t="s">
        <v>1822</v>
      </c>
      <c r="B1247" s="77" t="s">
        <v>3882</v>
      </c>
      <c r="C1247" s="29">
        <v>3</v>
      </c>
      <c r="D1247" s="29">
        <v>70</v>
      </c>
      <c r="E1247" s="329">
        <v>160</v>
      </c>
      <c r="F1247" s="29">
        <v>1750</v>
      </c>
      <c r="G1247" s="29">
        <v>1680</v>
      </c>
      <c r="H1247" s="313">
        <v>617.41079999999999</v>
      </c>
      <c r="I1247" s="313">
        <v>505.04203439999998</v>
      </c>
      <c r="J1247" s="313">
        <v>398.84737680000001</v>
      </c>
      <c r="K1247" s="29">
        <v>19.53</v>
      </c>
      <c r="L1247" s="314">
        <v>0.5</v>
      </c>
      <c r="M1247" s="315">
        <v>4</v>
      </c>
      <c r="N1247" s="772"/>
      <c r="O1247" s="372">
        <f t="shared" si="85"/>
        <v>21327</v>
      </c>
      <c r="P1247" s="313"/>
      <c r="Q1247" s="396"/>
      <c r="S1247" s="392"/>
      <c r="X1247" s="313">
        <v>18545.595991559996</v>
      </c>
    </row>
    <row r="1248" spans="1:24" x14ac:dyDescent="0.3">
      <c r="A1248" s="77" t="s">
        <v>1823</v>
      </c>
      <c r="B1248" s="77" t="s">
        <v>3883</v>
      </c>
      <c r="C1248" s="29">
        <v>4</v>
      </c>
      <c r="D1248" s="29">
        <v>70</v>
      </c>
      <c r="E1248" s="329">
        <v>220</v>
      </c>
      <c r="F1248" s="29">
        <v>1750</v>
      </c>
      <c r="G1248" s="29">
        <v>1680</v>
      </c>
      <c r="H1248" s="313">
        <v>823.21439999999996</v>
      </c>
      <c r="I1248" s="313">
        <v>673.38937919999989</v>
      </c>
      <c r="J1248" s="313">
        <v>531.79650240000001</v>
      </c>
      <c r="K1248" s="29">
        <v>26.009999999999998</v>
      </c>
      <c r="L1248" s="314">
        <v>0.5</v>
      </c>
      <c r="M1248" s="315">
        <v>4</v>
      </c>
      <c r="N1248" s="772"/>
      <c r="O1248" s="372">
        <f t="shared" si="85"/>
        <v>25821</v>
      </c>
      <c r="P1248" s="313"/>
      <c r="Q1248" s="396"/>
      <c r="S1248" s="392"/>
      <c r="X1248" s="313">
        <v>22453.397350560004</v>
      </c>
    </row>
    <row r="1249" spans="1:24" x14ac:dyDescent="0.3">
      <c r="A1249" s="77" t="s">
        <v>1824</v>
      </c>
      <c r="B1249" s="77" t="s">
        <v>4847</v>
      </c>
      <c r="C1249" s="29">
        <v>5</v>
      </c>
      <c r="D1249" s="29">
        <v>70</v>
      </c>
      <c r="E1249" s="329">
        <v>280</v>
      </c>
      <c r="F1249" s="29">
        <v>1750</v>
      </c>
      <c r="G1249" s="29">
        <v>1680</v>
      </c>
      <c r="H1249" s="313">
        <v>1029.018</v>
      </c>
      <c r="I1249" s="313">
        <v>841.73672399999998</v>
      </c>
      <c r="J1249" s="313">
        <v>664.74562800000001</v>
      </c>
      <c r="K1249" s="29">
        <v>32.49</v>
      </c>
      <c r="L1249" s="314">
        <v>0.5</v>
      </c>
      <c r="M1249" s="315">
        <v>4</v>
      </c>
      <c r="N1249" s="772"/>
      <c r="O1249" s="372">
        <f t="shared" si="85"/>
        <v>30325</v>
      </c>
      <c r="P1249" s="313"/>
      <c r="Q1249" s="396"/>
      <c r="S1249" s="392"/>
      <c r="X1249" s="313">
        <v>26369.3727</v>
      </c>
    </row>
    <row r="1250" spans="1:24" x14ac:dyDescent="0.3">
      <c r="A1250" s="77" t="s">
        <v>1825</v>
      </c>
      <c r="B1250" s="77" t="s">
        <v>4848</v>
      </c>
      <c r="C1250" s="29">
        <v>6</v>
      </c>
      <c r="D1250" s="29">
        <v>70</v>
      </c>
      <c r="E1250" s="329">
        <v>340</v>
      </c>
      <c r="F1250" s="29">
        <v>1750</v>
      </c>
      <c r="G1250" s="29">
        <v>1680</v>
      </c>
      <c r="H1250" s="313">
        <v>1234.8216</v>
      </c>
      <c r="I1250" s="313">
        <v>1010.0840688</v>
      </c>
      <c r="J1250" s="313">
        <v>797.69475360000001</v>
      </c>
      <c r="K1250" s="29">
        <v>38.97</v>
      </c>
      <c r="L1250" s="314">
        <v>0.5</v>
      </c>
      <c r="M1250" s="315">
        <v>4</v>
      </c>
      <c r="N1250" s="772"/>
      <c r="O1250" s="372">
        <f t="shared" si="85"/>
        <v>34839</v>
      </c>
      <c r="P1250" s="313"/>
      <c r="Q1250" s="396"/>
      <c r="S1250" s="392"/>
      <c r="X1250" s="313">
        <v>30295.121955119997</v>
      </c>
    </row>
    <row r="1251" spans="1:24" x14ac:dyDescent="0.3">
      <c r="A1251" s="77" t="s">
        <v>1826</v>
      </c>
      <c r="B1251" s="77" t="s">
        <v>4849</v>
      </c>
      <c r="C1251" s="29">
        <v>7</v>
      </c>
      <c r="D1251" s="29">
        <v>70</v>
      </c>
      <c r="E1251" s="329">
        <v>400</v>
      </c>
      <c r="F1251" s="29">
        <v>1750</v>
      </c>
      <c r="G1251" s="29">
        <v>1680</v>
      </c>
      <c r="H1251" s="313">
        <v>1440.6252000000002</v>
      </c>
      <c r="I1251" s="313">
        <v>1178.4314136</v>
      </c>
      <c r="J1251" s="313">
        <v>930.64387920000013</v>
      </c>
      <c r="K1251" s="29">
        <v>45.36</v>
      </c>
      <c r="L1251" s="314">
        <v>0.5</v>
      </c>
      <c r="M1251" s="315">
        <v>4</v>
      </c>
      <c r="N1251" s="772"/>
      <c r="O1251" s="372">
        <f t="shared" si="85"/>
        <v>39362</v>
      </c>
      <c r="P1251" s="313"/>
      <c r="Q1251" s="396"/>
      <c r="S1251" s="392"/>
      <c r="X1251" s="313">
        <v>34227.446962500006</v>
      </c>
    </row>
    <row r="1252" spans="1:24" x14ac:dyDescent="0.3">
      <c r="A1252" s="77" t="s">
        <v>1827</v>
      </c>
      <c r="B1252" s="77" t="s">
        <v>4850</v>
      </c>
      <c r="C1252" s="29">
        <v>8</v>
      </c>
      <c r="D1252" s="29">
        <v>70</v>
      </c>
      <c r="E1252" s="329">
        <v>460</v>
      </c>
      <c r="F1252" s="29">
        <v>1750</v>
      </c>
      <c r="G1252" s="29">
        <v>1680</v>
      </c>
      <c r="H1252" s="313">
        <v>1647.5235</v>
      </c>
      <c r="I1252" s="313">
        <v>1347.674223</v>
      </c>
      <c r="J1252" s="313">
        <v>1064.3001810000001</v>
      </c>
      <c r="K1252" s="29">
        <v>51.84</v>
      </c>
      <c r="L1252" s="314">
        <v>0.5</v>
      </c>
      <c r="M1252" s="315">
        <v>4</v>
      </c>
      <c r="N1252" s="772"/>
      <c r="O1252" s="372">
        <f t="shared" si="85"/>
        <v>43889</v>
      </c>
      <c r="P1252" s="313"/>
      <c r="Q1252" s="396"/>
      <c r="S1252" s="392"/>
      <c r="X1252" s="313">
        <v>38164.739421599996</v>
      </c>
    </row>
    <row r="1253" spans="1:24" x14ac:dyDescent="0.3">
      <c r="A1253" s="77" t="s">
        <v>1828</v>
      </c>
      <c r="B1253" s="77" t="s">
        <v>4851</v>
      </c>
      <c r="C1253" s="29">
        <v>9</v>
      </c>
      <c r="D1253" s="29">
        <v>70</v>
      </c>
      <c r="E1253" s="329">
        <v>520</v>
      </c>
      <c r="F1253" s="29">
        <v>1750</v>
      </c>
      <c r="G1253" s="29">
        <v>1680</v>
      </c>
      <c r="H1253" s="313">
        <v>1853.3271</v>
      </c>
      <c r="I1253" s="313">
        <v>1516.0215678</v>
      </c>
      <c r="J1253" s="313">
        <v>1197.2493066</v>
      </c>
      <c r="K1253" s="29">
        <v>58.32</v>
      </c>
      <c r="L1253" s="314">
        <v>0.5</v>
      </c>
      <c r="M1253" s="315">
        <v>4</v>
      </c>
      <c r="N1253" s="772"/>
      <c r="O1253" s="372">
        <f t="shared" si="85"/>
        <v>48430</v>
      </c>
      <c r="P1253" s="313"/>
      <c r="Q1253" s="396"/>
      <c r="S1253" s="392"/>
      <c r="X1253" s="313">
        <v>42113.409055740005</v>
      </c>
    </row>
    <row r="1254" spans="1:24" x14ac:dyDescent="0.3">
      <c r="A1254" s="77" t="s">
        <v>1829</v>
      </c>
      <c r="B1254" s="77" t="s">
        <v>4852</v>
      </c>
      <c r="C1254" s="29">
        <v>10</v>
      </c>
      <c r="D1254" s="29">
        <v>70</v>
      </c>
      <c r="E1254" s="329">
        <v>580</v>
      </c>
      <c r="F1254" s="29">
        <v>1750</v>
      </c>
      <c r="G1254" s="29">
        <v>1680</v>
      </c>
      <c r="H1254" s="313">
        <v>2059.1307000000002</v>
      </c>
      <c r="I1254" s="313">
        <v>1684.3689125999999</v>
      </c>
      <c r="J1254" s="313">
        <v>1330.1984322000001</v>
      </c>
      <c r="K1254" s="29">
        <v>64.8</v>
      </c>
      <c r="L1254" s="314">
        <v>0.5</v>
      </c>
      <c r="M1254" s="315">
        <v>6</v>
      </c>
      <c r="N1254" s="772"/>
      <c r="O1254" s="372">
        <f t="shared" si="85"/>
        <v>52981</v>
      </c>
      <c r="P1254" s="313"/>
      <c r="Q1254" s="396"/>
      <c r="S1254" s="392"/>
      <c r="X1254" s="313">
        <v>46070.252680319994</v>
      </c>
    </row>
    <row r="1255" spans="1:24" x14ac:dyDescent="0.3">
      <c r="A1255" s="77" t="s">
        <v>1830</v>
      </c>
      <c r="B1255" s="77" t="s">
        <v>4853</v>
      </c>
      <c r="C1255" s="29">
        <v>11</v>
      </c>
      <c r="D1255" s="29">
        <v>70</v>
      </c>
      <c r="E1255" s="329">
        <v>640</v>
      </c>
      <c r="F1255" s="29">
        <v>1750</v>
      </c>
      <c r="G1255" s="29">
        <v>1680</v>
      </c>
      <c r="H1255" s="313">
        <v>2264.9343000000003</v>
      </c>
      <c r="I1255" s="313">
        <v>1852.7162574000001</v>
      </c>
      <c r="J1255" s="313">
        <v>1463.1475578000002</v>
      </c>
      <c r="K1255" s="29">
        <v>71.28</v>
      </c>
      <c r="L1255" s="314">
        <v>0.5</v>
      </c>
      <c r="M1255" s="315">
        <v>6</v>
      </c>
      <c r="N1255" s="772"/>
      <c r="O1255" s="372">
        <f t="shared" si="85"/>
        <v>57541</v>
      </c>
      <c r="P1255" s="313"/>
      <c r="Q1255" s="396"/>
      <c r="S1255" s="392"/>
      <c r="X1255" s="313">
        <v>50035.27029534</v>
      </c>
    </row>
    <row r="1256" spans="1:24" x14ac:dyDescent="0.3">
      <c r="A1256" s="77" t="s">
        <v>1831</v>
      </c>
      <c r="B1256" s="77" t="s">
        <v>4854</v>
      </c>
      <c r="C1256" s="29">
        <v>12</v>
      </c>
      <c r="D1256" s="29">
        <v>70</v>
      </c>
      <c r="E1256" s="329">
        <v>700</v>
      </c>
      <c r="F1256" s="29">
        <v>1750</v>
      </c>
      <c r="G1256" s="29">
        <v>1680</v>
      </c>
      <c r="H1256" s="313">
        <v>2470.7379000000001</v>
      </c>
      <c r="I1256" s="313">
        <v>2021.0636021999999</v>
      </c>
      <c r="J1256" s="313">
        <v>1596.0966834000001</v>
      </c>
      <c r="K1256" s="29">
        <v>77.760000000000005</v>
      </c>
      <c r="L1256" s="314">
        <v>0.5</v>
      </c>
      <c r="M1256" s="315">
        <v>6</v>
      </c>
      <c r="N1256" s="772"/>
      <c r="O1256" s="372">
        <f t="shared" si="85"/>
        <v>62046</v>
      </c>
      <c r="P1256" s="313"/>
      <c r="Q1256" s="396"/>
      <c r="S1256" s="392"/>
      <c r="X1256" s="313">
        <v>53953.090410779987</v>
      </c>
    </row>
    <row r="1257" spans="1:24" x14ac:dyDescent="0.3">
      <c r="A1257" s="77" t="s">
        <v>1832</v>
      </c>
      <c r="B1257" s="77" t="s">
        <v>4855</v>
      </c>
      <c r="C1257" s="29">
        <v>13</v>
      </c>
      <c r="D1257" s="29">
        <v>70</v>
      </c>
      <c r="E1257" s="329">
        <v>760</v>
      </c>
      <c r="F1257" s="29">
        <v>1750</v>
      </c>
      <c r="G1257" s="29">
        <v>1680</v>
      </c>
      <c r="H1257" s="313">
        <v>2676.5414999999998</v>
      </c>
      <c r="I1257" s="313">
        <v>2189.4109469999999</v>
      </c>
      <c r="J1257" s="313">
        <v>1729.045809</v>
      </c>
      <c r="K1257" s="29">
        <v>84.15</v>
      </c>
      <c r="L1257" s="314">
        <v>0.5</v>
      </c>
      <c r="M1257" s="315">
        <v>6</v>
      </c>
      <c r="N1257" s="772"/>
      <c r="O1257" s="372">
        <f t="shared" si="85"/>
        <v>66553</v>
      </c>
      <c r="P1257" s="313"/>
      <c r="Q1257" s="396"/>
      <c r="S1257" s="392"/>
      <c r="X1257" s="313">
        <v>57872.518826760017</v>
      </c>
    </row>
    <row r="1258" spans="1:24" x14ac:dyDescent="0.3">
      <c r="A1258" s="77" t="s">
        <v>1833</v>
      </c>
      <c r="B1258" s="77" t="s">
        <v>4856</v>
      </c>
      <c r="C1258" s="29">
        <v>14</v>
      </c>
      <c r="D1258" s="29">
        <v>70</v>
      </c>
      <c r="E1258" s="329">
        <v>820</v>
      </c>
      <c r="F1258" s="29">
        <v>1750</v>
      </c>
      <c r="G1258" s="29">
        <v>1680</v>
      </c>
      <c r="H1258" s="313">
        <v>2882.3451</v>
      </c>
      <c r="I1258" s="313">
        <v>2357.7582917999998</v>
      </c>
      <c r="J1258" s="313">
        <v>1861.9949346000001</v>
      </c>
      <c r="K1258" s="29">
        <v>90.63000000000001</v>
      </c>
      <c r="L1258" s="314">
        <v>0.5</v>
      </c>
      <c r="M1258" s="315">
        <v>6</v>
      </c>
      <c r="N1258" s="773"/>
      <c r="O1258" s="372">
        <f t="shared" si="85"/>
        <v>71061</v>
      </c>
      <c r="P1258" s="313"/>
      <c r="Q1258" s="396"/>
      <c r="S1258" s="392"/>
      <c r="X1258" s="313">
        <v>61791.947242740003</v>
      </c>
    </row>
    <row r="1259" spans="1:24" x14ac:dyDescent="0.3">
      <c r="E1259" s="67"/>
      <c r="H1259" s="30"/>
      <c r="I1259" s="30"/>
      <c r="J1259" s="30"/>
      <c r="M1259" s="324"/>
      <c r="O1259" s="372">
        <f t="shared" si="85"/>
        <v>0</v>
      </c>
      <c r="P1259" s="30"/>
      <c r="Q1259" s="396"/>
      <c r="S1259" s="392"/>
      <c r="X1259" s="30"/>
    </row>
    <row r="1260" spans="1:24" x14ac:dyDescent="0.3">
      <c r="B1260" s="325" t="s">
        <v>196</v>
      </c>
      <c r="E1260" s="67"/>
      <c r="H1260" s="30"/>
      <c r="I1260" s="30"/>
      <c r="J1260" s="30"/>
      <c r="M1260" s="324"/>
      <c r="O1260" s="372">
        <f t="shared" si="85"/>
        <v>0</v>
      </c>
      <c r="P1260" s="30"/>
      <c r="Q1260" s="396"/>
      <c r="S1260" s="392"/>
      <c r="X1260" s="30"/>
    </row>
    <row r="1261" spans="1:24" x14ac:dyDescent="0.3">
      <c r="A1261" s="77" t="s">
        <v>1834</v>
      </c>
      <c r="B1261" s="77" t="s">
        <v>3884</v>
      </c>
      <c r="C1261" s="29">
        <v>2</v>
      </c>
      <c r="D1261" s="29">
        <v>70</v>
      </c>
      <c r="E1261" s="329">
        <v>100</v>
      </c>
      <c r="F1261" s="29">
        <v>2000</v>
      </c>
      <c r="G1261" s="29">
        <v>1930</v>
      </c>
      <c r="H1261" s="313">
        <v>475.09980000000002</v>
      </c>
      <c r="I1261" s="313">
        <v>388.63163639999999</v>
      </c>
      <c r="J1261" s="313">
        <v>306.9144708</v>
      </c>
      <c r="K1261" s="29">
        <v>14.76</v>
      </c>
      <c r="L1261" s="314">
        <v>0.5</v>
      </c>
      <c r="M1261" s="315">
        <v>2</v>
      </c>
      <c r="N1261" s="771" t="s">
        <v>186</v>
      </c>
      <c r="O1261" s="372">
        <f t="shared" si="85"/>
        <v>18228</v>
      </c>
      <c r="P1261" s="313"/>
      <c r="Q1261" s="396"/>
      <c r="S1261" s="392"/>
      <c r="X1261" s="313">
        <v>15850.433115000003</v>
      </c>
    </row>
    <row r="1262" spans="1:24" x14ac:dyDescent="0.3">
      <c r="A1262" s="77" t="s">
        <v>1835</v>
      </c>
      <c r="B1262" s="77" t="s">
        <v>3885</v>
      </c>
      <c r="C1262" s="29">
        <v>3</v>
      </c>
      <c r="D1262" s="29">
        <v>70</v>
      </c>
      <c r="E1262" s="329">
        <v>160</v>
      </c>
      <c r="F1262" s="29">
        <v>2000</v>
      </c>
      <c r="G1262" s="29">
        <v>1930</v>
      </c>
      <c r="H1262" s="313">
        <v>712.64969999999994</v>
      </c>
      <c r="I1262" s="313">
        <v>582.9474545999999</v>
      </c>
      <c r="J1262" s="313">
        <v>460.37170619999995</v>
      </c>
      <c r="K1262" s="29">
        <v>22.05</v>
      </c>
      <c r="L1262" s="314">
        <v>0.5</v>
      </c>
      <c r="M1262" s="315">
        <v>4</v>
      </c>
      <c r="N1262" s="772"/>
      <c r="O1262" s="372">
        <f t="shared" si="85"/>
        <v>23402</v>
      </c>
      <c r="P1262" s="313"/>
      <c r="Q1262" s="396"/>
      <c r="S1262" s="392"/>
      <c r="X1262" s="313">
        <v>20349.409863420005</v>
      </c>
    </row>
    <row r="1263" spans="1:24" x14ac:dyDescent="0.3">
      <c r="A1263" s="77" t="s">
        <v>1836</v>
      </c>
      <c r="B1263" s="77" t="s">
        <v>3886</v>
      </c>
      <c r="C1263" s="29">
        <v>4</v>
      </c>
      <c r="D1263" s="29">
        <v>70</v>
      </c>
      <c r="E1263" s="329">
        <v>220</v>
      </c>
      <c r="F1263" s="29">
        <v>2000</v>
      </c>
      <c r="G1263" s="29">
        <v>1930</v>
      </c>
      <c r="H1263" s="313">
        <v>950.19960000000003</v>
      </c>
      <c r="I1263" s="313">
        <v>777.26327279999998</v>
      </c>
      <c r="J1263" s="313">
        <v>613.82894160000001</v>
      </c>
      <c r="K1263" s="29">
        <v>29.430000000000003</v>
      </c>
      <c r="L1263" s="314">
        <v>0.5</v>
      </c>
      <c r="M1263" s="315">
        <v>4</v>
      </c>
      <c r="N1263" s="772"/>
      <c r="O1263" s="372">
        <f t="shared" si="85"/>
        <v>28586</v>
      </c>
      <c r="P1263" s="313"/>
      <c r="Q1263" s="396"/>
      <c r="S1263" s="392"/>
      <c r="X1263" s="313">
        <v>24857.81839728</v>
      </c>
    </row>
    <row r="1264" spans="1:24" x14ac:dyDescent="0.3">
      <c r="A1264" s="77" t="s">
        <v>1837</v>
      </c>
      <c r="B1264" s="77" t="s">
        <v>4857</v>
      </c>
      <c r="C1264" s="29">
        <v>5</v>
      </c>
      <c r="D1264" s="29">
        <v>70</v>
      </c>
      <c r="E1264" s="329">
        <v>280</v>
      </c>
      <c r="F1264" s="29">
        <v>2000</v>
      </c>
      <c r="G1264" s="29">
        <v>1930</v>
      </c>
      <c r="H1264" s="313">
        <v>1187.7494999999999</v>
      </c>
      <c r="I1264" s="313">
        <v>971.57909099999983</v>
      </c>
      <c r="J1264" s="313">
        <v>767.28617699999995</v>
      </c>
      <c r="K1264" s="29">
        <v>36.72</v>
      </c>
      <c r="L1264" s="314">
        <v>0.5</v>
      </c>
      <c r="M1264" s="315">
        <v>4</v>
      </c>
      <c r="N1264" s="772"/>
      <c r="O1264" s="372">
        <f t="shared" si="85"/>
        <v>33782</v>
      </c>
      <c r="P1264" s="313"/>
      <c r="Q1264" s="396"/>
      <c r="S1264" s="392"/>
      <c r="X1264" s="313">
        <v>29375.658716579997</v>
      </c>
    </row>
    <row r="1265" spans="1:24" x14ac:dyDescent="0.3">
      <c r="A1265" s="77" t="s">
        <v>1838</v>
      </c>
      <c r="B1265" s="77" t="s">
        <v>4858</v>
      </c>
      <c r="C1265" s="29">
        <v>6</v>
      </c>
      <c r="D1265" s="29">
        <v>70</v>
      </c>
      <c r="E1265" s="329">
        <v>340</v>
      </c>
      <c r="F1265" s="29">
        <v>2000</v>
      </c>
      <c r="G1265" s="29">
        <v>1930</v>
      </c>
      <c r="H1265" s="313">
        <v>1425.2993999999999</v>
      </c>
      <c r="I1265" s="313">
        <v>1165.8949091999998</v>
      </c>
      <c r="J1265" s="313">
        <v>920.7434123999999</v>
      </c>
      <c r="K1265" s="29">
        <v>44.01</v>
      </c>
      <c r="L1265" s="314">
        <v>0.5</v>
      </c>
      <c r="M1265" s="315">
        <v>4</v>
      </c>
      <c r="N1265" s="772"/>
      <c r="O1265" s="372">
        <f t="shared" si="85"/>
        <v>38988</v>
      </c>
      <c r="P1265" s="313"/>
      <c r="Q1265" s="396"/>
      <c r="S1265" s="392"/>
      <c r="X1265" s="313">
        <v>33902.930821319998</v>
      </c>
    </row>
    <row r="1266" spans="1:24" x14ac:dyDescent="0.3">
      <c r="A1266" s="77" t="s">
        <v>1839</v>
      </c>
      <c r="B1266" s="77" t="s">
        <v>4859</v>
      </c>
      <c r="C1266" s="29">
        <v>7</v>
      </c>
      <c r="D1266" s="29">
        <v>70</v>
      </c>
      <c r="E1266" s="329">
        <v>400</v>
      </c>
      <c r="F1266" s="29">
        <v>2000</v>
      </c>
      <c r="G1266" s="29">
        <v>1930</v>
      </c>
      <c r="H1266" s="313">
        <v>1662.8492999999999</v>
      </c>
      <c r="I1266" s="313">
        <v>1360.2107273999998</v>
      </c>
      <c r="J1266" s="313">
        <v>1074.2006477999998</v>
      </c>
      <c r="K1266" s="29">
        <v>51.300000000000004</v>
      </c>
      <c r="L1266" s="314">
        <v>0.5</v>
      </c>
      <c r="M1266" s="315">
        <v>4</v>
      </c>
      <c r="N1266" s="772"/>
      <c r="O1266" s="372">
        <f t="shared" si="85"/>
        <v>44206</v>
      </c>
      <c r="P1266" s="313"/>
      <c r="Q1266" s="396"/>
      <c r="S1266" s="392"/>
      <c r="X1266" s="313">
        <v>38439.63471150001</v>
      </c>
    </row>
    <row r="1267" spans="1:24" x14ac:dyDescent="0.3">
      <c r="A1267" s="77" t="s">
        <v>1840</v>
      </c>
      <c r="B1267" s="77" t="s">
        <v>4860</v>
      </c>
      <c r="C1267" s="29">
        <v>8</v>
      </c>
      <c r="D1267" s="29">
        <v>70</v>
      </c>
      <c r="E1267" s="329">
        <v>460</v>
      </c>
      <c r="F1267" s="29">
        <v>2000</v>
      </c>
      <c r="G1267" s="29">
        <v>1930</v>
      </c>
      <c r="H1267" s="313">
        <v>1900.3992000000001</v>
      </c>
      <c r="I1267" s="313">
        <v>1554.5265456</v>
      </c>
      <c r="J1267" s="313">
        <v>1227.6578832</v>
      </c>
      <c r="K1267" s="29">
        <v>58.680000000000007</v>
      </c>
      <c r="L1267" s="314">
        <v>0.5</v>
      </c>
      <c r="M1267" s="315">
        <v>4</v>
      </c>
      <c r="N1267" s="772"/>
      <c r="O1267" s="372">
        <f t="shared" si="85"/>
        <v>49435</v>
      </c>
      <c r="P1267" s="313"/>
      <c r="Q1267" s="396"/>
      <c r="S1267" s="392"/>
      <c r="X1267" s="313">
        <v>42987.373656480013</v>
      </c>
    </row>
    <row r="1268" spans="1:24" x14ac:dyDescent="0.3">
      <c r="A1268" s="77" t="s">
        <v>1841</v>
      </c>
      <c r="B1268" s="77" t="s">
        <v>4861</v>
      </c>
      <c r="C1268" s="29">
        <v>9</v>
      </c>
      <c r="D1268" s="29">
        <v>70</v>
      </c>
      <c r="E1268" s="329">
        <v>520</v>
      </c>
      <c r="F1268" s="29">
        <v>2000</v>
      </c>
      <c r="G1268" s="29">
        <v>1930</v>
      </c>
      <c r="H1268" s="313">
        <v>2137.9491000000003</v>
      </c>
      <c r="I1268" s="313">
        <v>1748.8423638000002</v>
      </c>
      <c r="J1268" s="313">
        <v>1381.1151186000002</v>
      </c>
      <c r="K1268" s="29">
        <v>65.97</v>
      </c>
      <c r="L1268" s="314">
        <v>0.5</v>
      </c>
      <c r="M1268" s="315">
        <v>4</v>
      </c>
      <c r="N1268" s="772"/>
      <c r="O1268" s="372">
        <f t="shared" si="85"/>
        <v>54674</v>
      </c>
      <c r="P1268" s="313"/>
      <c r="Q1268" s="396"/>
      <c r="S1268" s="392"/>
      <c r="X1268" s="313">
        <v>47542.942794600007</v>
      </c>
    </row>
    <row r="1269" spans="1:24" x14ac:dyDescent="0.3">
      <c r="A1269" s="77" t="s">
        <v>1842</v>
      </c>
      <c r="B1269" s="77" t="s">
        <v>4862</v>
      </c>
      <c r="C1269" s="29">
        <v>10</v>
      </c>
      <c r="D1269" s="29">
        <v>70</v>
      </c>
      <c r="E1269" s="329">
        <v>580</v>
      </c>
      <c r="F1269" s="29">
        <v>2000</v>
      </c>
      <c r="G1269" s="29">
        <v>1930</v>
      </c>
      <c r="H1269" s="313">
        <v>2375.4989999999998</v>
      </c>
      <c r="I1269" s="313">
        <v>1943.1581819999997</v>
      </c>
      <c r="J1269" s="313">
        <v>1534.5723539999999</v>
      </c>
      <c r="K1269" s="29">
        <v>73.260000000000005</v>
      </c>
      <c r="L1269" s="314">
        <v>0.5</v>
      </c>
      <c r="M1269" s="315">
        <v>6</v>
      </c>
      <c r="N1269" s="772"/>
      <c r="O1269" s="372">
        <f t="shared" si="85"/>
        <v>59928</v>
      </c>
      <c r="P1269" s="313"/>
      <c r="Q1269" s="396"/>
      <c r="S1269" s="392"/>
      <c r="X1269" s="313">
        <v>52111.156965119997</v>
      </c>
    </row>
    <row r="1270" spans="1:24" x14ac:dyDescent="0.3">
      <c r="A1270" s="77" t="s">
        <v>1843</v>
      </c>
      <c r="B1270" s="77" t="s">
        <v>4863</v>
      </c>
      <c r="C1270" s="29">
        <v>11</v>
      </c>
      <c r="D1270" s="29">
        <v>70</v>
      </c>
      <c r="E1270" s="329">
        <v>640</v>
      </c>
      <c r="F1270" s="29">
        <v>2000</v>
      </c>
      <c r="G1270" s="29">
        <v>1930</v>
      </c>
      <c r="H1270" s="313">
        <v>2613.0489000000002</v>
      </c>
      <c r="I1270" s="313">
        <v>2137.4740001999999</v>
      </c>
      <c r="J1270" s="313">
        <v>1688.0295894000003</v>
      </c>
      <c r="K1270" s="29">
        <v>80.55</v>
      </c>
      <c r="L1270" s="314">
        <v>0.5</v>
      </c>
      <c r="M1270" s="315">
        <v>6</v>
      </c>
      <c r="N1270" s="772"/>
      <c r="O1270" s="372">
        <f t="shared" si="85"/>
        <v>65188</v>
      </c>
      <c r="P1270" s="313"/>
      <c r="Q1270" s="396"/>
      <c r="S1270" s="392"/>
      <c r="X1270" s="313">
        <v>56685.59302824</v>
      </c>
    </row>
    <row r="1271" spans="1:24" x14ac:dyDescent="0.3">
      <c r="A1271" s="77" t="s">
        <v>1844</v>
      </c>
      <c r="B1271" s="77" t="s">
        <v>4864</v>
      </c>
      <c r="C1271" s="29">
        <v>12</v>
      </c>
      <c r="D1271" s="29">
        <v>70</v>
      </c>
      <c r="E1271" s="329">
        <v>700</v>
      </c>
      <c r="F1271" s="29">
        <v>2000</v>
      </c>
      <c r="G1271" s="29">
        <v>1930</v>
      </c>
      <c r="H1271" s="313">
        <v>2850.5987999999998</v>
      </c>
      <c r="I1271" s="313">
        <v>2331.7898183999996</v>
      </c>
      <c r="J1271" s="313">
        <v>1841.4868247999998</v>
      </c>
      <c r="K1271" s="29">
        <v>87.84</v>
      </c>
      <c r="L1271" s="314">
        <v>0.5</v>
      </c>
      <c r="M1271" s="315">
        <v>6</v>
      </c>
      <c r="N1271" s="772"/>
      <c r="O1271" s="372">
        <f t="shared" si="85"/>
        <v>70389</v>
      </c>
      <c r="P1271" s="313"/>
      <c r="Q1271" s="396"/>
      <c r="S1271" s="392"/>
      <c r="X1271" s="313">
        <v>61208.134146719982</v>
      </c>
    </row>
    <row r="1272" spans="1:24" x14ac:dyDescent="0.3">
      <c r="A1272" s="77" t="s">
        <v>1845</v>
      </c>
      <c r="B1272" s="77" t="s">
        <v>4865</v>
      </c>
      <c r="C1272" s="29">
        <v>13</v>
      </c>
      <c r="D1272" s="29">
        <v>70</v>
      </c>
      <c r="E1272" s="329">
        <v>760</v>
      </c>
      <c r="F1272" s="29">
        <v>2000</v>
      </c>
      <c r="G1272" s="29">
        <v>1930</v>
      </c>
      <c r="H1272" s="313">
        <v>3088.1486999999997</v>
      </c>
      <c r="I1272" s="313">
        <v>2526.1056365999998</v>
      </c>
      <c r="J1272" s="313">
        <v>1994.9440602</v>
      </c>
      <c r="K1272" s="29">
        <v>95.13000000000001</v>
      </c>
      <c r="L1272" s="314">
        <v>0.5</v>
      </c>
      <c r="M1272" s="315">
        <v>6</v>
      </c>
      <c r="N1272" s="772"/>
      <c r="O1272" s="372">
        <f t="shared" si="85"/>
        <v>75590</v>
      </c>
      <c r="P1272" s="313"/>
      <c r="Q1272" s="396"/>
      <c r="S1272" s="392"/>
      <c r="X1272" s="313">
        <v>65730.6752652</v>
      </c>
    </row>
    <row r="1273" spans="1:24" x14ac:dyDescent="0.3">
      <c r="A1273" s="77" t="s">
        <v>1846</v>
      </c>
      <c r="B1273" s="77" t="s">
        <v>4866</v>
      </c>
      <c r="C1273" s="29">
        <v>14</v>
      </c>
      <c r="D1273" s="29">
        <v>70</v>
      </c>
      <c r="E1273" s="329">
        <v>820</v>
      </c>
      <c r="F1273" s="29">
        <v>2000</v>
      </c>
      <c r="G1273" s="29">
        <v>1930</v>
      </c>
      <c r="H1273" s="313">
        <v>3325.6985999999997</v>
      </c>
      <c r="I1273" s="313">
        <v>2720.4214547999995</v>
      </c>
      <c r="J1273" s="313">
        <v>2148.4012955999997</v>
      </c>
      <c r="K1273" s="29">
        <v>102.51</v>
      </c>
      <c r="L1273" s="314">
        <v>0.5</v>
      </c>
      <c r="M1273" s="315">
        <v>6</v>
      </c>
      <c r="N1273" s="773"/>
      <c r="O1273" s="372">
        <f t="shared" si="85"/>
        <v>80791</v>
      </c>
      <c r="P1273" s="313"/>
      <c r="Q1273" s="396"/>
      <c r="S1273" s="392"/>
      <c r="X1273" s="313">
        <v>70253.216383680003</v>
      </c>
    </row>
    <row r="1274" spans="1:24" x14ac:dyDescent="0.3">
      <c r="E1274" s="67"/>
      <c r="H1274" s="30"/>
      <c r="I1274" s="30"/>
      <c r="J1274" s="30"/>
      <c r="M1274" s="324"/>
      <c r="O1274" s="372">
        <f t="shared" si="85"/>
        <v>0</v>
      </c>
      <c r="P1274" s="30"/>
      <c r="Q1274" s="396"/>
      <c r="S1274" s="392"/>
      <c r="X1274" s="30"/>
    </row>
    <row r="1275" spans="1:24" x14ac:dyDescent="0.3">
      <c r="B1275" s="325" t="s">
        <v>197</v>
      </c>
      <c r="E1275" s="67"/>
      <c r="H1275" s="33"/>
      <c r="I1275" s="33"/>
      <c r="J1275" s="33"/>
      <c r="M1275" s="324"/>
      <c r="O1275" s="372">
        <f t="shared" si="85"/>
        <v>0</v>
      </c>
      <c r="P1275" s="30"/>
      <c r="Q1275" s="396"/>
      <c r="S1275" s="392"/>
      <c r="X1275" s="30"/>
    </row>
    <row r="1276" spans="1:24" x14ac:dyDescent="0.3">
      <c r="A1276" s="77" t="s">
        <v>1847</v>
      </c>
      <c r="B1276" s="77" t="s">
        <v>3887</v>
      </c>
      <c r="C1276" s="29">
        <v>2</v>
      </c>
      <c r="D1276" s="29">
        <v>70</v>
      </c>
      <c r="E1276" s="329">
        <v>100</v>
      </c>
      <c r="F1276" s="29">
        <v>2200</v>
      </c>
      <c r="G1276" s="29">
        <v>2130</v>
      </c>
      <c r="H1276" s="313">
        <v>522.17189999999994</v>
      </c>
      <c r="I1276" s="313">
        <v>427.13661419999994</v>
      </c>
      <c r="J1276" s="313">
        <v>337.32304739999995</v>
      </c>
      <c r="K1276" s="339">
        <v>16.236000000000001</v>
      </c>
      <c r="L1276" s="314">
        <v>0.5</v>
      </c>
      <c r="M1276" s="315">
        <v>2</v>
      </c>
      <c r="N1276" s="771" t="s">
        <v>186</v>
      </c>
      <c r="O1276" s="372">
        <f t="shared" si="85"/>
        <v>21666</v>
      </c>
      <c r="P1276" s="313"/>
      <c r="Q1276" s="396"/>
      <c r="S1276" s="392"/>
      <c r="X1276" s="313">
        <v>18840.351585</v>
      </c>
    </row>
    <row r="1277" spans="1:24" x14ac:dyDescent="0.3">
      <c r="A1277" s="77" t="s">
        <v>1848</v>
      </c>
      <c r="B1277" s="77" t="s">
        <v>3888</v>
      </c>
      <c r="C1277" s="29">
        <v>3</v>
      </c>
      <c r="D1277" s="29">
        <v>70</v>
      </c>
      <c r="E1277" s="329">
        <v>160</v>
      </c>
      <c r="F1277" s="29">
        <v>2200</v>
      </c>
      <c r="G1277" s="29">
        <v>2130</v>
      </c>
      <c r="H1277" s="313">
        <v>783.80520000000001</v>
      </c>
      <c r="I1277" s="313">
        <v>641.15265360000001</v>
      </c>
      <c r="J1277" s="313">
        <v>506.33815920000001</v>
      </c>
      <c r="K1277" s="339">
        <v>24.254999999999999</v>
      </c>
      <c r="L1277" s="314">
        <v>0.5</v>
      </c>
      <c r="M1277" s="315">
        <v>4</v>
      </c>
      <c r="N1277" s="772"/>
      <c r="O1277" s="372">
        <f t="shared" si="85"/>
        <v>27990</v>
      </c>
      <c r="P1277" s="313"/>
      <c r="Q1277" s="396"/>
      <c r="S1277" s="392"/>
      <c r="X1277" s="313">
        <v>24339.100944179998</v>
      </c>
    </row>
    <row r="1278" spans="1:24" x14ac:dyDescent="0.3">
      <c r="A1278" s="77" t="s">
        <v>1849</v>
      </c>
      <c r="B1278" s="77" t="s">
        <v>3889</v>
      </c>
      <c r="C1278" s="29">
        <v>4</v>
      </c>
      <c r="D1278" s="29">
        <v>70</v>
      </c>
      <c r="E1278" s="329">
        <v>220</v>
      </c>
      <c r="F1278" s="29">
        <v>2200</v>
      </c>
      <c r="G1278" s="29">
        <v>2130</v>
      </c>
      <c r="H1278" s="313">
        <v>1045.4385000000002</v>
      </c>
      <c r="I1278" s="313">
        <v>855.16869300000008</v>
      </c>
      <c r="J1278" s="313">
        <v>675.35327100000018</v>
      </c>
      <c r="K1278" s="339">
        <v>32.373000000000005</v>
      </c>
      <c r="L1278" s="314">
        <v>0.5</v>
      </c>
      <c r="M1278" s="315">
        <v>4</v>
      </c>
      <c r="N1278" s="772"/>
      <c r="O1278" s="372">
        <f t="shared" si="85"/>
        <v>34327</v>
      </c>
      <c r="P1278" s="313"/>
      <c r="Q1278" s="396"/>
      <c r="S1278" s="392"/>
      <c r="X1278" s="313">
        <v>29849.378041120006</v>
      </c>
    </row>
    <row r="1279" spans="1:24" x14ac:dyDescent="0.3">
      <c r="A1279" s="77" t="s">
        <v>1850</v>
      </c>
      <c r="B1279" s="77" t="s">
        <v>4867</v>
      </c>
      <c r="C1279" s="29">
        <v>5</v>
      </c>
      <c r="D1279" s="29">
        <v>70</v>
      </c>
      <c r="E1279" s="329">
        <v>280</v>
      </c>
      <c r="F1279" s="29">
        <v>2200</v>
      </c>
      <c r="G1279" s="29">
        <v>2130</v>
      </c>
      <c r="H1279" s="313">
        <v>1307.0717999999997</v>
      </c>
      <c r="I1279" s="313">
        <v>1069.1847323999998</v>
      </c>
      <c r="J1279" s="313">
        <v>844.36838279999984</v>
      </c>
      <c r="K1279" s="339">
        <v>40.391999999999996</v>
      </c>
      <c r="L1279" s="314">
        <v>0.5</v>
      </c>
      <c r="M1279" s="315">
        <v>4</v>
      </c>
      <c r="N1279" s="772"/>
      <c r="O1279" s="372">
        <f t="shared" si="85"/>
        <v>40677</v>
      </c>
      <c r="P1279" s="313"/>
      <c r="Q1279" s="396"/>
      <c r="S1279" s="392"/>
      <c r="X1279" s="313">
        <v>35371.182875819999</v>
      </c>
    </row>
    <row r="1280" spans="1:24" x14ac:dyDescent="0.3">
      <c r="A1280" s="77" t="s">
        <v>1851</v>
      </c>
      <c r="B1280" s="77" t="s">
        <v>4868</v>
      </c>
      <c r="C1280" s="29">
        <v>6</v>
      </c>
      <c r="D1280" s="29">
        <v>70</v>
      </c>
      <c r="E1280" s="329">
        <v>340</v>
      </c>
      <c r="F1280" s="29">
        <v>2200</v>
      </c>
      <c r="G1280" s="29">
        <v>2130</v>
      </c>
      <c r="H1280" s="313">
        <v>1567.6104</v>
      </c>
      <c r="I1280" s="313">
        <v>1282.3053072</v>
      </c>
      <c r="J1280" s="313">
        <v>1012.6763184</v>
      </c>
      <c r="K1280" s="339">
        <v>48.411000000000001</v>
      </c>
      <c r="L1280" s="314">
        <v>0.5</v>
      </c>
      <c r="M1280" s="315">
        <v>4</v>
      </c>
      <c r="N1280" s="772"/>
      <c r="O1280" s="372">
        <f t="shared" si="85"/>
        <v>47040</v>
      </c>
      <c r="P1280" s="313"/>
      <c r="Q1280" s="396"/>
      <c r="S1280" s="392"/>
      <c r="X1280" s="313">
        <v>40904.515448280006</v>
      </c>
    </row>
    <row r="1281" spans="1:24" x14ac:dyDescent="0.3">
      <c r="A1281" s="77" t="s">
        <v>1852</v>
      </c>
      <c r="B1281" s="77" t="s">
        <v>4869</v>
      </c>
      <c r="C1281" s="29">
        <v>7</v>
      </c>
      <c r="D1281" s="29">
        <v>70</v>
      </c>
      <c r="E1281" s="329">
        <v>400</v>
      </c>
      <c r="F1281" s="29">
        <v>2200</v>
      </c>
      <c r="G1281" s="29">
        <v>2130</v>
      </c>
      <c r="H1281" s="313">
        <v>1828.1489999999999</v>
      </c>
      <c r="I1281" s="313">
        <v>1495.4258819999998</v>
      </c>
      <c r="J1281" s="313">
        <v>1180.984254</v>
      </c>
      <c r="K1281" s="339">
        <v>56.430000000000007</v>
      </c>
      <c r="L1281" s="314">
        <v>0.5</v>
      </c>
      <c r="M1281" s="315">
        <v>4</v>
      </c>
      <c r="N1281" s="772"/>
      <c r="O1281" s="372">
        <f t="shared" si="85"/>
        <v>53417</v>
      </c>
      <c r="P1281" s="313"/>
      <c r="Q1281" s="396"/>
      <c r="S1281" s="392"/>
      <c r="X1281" s="313">
        <v>46449.375758500006</v>
      </c>
    </row>
    <row r="1282" spans="1:24" x14ac:dyDescent="0.3">
      <c r="A1282" s="77" t="s">
        <v>1853</v>
      </c>
      <c r="B1282" s="77" t="s">
        <v>4870</v>
      </c>
      <c r="C1282" s="29">
        <v>8</v>
      </c>
      <c r="D1282" s="29">
        <v>70</v>
      </c>
      <c r="E1282" s="329">
        <v>460</v>
      </c>
      <c r="F1282" s="29">
        <v>2200</v>
      </c>
      <c r="G1282" s="29">
        <v>2130</v>
      </c>
      <c r="H1282" s="313">
        <v>2090.8770000000004</v>
      </c>
      <c r="I1282" s="313">
        <v>1710.3373860000002</v>
      </c>
      <c r="J1282" s="313">
        <v>1350.7065420000004</v>
      </c>
      <c r="K1282" s="339">
        <v>64.548000000000016</v>
      </c>
      <c r="L1282" s="314">
        <v>0.5</v>
      </c>
      <c r="M1282" s="315">
        <v>4</v>
      </c>
      <c r="N1282" s="772"/>
      <c r="O1282" s="372">
        <f t="shared" si="85"/>
        <v>59809</v>
      </c>
      <c r="P1282" s="313"/>
      <c r="Q1282" s="396"/>
      <c r="S1282" s="392"/>
      <c r="X1282" s="313">
        <v>52007.723357920004</v>
      </c>
    </row>
    <row r="1283" spans="1:24" x14ac:dyDescent="0.3">
      <c r="A1283" s="77" t="s">
        <v>1854</v>
      </c>
      <c r="B1283" s="77" t="s">
        <v>4871</v>
      </c>
      <c r="C1283" s="29">
        <v>9</v>
      </c>
      <c r="D1283" s="29">
        <v>70</v>
      </c>
      <c r="E1283" s="329">
        <v>520</v>
      </c>
      <c r="F1283" s="29">
        <v>2200</v>
      </c>
      <c r="G1283" s="29">
        <v>2130</v>
      </c>
      <c r="H1283" s="313">
        <v>2351.4156000000003</v>
      </c>
      <c r="I1283" s="313">
        <v>1923.4579608000001</v>
      </c>
      <c r="J1283" s="313">
        <v>1519.0144776000002</v>
      </c>
      <c r="K1283" s="339">
        <v>72.567000000000007</v>
      </c>
      <c r="L1283" s="314">
        <v>0.5</v>
      </c>
      <c r="M1283" s="315">
        <v>4</v>
      </c>
      <c r="N1283" s="772"/>
      <c r="O1283" s="372">
        <f t="shared" si="85"/>
        <v>66212</v>
      </c>
      <c r="P1283" s="313"/>
      <c r="Q1283" s="396"/>
      <c r="S1283" s="392"/>
      <c r="X1283" s="313">
        <v>57575.641193400013</v>
      </c>
    </row>
    <row r="1284" spans="1:24" x14ac:dyDescent="0.3">
      <c r="A1284" s="77" t="s">
        <v>1855</v>
      </c>
      <c r="B1284" s="77" t="s">
        <v>4872</v>
      </c>
      <c r="C1284" s="29">
        <v>10</v>
      </c>
      <c r="D1284" s="29">
        <v>70</v>
      </c>
      <c r="E1284" s="329">
        <v>580</v>
      </c>
      <c r="F1284" s="29">
        <v>2200</v>
      </c>
      <c r="G1284" s="29">
        <v>2130</v>
      </c>
      <c r="H1284" s="313">
        <v>2613.0489000000002</v>
      </c>
      <c r="I1284" s="313">
        <v>2137.4740001999999</v>
      </c>
      <c r="J1284" s="313">
        <v>1688.0295894000003</v>
      </c>
      <c r="K1284" s="339">
        <v>80.586000000000013</v>
      </c>
      <c r="L1284" s="314">
        <v>0.5</v>
      </c>
      <c r="M1284" s="315">
        <v>6</v>
      </c>
      <c r="N1284" s="772"/>
      <c r="O1284" s="372">
        <f t="shared" si="85"/>
        <v>72633</v>
      </c>
      <c r="P1284" s="313"/>
      <c r="Q1284" s="396"/>
      <c r="S1284" s="392"/>
      <c r="X1284" s="313">
        <v>63159.014068480014</v>
      </c>
    </row>
    <row r="1285" spans="1:24" x14ac:dyDescent="0.3">
      <c r="A1285" s="77" t="s">
        <v>1856</v>
      </c>
      <c r="B1285" s="77" t="s">
        <v>4873</v>
      </c>
      <c r="C1285" s="29">
        <v>11</v>
      </c>
      <c r="D1285" s="29">
        <v>70</v>
      </c>
      <c r="E1285" s="329">
        <v>640</v>
      </c>
      <c r="F1285" s="29">
        <v>2200</v>
      </c>
      <c r="G1285" s="29">
        <v>2130</v>
      </c>
      <c r="H1285" s="313">
        <v>2874.6822000000006</v>
      </c>
      <c r="I1285" s="313">
        <v>2351.4900396000003</v>
      </c>
      <c r="J1285" s="313">
        <v>1857.0447012000004</v>
      </c>
      <c r="K1285" s="339">
        <v>88.60499999999999</v>
      </c>
      <c r="L1285" s="314">
        <v>0.5</v>
      </c>
      <c r="M1285" s="315">
        <v>6</v>
      </c>
      <c r="N1285" s="772"/>
      <c r="O1285" s="372">
        <f t="shared" si="85"/>
        <v>79062</v>
      </c>
      <c r="P1285" s="313"/>
      <c r="Q1285" s="396"/>
      <c r="S1285" s="392"/>
      <c r="X1285" s="313">
        <v>68749.991478960001</v>
      </c>
    </row>
    <row r="1286" spans="1:24" x14ac:dyDescent="0.3">
      <c r="A1286" s="77" t="s">
        <v>1857</v>
      </c>
      <c r="B1286" s="77" t="s">
        <v>4874</v>
      </c>
      <c r="C1286" s="29">
        <v>12</v>
      </c>
      <c r="D1286" s="29">
        <v>70</v>
      </c>
      <c r="E1286" s="329">
        <v>700</v>
      </c>
      <c r="F1286" s="29">
        <v>2200</v>
      </c>
      <c r="G1286" s="29">
        <v>2130</v>
      </c>
      <c r="H1286" s="313">
        <v>3136.3155000000002</v>
      </c>
      <c r="I1286" s="313">
        <v>2565.5060789999998</v>
      </c>
      <c r="J1286" s="313">
        <v>2026.0598130000001</v>
      </c>
      <c r="K1286" s="339">
        <v>96.623999999999995</v>
      </c>
      <c r="L1286" s="314">
        <v>0.5</v>
      </c>
      <c r="M1286" s="315">
        <v>6</v>
      </c>
      <c r="N1286" s="772"/>
      <c r="O1286" s="372">
        <f t="shared" si="85"/>
        <v>85419</v>
      </c>
      <c r="P1286" s="313"/>
      <c r="Q1286" s="396"/>
      <c r="S1286" s="392"/>
      <c r="X1286" s="313">
        <v>74277.541734879982</v>
      </c>
    </row>
    <row r="1287" spans="1:24" x14ac:dyDescent="0.3">
      <c r="A1287" s="77" t="s">
        <v>1858</v>
      </c>
      <c r="B1287" s="77" t="s">
        <v>4875</v>
      </c>
      <c r="C1287" s="29">
        <v>13</v>
      </c>
      <c r="D1287" s="29">
        <v>70</v>
      </c>
      <c r="E1287" s="329">
        <v>760</v>
      </c>
      <c r="F1287" s="29">
        <v>2200</v>
      </c>
      <c r="G1287" s="29">
        <v>2130</v>
      </c>
      <c r="H1287" s="313">
        <v>3396.8541</v>
      </c>
      <c r="I1287" s="313">
        <v>2778.6266538</v>
      </c>
      <c r="J1287" s="313">
        <v>2194.3677486000001</v>
      </c>
      <c r="K1287" s="339">
        <v>104.643</v>
      </c>
      <c r="L1287" s="314">
        <v>0.5</v>
      </c>
      <c r="M1287" s="315">
        <v>6</v>
      </c>
      <c r="N1287" s="772"/>
      <c r="O1287" s="372">
        <f t="shared" si="85"/>
        <v>91776</v>
      </c>
      <c r="P1287" s="313"/>
      <c r="Q1287" s="396"/>
      <c r="S1287" s="392"/>
      <c r="X1287" s="313">
        <v>79805.091990800007</v>
      </c>
    </row>
    <row r="1288" spans="1:24" x14ac:dyDescent="0.3">
      <c r="A1288" s="77" t="s">
        <v>1859</v>
      </c>
      <c r="B1288" s="77" t="s">
        <v>4876</v>
      </c>
      <c r="C1288" s="29">
        <v>14</v>
      </c>
      <c r="D1288" s="29">
        <v>70</v>
      </c>
      <c r="E1288" s="329">
        <v>820</v>
      </c>
      <c r="F1288" s="29">
        <v>2200</v>
      </c>
      <c r="G1288" s="29">
        <v>2130</v>
      </c>
      <c r="H1288" s="313">
        <v>3658.4874</v>
      </c>
      <c r="I1288" s="313">
        <v>2992.6426931999999</v>
      </c>
      <c r="J1288" s="313">
        <v>2363.3828604</v>
      </c>
      <c r="K1288" s="339">
        <v>112.76100000000001</v>
      </c>
      <c r="L1288" s="314">
        <v>0.5</v>
      </c>
      <c r="M1288" s="315">
        <v>6</v>
      </c>
      <c r="N1288" s="773"/>
      <c r="O1288" s="372">
        <f t="shared" si="85"/>
        <v>98133</v>
      </c>
      <c r="P1288" s="313"/>
      <c r="Q1288" s="396"/>
      <c r="S1288" s="392"/>
      <c r="X1288" s="313">
        <v>85332.642246720003</v>
      </c>
    </row>
    <row r="1289" spans="1:24" x14ac:dyDescent="0.3">
      <c r="C1289" s="311"/>
      <c r="D1289" s="311"/>
      <c r="E1289" s="334"/>
      <c r="F1289" s="311"/>
      <c r="G1289" s="311"/>
      <c r="H1289" s="33"/>
      <c r="I1289" s="33"/>
      <c r="J1289" s="33"/>
      <c r="K1289" s="311"/>
      <c r="L1289" s="322"/>
      <c r="M1289" s="322"/>
      <c r="O1289" s="372">
        <f t="shared" si="85"/>
        <v>0</v>
      </c>
      <c r="P1289" s="33"/>
      <c r="Q1289" s="396"/>
      <c r="S1289" s="392"/>
      <c r="X1289" s="33"/>
    </row>
    <row r="1290" spans="1:24" x14ac:dyDescent="0.3">
      <c r="B1290" s="325" t="s">
        <v>198</v>
      </c>
      <c r="E1290" s="67"/>
      <c r="H1290" s="33"/>
      <c r="I1290" s="33"/>
      <c r="J1290" s="33"/>
      <c r="O1290" s="372">
        <f t="shared" si="85"/>
        <v>0</v>
      </c>
      <c r="P1290" s="30"/>
      <c r="Q1290" s="396"/>
      <c r="S1290" s="392"/>
      <c r="X1290" s="30"/>
    </row>
    <row r="1291" spans="1:24" x14ac:dyDescent="0.3">
      <c r="A1291" s="77" t="s">
        <v>1860</v>
      </c>
      <c r="B1291" s="77" t="s">
        <v>3890</v>
      </c>
      <c r="C1291" s="29">
        <v>2</v>
      </c>
      <c r="D1291" s="29">
        <v>70</v>
      </c>
      <c r="E1291" s="329">
        <v>100</v>
      </c>
      <c r="F1291" s="29">
        <v>2250</v>
      </c>
      <c r="G1291" s="29">
        <v>2180</v>
      </c>
      <c r="H1291" s="313">
        <v>530.92949999999996</v>
      </c>
      <c r="I1291" s="313">
        <v>434.30033099999991</v>
      </c>
      <c r="J1291" s="313">
        <v>342.980457</v>
      </c>
      <c r="K1291" s="29">
        <v>16.470000000000002</v>
      </c>
      <c r="L1291" s="314">
        <v>0.5</v>
      </c>
      <c r="M1291" s="315">
        <v>2</v>
      </c>
      <c r="N1291" s="771" t="s">
        <v>186</v>
      </c>
      <c r="O1291" s="372">
        <f t="shared" si="85"/>
        <v>22096</v>
      </c>
      <c r="P1291" s="313"/>
      <c r="Q1291" s="396"/>
      <c r="S1291" s="392"/>
      <c r="X1291" s="313">
        <v>19214.091393750001</v>
      </c>
    </row>
    <row r="1292" spans="1:24" x14ac:dyDescent="0.3">
      <c r="A1292" s="77" t="s">
        <v>1861</v>
      </c>
      <c r="B1292" s="77" t="s">
        <v>3891</v>
      </c>
      <c r="C1292" s="29">
        <v>3</v>
      </c>
      <c r="D1292" s="29">
        <v>70</v>
      </c>
      <c r="E1292" s="329">
        <v>160</v>
      </c>
      <c r="F1292" s="29">
        <v>2250</v>
      </c>
      <c r="G1292" s="29">
        <v>2180</v>
      </c>
      <c r="H1292" s="313">
        <v>795.84690000000001</v>
      </c>
      <c r="I1292" s="313">
        <v>651.0027642</v>
      </c>
      <c r="J1292" s="313">
        <v>514.11709740000003</v>
      </c>
      <c r="K1292" s="29">
        <v>24.66</v>
      </c>
      <c r="L1292" s="314">
        <v>0.5</v>
      </c>
      <c r="M1292" s="315">
        <v>4</v>
      </c>
      <c r="N1292" s="772"/>
      <c r="O1292" s="372">
        <f t="shared" si="85"/>
        <v>28563</v>
      </c>
      <c r="P1292" s="313"/>
      <c r="Q1292" s="396"/>
      <c r="S1292" s="392"/>
      <c r="X1292" s="313">
        <v>24837.812329275002</v>
      </c>
    </row>
    <row r="1293" spans="1:24" x14ac:dyDescent="0.3">
      <c r="A1293" s="77" t="s">
        <v>1862</v>
      </c>
      <c r="B1293" s="77" t="s">
        <v>3892</v>
      </c>
      <c r="C1293" s="29">
        <v>4</v>
      </c>
      <c r="D1293" s="29">
        <v>70</v>
      </c>
      <c r="E1293" s="329">
        <v>220</v>
      </c>
      <c r="F1293" s="29">
        <v>2250</v>
      </c>
      <c r="G1293" s="29">
        <v>2180</v>
      </c>
      <c r="H1293" s="313">
        <v>1060.7643</v>
      </c>
      <c r="I1293" s="313">
        <v>867.70519739999997</v>
      </c>
      <c r="J1293" s="313">
        <v>685.25373780000007</v>
      </c>
      <c r="K1293" s="29">
        <v>32.76</v>
      </c>
      <c r="L1293" s="314">
        <v>0.5</v>
      </c>
      <c r="M1293" s="315">
        <v>4</v>
      </c>
      <c r="N1293" s="772"/>
      <c r="O1293" s="372">
        <f t="shared" ref="O1293:O1356" si="86">ROUND(X1293*1.15,0)</f>
        <v>35044</v>
      </c>
      <c r="P1293" s="313"/>
      <c r="Q1293" s="396"/>
      <c r="S1293" s="392"/>
      <c r="X1293" s="313">
        <v>30473.322996599996</v>
      </c>
    </row>
    <row r="1294" spans="1:24" x14ac:dyDescent="0.3">
      <c r="A1294" s="77" t="s">
        <v>1863</v>
      </c>
      <c r="B1294" s="77" t="s">
        <v>4877</v>
      </c>
      <c r="C1294" s="29">
        <v>5</v>
      </c>
      <c r="D1294" s="29">
        <v>70</v>
      </c>
      <c r="E1294" s="329">
        <v>280</v>
      </c>
      <c r="F1294" s="29">
        <v>2250</v>
      </c>
      <c r="G1294" s="29">
        <v>2180</v>
      </c>
      <c r="H1294" s="313">
        <v>1326.7763999999997</v>
      </c>
      <c r="I1294" s="313">
        <v>1085.3030951999997</v>
      </c>
      <c r="J1294" s="313">
        <v>857.09755439999981</v>
      </c>
      <c r="K1294" s="29">
        <v>40.950000000000003</v>
      </c>
      <c r="L1294" s="314">
        <v>0.5</v>
      </c>
      <c r="M1294" s="315">
        <v>4</v>
      </c>
      <c r="N1294" s="772"/>
      <c r="O1294" s="372">
        <f t="shared" si="86"/>
        <v>41539</v>
      </c>
      <c r="P1294" s="313"/>
      <c r="Q1294" s="396"/>
      <c r="S1294" s="392"/>
      <c r="X1294" s="313">
        <v>36120.623395725001</v>
      </c>
    </row>
    <row r="1295" spans="1:24" x14ac:dyDescent="0.3">
      <c r="A1295" s="77" t="s">
        <v>1864</v>
      </c>
      <c r="B1295" s="77" t="s">
        <v>4878</v>
      </c>
      <c r="C1295" s="29">
        <v>6</v>
      </c>
      <c r="D1295" s="29">
        <v>70</v>
      </c>
      <c r="E1295" s="329">
        <v>340</v>
      </c>
      <c r="F1295" s="29">
        <v>2250</v>
      </c>
      <c r="G1295" s="29">
        <v>2180</v>
      </c>
      <c r="H1295" s="313">
        <v>1591.6938</v>
      </c>
      <c r="I1295" s="313">
        <v>1302.0055284</v>
      </c>
      <c r="J1295" s="313">
        <v>1028.2341948000001</v>
      </c>
      <c r="K1295" s="29">
        <v>49.050000000000004</v>
      </c>
      <c r="L1295" s="314">
        <v>0.5</v>
      </c>
      <c r="M1295" s="315">
        <v>4</v>
      </c>
      <c r="N1295" s="772"/>
      <c r="O1295" s="372">
        <f t="shared" si="86"/>
        <v>48047</v>
      </c>
      <c r="P1295" s="313"/>
      <c r="Q1295" s="396"/>
      <c r="S1295" s="392"/>
      <c r="X1295" s="313">
        <v>41779.713526649997</v>
      </c>
    </row>
    <row r="1296" spans="1:24" x14ac:dyDescent="0.3">
      <c r="A1296" s="77" t="s">
        <v>1865</v>
      </c>
      <c r="B1296" s="77" t="s">
        <v>4879</v>
      </c>
      <c r="C1296" s="29">
        <v>7</v>
      </c>
      <c r="D1296" s="29">
        <v>70</v>
      </c>
      <c r="E1296" s="329">
        <v>400</v>
      </c>
      <c r="F1296" s="29">
        <v>2250</v>
      </c>
      <c r="G1296" s="29">
        <v>2180</v>
      </c>
      <c r="H1296" s="313">
        <v>1856.6112000000001</v>
      </c>
      <c r="I1296" s="313">
        <v>1518.7079615999999</v>
      </c>
      <c r="J1296" s="313">
        <v>1199.3708352000001</v>
      </c>
      <c r="K1296" s="29">
        <v>57.24</v>
      </c>
      <c r="L1296" s="314">
        <v>0.5</v>
      </c>
      <c r="M1296" s="315">
        <v>4</v>
      </c>
      <c r="N1296" s="772"/>
      <c r="O1296" s="372">
        <f t="shared" si="86"/>
        <v>54568</v>
      </c>
      <c r="P1296" s="313"/>
      <c r="Q1296" s="396"/>
      <c r="S1296" s="392"/>
      <c r="X1296" s="313">
        <v>47450.593389374997</v>
      </c>
    </row>
    <row r="1297" spans="1:24" x14ac:dyDescent="0.3">
      <c r="A1297" s="77" t="s">
        <v>1866</v>
      </c>
      <c r="B1297" s="77" t="s">
        <v>4880</v>
      </c>
      <c r="C1297" s="29">
        <v>8</v>
      </c>
      <c r="D1297" s="29">
        <v>70</v>
      </c>
      <c r="E1297" s="329">
        <v>460</v>
      </c>
      <c r="F1297" s="29">
        <v>2250</v>
      </c>
      <c r="G1297" s="29">
        <v>2180</v>
      </c>
      <c r="H1297" s="313">
        <v>2122.6233000000002</v>
      </c>
      <c r="I1297" s="313">
        <v>1736.3058594000001</v>
      </c>
      <c r="J1297" s="313">
        <v>1371.2146518000002</v>
      </c>
      <c r="K1297" s="29">
        <v>65.430000000000007</v>
      </c>
      <c r="L1297" s="314">
        <v>0.5</v>
      </c>
      <c r="M1297" s="315">
        <v>4</v>
      </c>
      <c r="N1297" s="772"/>
      <c r="O1297" s="372">
        <f t="shared" si="86"/>
        <v>61106</v>
      </c>
      <c r="P1297" s="313"/>
      <c r="Q1297" s="396"/>
      <c r="S1297" s="392"/>
      <c r="X1297" s="313">
        <v>53135.267070599999</v>
      </c>
    </row>
    <row r="1298" spans="1:24" x14ac:dyDescent="0.3">
      <c r="A1298" s="77" t="s">
        <v>1867</v>
      </c>
      <c r="B1298" s="77" t="s">
        <v>4881</v>
      </c>
      <c r="C1298" s="29">
        <v>9</v>
      </c>
      <c r="D1298" s="29">
        <v>70</v>
      </c>
      <c r="E1298" s="329">
        <v>520</v>
      </c>
      <c r="F1298" s="29">
        <v>2250</v>
      </c>
      <c r="G1298" s="29">
        <v>2180</v>
      </c>
      <c r="H1298" s="313">
        <v>2387.5406999999996</v>
      </c>
      <c r="I1298" s="313">
        <v>1953.0082925999995</v>
      </c>
      <c r="J1298" s="313">
        <v>1542.3512921999998</v>
      </c>
      <c r="K1298" s="29">
        <v>73.53</v>
      </c>
      <c r="L1298" s="314">
        <v>0.5</v>
      </c>
      <c r="M1298" s="315">
        <v>4</v>
      </c>
      <c r="N1298" s="772"/>
      <c r="O1298" s="372">
        <f t="shared" si="86"/>
        <v>67654</v>
      </c>
      <c r="P1298" s="313"/>
      <c r="Q1298" s="396"/>
      <c r="S1298" s="392"/>
      <c r="X1298" s="313">
        <v>58829.72849324999</v>
      </c>
    </row>
    <row r="1299" spans="1:24" x14ac:dyDescent="0.3">
      <c r="A1299" s="77" t="s">
        <v>1868</v>
      </c>
      <c r="B1299" s="77" t="s">
        <v>4882</v>
      </c>
      <c r="C1299" s="29">
        <v>10</v>
      </c>
      <c r="D1299" s="29">
        <v>70</v>
      </c>
      <c r="E1299" s="329">
        <v>580</v>
      </c>
      <c r="F1299" s="29">
        <v>2250</v>
      </c>
      <c r="G1299" s="29">
        <v>2180</v>
      </c>
      <c r="H1299" s="313">
        <v>2652.4581000000003</v>
      </c>
      <c r="I1299" s="313">
        <v>2169.7107258000001</v>
      </c>
      <c r="J1299" s="313">
        <v>1713.4879326000002</v>
      </c>
      <c r="K1299" s="29">
        <v>81.72</v>
      </c>
      <c r="L1299" s="314">
        <v>0.5</v>
      </c>
      <c r="M1299" s="315">
        <v>6</v>
      </c>
      <c r="N1299" s="772"/>
      <c r="O1299" s="372">
        <f t="shared" si="86"/>
        <v>74221</v>
      </c>
      <c r="P1299" s="313"/>
      <c r="Q1299" s="396"/>
      <c r="S1299" s="392"/>
      <c r="X1299" s="313">
        <v>64539.996206400014</v>
      </c>
    </row>
    <row r="1300" spans="1:24" x14ac:dyDescent="0.3">
      <c r="A1300" s="77" t="s">
        <v>1869</v>
      </c>
      <c r="B1300" s="77" t="s">
        <v>4883</v>
      </c>
      <c r="C1300" s="29">
        <v>11</v>
      </c>
      <c r="D1300" s="29">
        <v>70</v>
      </c>
      <c r="E1300" s="329">
        <v>640</v>
      </c>
      <c r="F1300" s="29">
        <v>2250</v>
      </c>
      <c r="G1300" s="29">
        <v>2180</v>
      </c>
      <c r="H1300" s="313">
        <v>2918.4702000000002</v>
      </c>
      <c r="I1300" s="313">
        <v>2387.3086235999999</v>
      </c>
      <c r="J1300" s="313">
        <v>1885.3317492000001</v>
      </c>
      <c r="K1300" s="29">
        <v>89.82</v>
      </c>
      <c r="L1300" s="314">
        <v>0.5</v>
      </c>
      <c r="M1300" s="315">
        <v>6</v>
      </c>
      <c r="N1300" s="772"/>
      <c r="O1300" s="372">
        <f t="shared" si="86"/>
        <v>80797</v>
      </c>
      <c r="P1300" s="313"/>
      <c r="Q1300" s="396"/>
      <c r="S1300" s="392"/>
      <c r="X1300" s="313">
        <v>70258.041285300002</v>
      </c>
    </row>
    <row r="1301" spans="1:24" x14ac:dyDescent="0.3">
      <c r="A1301" s="77" t="s">
        <v>1870</v>
      </c>
      <c r="B1301" s="77" t="s">
        <v>4884</v>
      </c>
      <c r="C1301" s="29">
        <v>12</v>
      </c>
      <c r="D1301" s="29">
        <v>70</v>
      </c>
      <c r="E1301" s="329">
        <v>700</v>
      </c>
      <c r="F1301" s="29">
        <v>2250</v>
      </c>
      <c r="G1301" s="29">
        <v>2180</v>
      </c>
      <c r="H1301" s="313">
        <v>3183.3876</v>
      </c>
      <c r="I1301" s="313">
        <v>2604.0110568</v>
      </c>
      <c r="J1301" s="313">
        <v>2056.4683896000001</v>
      </c>
      <c r="K1301" s="29">
        <v>98.01</v>
      </c>
      <c r="L1301" s="314">
        <v>0.5</v>
      </c>
      <c r="M1301" s="315">
        <v>6</v>
      </c>
      <c r="N1301" s="772"/>
      <c r="O1301" s="372">
        <f t="shared" si="86"/>
        <v>87298</v>
      </c>
      <c r="P1301" s="313"/>
      <c r="Q1301" s="396"/>
      <c r="S1301" s="392"/>
      <c r="X1301" s="313">
        <v>75911.217683400013</v>
      </c>
    </row>
    <row r="1302" spans="1:24" x14ac:dyDescent="0.3">
      <c r="A1302" s="77" t="s">
        <v>1871</v>
      </c>
      <c r="B1302" s="77" t="s">
        <v>4885</v>
      </c>
      <c r="C1302" s="29">
        <v>13</v>
      </c>
      <c r="D1302" s="29">
        <v>70</v>
      </c>
      <c r="E1302" s="329">
        <v>760</v>
      </c>
      <c r="F1302" s="29">
        <v>2250</v>
      </c>
      <c r="G1302" s="29">
        <v>2180</v>
      </c>
      <c r="H1302" s="313">
        <v>3448.3049999999998</v>
      </c>
      <c r="I1302" s="313">
        <v>2820.7134899999996</v>
      </c>
      <c r="J1302" s="313">
        <v>2227.6050300000002</v>
      </c>
      <c r="K1302" s="29">
        <v>106.2</v>
      </c>
      <c r="L1302" s="314">
        <v>0.5</v>
      </c>
      <c r="M1302" s="315">
        <v>6</v>
      </c>
      <c r="N1302" s="772"/>
      <c r="O1302" s="372">
        <f t="shared" si="86"/>
        <v>93799</v>
      </c>
      <c r="P1302" s="313"/>
      <c r="Q1302" s="396"/>
      <c r="S1302" s="392"/>
      <c r="X1302" s="313">
        <v>81564.394081499995</v>
      </c>
    </row>
    <row r="1303" spans="1:24" x14ac:dyDescent="0.3">
      <c r="A1303" s="77" t="s">
        <v>1872</v>
      </c>
      <c r="B1303" s="77" t="s">
        <v>4886</v>
      </c>
      <c r="C1303" s="29">
        <v>14</v>
      </c>
      <c r="D1303" s="29">
        <v>70</v>
      </c>
      <c r="E1303" s="329">
        <v>820</v>
      </c>
      <c r="F1303" s="29">
        <v>2250</v>
      </c>
      <c r="G1303" s="29">
        <v>2180</v>
      </c>
      <c r="H1303" s="313">
        <v>3714.3171000000002</v>
      </c>
      <c r="I1303" s="313">
        <v>3038.3113877999999</v>
      </c>
      <c r="J1303" s="313">
        <v>2399.4488466000003</v>
      </c>
      <c r="K1303" s="29">
        <v>114.3</v>
      </c>
      <c r="L1303" s="314">
        <v>0.5</v>
      </c>
      <c r="M1303" s="315">
        <v>6</v>
      </c>
      <c r="N1303" s="773"/>
      <c r="O1303" s="372">
        <f t="shared" si="86"/>
        <v>100300</v>
      </c>
      <c r="P1303" s="313"/>
      <c r="Q1303" s="396"/>
      <c r="S1303" s="392"/>
      <c r="X1303" s="313">
        <v>87217.570479600021</v>
      </c>
    </row>
    <row r="1304" spans="1:24" x14ac:dyDescent="0.3">
      <c r="E1304" s="67"/>
      <c r="H1304" s="30"/>
      <c r="I1304" s="30"/>
      <c r="J1304" s="30"/>
      <c r="M1304" s="324"/>
      <c r="O1304" s="372">
        <f t="shared" si="86"/>
        <v>0</v>
      </c>
      <c r="P1304" s="30"/>
      <c r="Q1304" s="396"/>
      <c r="S1304" s="392"/>
      <c r="X1304" s="30"/>
    </row>
    <row r="1305" spans="1:24" x14ac:dyDescent="0.3">
      <c r="B1305" s="325" t="s">
        <v>199</v>
      </c>
      <c r="E1305" s="67"/>
      <c r="H1305" s="30"/>
      <c r="I1305" s="30"/>
      <c r="J1305" s="30"/>
      <c r="M1305" s="324"/>
      <c r="O1305" s="372">
        <f t="shared" si="86"/>
        <v>0</v>
      </c>
      <c r="P1305" s="30"/>
      <c r="Q1305" s="396"/>
      <c r="S1305" s="392"/>
      <c r="X1305" s="30"/>
    </row>
    <row r="1306" spans="1:24" x14ac:dyDescent="0.3">
      <c r="A1306" s="77" t="s">
        <v>1873</v>
      </c>
      <c r="B1306" s="77" t="s">
        <v>3893</v>
      </c>
      <c r="C1306" s="29">
        <v>2</v>
      </c>
      <c r="D1306" s="29">
        <v>70</v>
      </c>
      <c r="E1306" s="329">
        <v>100</v>
      </c>
      <c r="F1306" s="29">
        <v>2500</v>
      </c>
      <c r="G1306" s="29">
        <v>2430</v>
      </c>
      <c r="H1306" s="313">
        <v>594.4221</v>
      </c>
      <c r="I1306" s="313">
        <v>486.23727779999996</v>
      </c>
      <c r="J1306" s="313">
        <v>383.9966766</v>
      </c>
      <c r="K1306" s="29">
        <v>18.18</v>
      </c>
      <c r="L1306" s="314">
        <v>0.5</v>
      </c>
      <c r="M1306" s="315">
        <v>2</v>
      </c>
      <c r="N1306" s="771" t="s">
        <v>186</v>
      </c>
      <c r="O1306" s="372">
        <f t="shared" si="86"/>
        <v>26931</v>
      </c>
      <c r="P1306" s="313"/>
      <c r="Q1306" s="396"/>
      <c r="S1306" s="392"/>
      <c r="X1306" s="313">
        <v>23418.664242187508</v>
      </c>
    </row>
    <row r="1307" spans="1:24" x14ac:dyDescent="0.3">
      <c r="A1307" s="77" t="s">
        <v>1874</v>
      </c>
      <c r="B1307" s="77" t="s">
        <v>3894</v>
      </c>
      <c r="C1307" s="29">
        <v>3</v>
      </c>
      <c r="D1307" s="29">
        <v>70</v>
      </c>
      <c r="E1307" s="329">
        <v>160</v>
      </c>
      <c r="F1307" s="29">
        <v>2500</v>
      </c>
      <c r="G1307" s="29">
        <v>2430</v>
      </c>
      <c r="H1307" s="313">
        <v>891.08580000000006</v>
      </c>
      <c r="I1307" s="313">
        <v>728.90818439999998</v>
      </c>
      <c r="J1307" s="313">
        <v>575.64142680000009</v>
      </c>
      <c r="K1307" s="29">
        <v>27.18</v>
      </c>
      <c r="L1307" s="314">
        <v>0.5</v>
      </c>
      <c r="M1307" s="315">
        <v>4</v>
      </c>
      <c r="N1307" s="772"/>
      <c r="O1307" s="372">
        <f t="shared" si="86"/>
        <v>35016</v>
      </c>
      <c r="P1307" s="313"/>
      <c r="Q1307" s="396"/>
      <c r="S1307" s="392"/>
      <c r="X1307" s="313">
        <v>30448.315411593743</v>
      </c>
    </row>
    <row r="1308" spans="1:24" x14ac:dyDescent="0.3">
      <c r="A1308" s="77" t="s">
        <v>1875</v>
      </c>
      <c r="B1308" s="77" t="s">
        <v>3895</v>
      </c>
      <c r="C1308" s="29">
        <v>4</v>
      </c>
      <c r="D1308" s="29">
        <v>70</v>
      </c>
      <c r="E1308" s="329">
        <v>220</v>
      </c>
      <c r="F1308" s="29">
        <v>2500</v>
      </c>
      <c r="G1308" s="29">
        <v>2430</v>
      </c>
      <c r="H1308" s="313">
        <v>1187.7494999999999</v>
      </c>
      <c r="I1308" s="313">
        <v>971.57909099999983</v>
      </c>
      <c r="J1308" s="313">
        <v>767.28617699999995</v>
      </c>
      <c r="K1308" s="29">
        <v>36.180000000000007</v>
      </c>
      <c r="L1308" s="314">
        <v>0.5</v>
      </c>
      <c r="M1308" s="315">
        <v>4</v>
      </c>
      <c r="N1308" s="772"/>
      <c r="O1308" s="372">
        <f t="shared" si="86"/>
        <v>43117</v>
      </c>
      <c r="P1308" s="313"/>
      <c r="Q1308" s="396"/>
      <c r="S1308" s="392"/>
      <c r="X1308" s="313">
        <v>37492.703745749997</v>
      </c>
    </row>
    <row r="1309" spans="1:24" x14ac:dyDescent="0.3">
      <c r="A1309" s="77" t="s">
        <v>1876</v>
      </c>
      <c r="B1309" s="77" t="s">
        <v>4887</v>
      </c>
      <c r="C1309" s="29">
        <v>5</v>
      </c>
      <c r="D1309" s="29">
        <v>70</v>
      </c>
      <c r="E1309" s="329">
        <v>280</v>
      </c>
      <c r="F1309" s="29">
        <v>2500</v>
      </c>
      <c r="G1309" s="29">
        <v>2430</v>
      </c>
      <c r="H1309" s="313">
        <v>1484.4132000000002</v>
      </c>
      <c r="I1309" s="313">
        <v>1214.2499976000001</v>
      </c>
      <c r="J1309" s="313">
        <v>958.93092720000016</v>
      </c>
      <c r="K1309" s="29">
        <v>45.180000000000007</v>
      </c>
      <c r="L1309" s="314">
        <v>0.5</v>
      </c>
      <c r="M1309" s="315">
        <v>4</v>
      </c>
      <c r="N1309" s="772"/>
      <c r="O1309" s="372">
        <f t="shared" si="86"/>
        <v>51235</v>
      </c>
      <c r="P1309" s="313"/>
      <c r="Q1309" s="396"/>
      <c r="S1309" s="392"/>
      <c r="X1309" s="313">
        <v>44551.829244656241</v>
      </c>
    </row>
    <row r="1310" spans="1:24" x14ac:dyDescent="0.3">
      <c r="A1310" s="77" t="s">
        <v>1877</v>
      </c>
      <c r="B1310" s="77" t="s">
        <v>4888</v>
      </c>
      <c r="C1310" s="29">
        <v>6</v>
      </c>
      <c r="D1310" s="29">
        <v>70</v>
      </c>
      <c r="E1310" s="329">
        <v>340</v>
      </c>
      <c r="F1310" s="29">
        <v>2500</v>
      </c>
      <c r="G1310" s="29">
        <v>2430</v>
      </c>
      <c r="H1310" s="313">
        <v>1781.0769</v>
      </c>
      <c r="I1310" s="313">
        <v>1456.9209042</v>
      </c>
      <c r="J1310" s="313">
        <v>1150.5756774000001</v>
      </c>
      <c r="K1310" s="29">
        <v>54.180000000000007</v>
      </c>
      <c r="L1310" s="314">
        <v>0.5</v>
      </c>
      <c r="M1310" s="315">
        <v>4</v>
      </c>
      <c r="N1310" s="772"/>
      <c r="O1310" s="372">
        <f t="shared" si="86"/>
        <v>59370</v>
      </c>
      <c r="P1310" s="313"/>
      <c r="Q1310" s="396"/>
      <c r="S1310" s="392"/>
      <c r="X1310" s="313">
        <v>51625.691908312518</v>
      </c>
    </row>
    <row r="1311" spans="1:24" x14ac:dyDescent="0.3">
      <c r="A1311" s="77" t="s">
        <v>1878</v>
      </c>
      <c r="B1311" s="77" t="s">
        <v>4889</v>
      </c>
      <c r="C1311" s="29">
        <v>7</v>
      </c>
      <c r="D1311" s="29">
        <v>70</v>
      </c>
      <c r="E1311" s="329">
        <v>400</v>
      </c>
      <c r="F1311" s="29">
        <v>2500</v>
      </c>
      <c r="G1311" s="29">
        <v>2430</v>
      </c>
      <c r="H1311" s="313">
        <v>2077.7406000000001</v>
      </c>
      <c r="I1311" s="313">
        <v>1699.5918108000001</v>
      </c>
      <c r="J1311" s="313">
        <v>1342.2204276</v>
      </c>
      <c r="K1311" s="29">
        <v>63.180000000000007</v>
      </c>
      <c r="L1311" s="314">
        <v>0.5</v>
      </c>
      <c r="M1311" s="315">
        <v>4</v>
      </c>
      <c r="N1311" s="772"/>
      <c r="O1311" s="372">
        <f t="shared" si="86"/>
        <v>67521</v>
      </c>
      <c r="P1311" s="313"/>
      <c r="Q1311" s="396"/>
      <c r="S1311" s="392"/>
      <c r="X1311" s="313">
        <v>58714.291736718747</v>
      </c>
    </row>
    <row r="1312" spans="1:24" x14ac:dyDescent="0.3">
      <c r="A1312" s="77" t="s">
        <v>1879</v>
      </c>
      <c r="B1312" s="77" t="s">
        <v>4890</v>
      </c>
      <c r="C1312" s="29">
        <v>8</v>
      </c>
      <c r="D1312" s="29">
        <v>70</v>
      </c>
      <c r="E1312" s="329">
        <v>460</v>
      </c>
      <c r="F1312" s="29">
        <v>2500</v>
      </c>
      <c r="G1312" s="29">
        <v>2430</v>
      </c>
      <c r="H1312" s="313">
        <v>2375.4989999999998</v>
      </c>
      <c r="I1312" s="313">
        <v>1943.1581819999997</v>
      </c>
      <c r="J1312" s="313">
        <v>1534.5723539999999</v>
      </c>
      <c r="K1312" s="29">
        <v>72.27</v>
      </c>
      <c r="L1312" s="314">
        <v>0.5</v>
      </c>
      <c r="M1312" s="315">
        <v>4</v>
      </c>
      <c r="N1312" s="772"/>
      <c r="O1312" s="372">
        <f t="shared" si="86"/>
        <v>75693</v>
      </c>
      <c r="P1312" s="313"/>
      <c r="Q1312" s="396"/>
      <c r="S1312" s="392"/>
      <c r="X1312" s="313">
        <v>65820.133838250011</v>
      </c>
    </row>
    <row r="1313" spans="1:24" x14ac:dyDescent="0.3">
      <c r="A1313" s="77" t="s">
        <v>1880</v>
      </c>
      <c r="B1313" s="77" t="s">
        <v>4891</v>
      </c>
      <c r="C1313" s="29">
        <v>9</v>
      </c>
      <c r="D1313" s="29">
        <v>70</v>
      </c>
      <c r="E1313" s="329">
        <v>520</v>
      </c>
      <c r="F1313" s="29">
        <v>2500</v>
      </c>
      <c r="G1313" s="29">
        <v>2430</v>
      </c>
      <c r="H1313" s="313">
        <v>2672.1627000000003</v>
      </c>
      <c r="I1313" s="313">
        <v>2185.8290886</v>
      </c>
      <c r="J1313" s="313">
        <v>1726.2171042000002</v>
      </c>
      <c r="K1313" s="29">
        <v>81.27</v>
      </c>
      <c r="L1313" s="314">
        <v>0.5</v>
      </c>
      <c r="M1313" s="315">
        <v>4</v>
      </c>
      <c r="N1313" s="772"/>
      <c r="O1313" s="372">
        <f t="shared" si="86"/>
        <v>83879</v>
      </c>
      <c r="P1313" s="313"/>
      <c r="Q1313" s="396"/>
      <c r="S1313" s="392"/>
      <c r="X1313" s="313">
        <v>72938.210616562486</v>
      </c>
    </row>
    <row r="1314" spans="1:24" x14ac:dyDescent="0.3">
      <c r="A1314" s="77" t="s">
        <v>1881</v>
      </c>
      <c r="B1314" s="77" t="s">
        <v>4892</v>
      </c>
      <c r="C1314" s="29">
        <v>10</v>
      </c>
      <c r="D1314" s="29">
        <v>70</v>
      </c>
      <c r="E1314" s="329">
        <v>580</v>
      </c>
      <c r="F1314" s="29">
        <v>2500</v>
      </c>
      <c r="G1314" s="29">
        <v>2430</v>
      </c>
      <c r="H1314" s="313">
        <v>2969.9210999999996</v>
      </c>
      <c r="I1314" s="313">
        <v>2429.3954597999996</v>
      </c>
      <c r="J1314" s="313">
        <v>1918.5690305999997</v>
      </c>
      <c r="K1314" s="29">
        <v>90.27</v>
      </c>
      <c r="L1314" s="314">
        <v>0.5</v>
      </c>
      <c r="M1314" s="315">
        <v>6</v>
      </c>
      <c r="N1314" s="772"/>
      <c r="O1314" s="372">
        <f t="shared" si="86"/>
        <v>92087</v>
      </c>
      <c r="P1314" s="313"/>
      <c r="Q1314" s="396"/>
      <c r="S1314" s="392"/>
      <c r="X1314" s="313">
        <v>80076.045258000013</v>
      </c>
    </row>
    <row r="1315" spans="1:24" x14ac:dyDescent="0.3">
      <c r="A1315" s="77" t="s">
        <v>1882</v>
      </c>
      <c r="B1315" s="77" t="s">
        <v>4893</v>
      </c>
      <c r="C1315" s="29">
        <v>11</v>
      </c>
      <c r="D1315" s="29">
        <v>70</v>
      </c>
      <c r="E1315" s="329">
        <v>640</v>
      </c>
      <c r="F1315" s="29">
        <v>2500</v>
      </c>
      <c r="G1315" s="29">
        <v>2430</v>
      </c>
      <c r="H1315" s="313">
        <v>3266.5847999999996</v>
      </c>
      <c r="I1315" s="313">
        <v>2672.0663663999994</v>
      </c>
      <c r="J1315" s="313">
        <v>2110.2137807999998</v>
      </c>
      <c r="K1315" s="29">
        <v>99.27</v>
      </c>
      <c r="L1315" s="314">
        <v>0.5</v>
      </c>
      <c r="M1315" s="315">
        <v>6</v>
      </c>
      <c r="N1315" s="772"/>
      <c r="O1315" s="372">
        <f t="shared" si="86"/>
        <v>100307</v>
      </c>
      <c r="P1315" s="313"/>
      <c r="Q1315" s="396"/>
      <c r="S1315" s="392"/>
      <c r="X1315" s="313">
        <v>87223.601606625016</v>
      </c>
    </row>
    <row r="1316" spans="1:24" x14ac:dyDescent="0.3">
      <c r="A1316" s="77" t="s">
        <v>1883</v>
      </c>
      <c r="B1316" s="77" t="s">
        <v>4894</v>
      </c>
      <c r="C1316" s="29">
        <v>12</v>
      </c>
      <c r="D1316" s="29">
        <v>70</v>
      </c>
      <c r="E1316" s="329">
        <v>700</v>
      </c>
      <c r="F1316" s="29">
        <v>2500</v>
      </c>
      <c r="G1316" s="29">
        <v>2430</v>
      </c>
      <c r="H1316" s="313">
        <v>3563.2484999999997</v>
      </c>
      <c r="I1316" s="313">
        <v>2914.7372729999997</v>
      </c>
      <c r="J1316" s="313">
        <v>2301.8585309999999</v>
      </c>
      <c r="K1316" s="29">
        <v>108.27</v>
      </c>
      <c r="L1316" s="314">
        <v>0.5</v>
      </c>
      <c r="M1316" s="315">
        <v>6</v>
      </c>
      <c r="N1316" s="772"/>
      <c r="O1316" s="372">
        <f t="shared" si="86"/>
        <v>108434</v>
      </c>
      <c r="P1316" s="313"/>
      <c r="Q1316" s="396"/>
      <c r="S1316" s="392"/>
      <c r="X1316" s="313">
        <v>94290.072104250008</v>
      </c>
    </row>
    <row r="1317" spans="1:24" x14ac:dyDescent="0.3">
      <c r="A1317" s="77" t="s">
        <v>1884</v>
      </c>
      <c r="B1317" s="77" t="s">
        <v>4895</v>
      </c>
      <c r="C1317" s="29">
        <v>13</v>
      </c>
      <c r="D1317" s="29">
        <v>70</v>
      </c>
      <c r="E1317" s="329">
        <v>760</v>
      </c>
      <c r="F1317" s="29">
        <v>2500</v>
      </c>
      <c r="G1317" s="29">
        <v>2430</v>
      </c>
      <c r="H1317" s="313">
        <v>3859.9121999999998</v>
      </c>
      <c r="I1317" s="313">
        <v>3157.4081795999996</v>
      </c>
      <c r="J1317" s="313">
        <v>2493.5032811999999</v>
      </c>
      <c r="K1317" s="29">
        <v>117.27000000000001</v>
      </c>
      <c r="L1317" s="314">
        <v>0.5</v>
      </c>
      <c r="M1317" s="315">
        <v>6</v>
      </c>
      <c r="N1317" s="772"/>
      <c r="O1317" s="372">
        <f t="shared" si="86"/>
        <v>116560</v>
      </c>
      <c r="P1317" s="313"/>
      <c r="Q1317" s="396"/>
      <c r="S1317" s="392"/>
      <c r="X1317" s="313">
        <v>101356.54260187499</v>
      </c>
    </row>
    <row r="1318" spans="1:24" x14ac:dyDescent="0.3">
      <c r="A1318" s="77" t="s">
        <v>1885</v>
      </c>
      <c r="B1318" s="77" t="s">
        <v>4896</v>
      </c>
      <c r="C1318" s="29">
        <v>14</v>
      </c>
      <c r="D1318" s="29">
        <v>70</v>
      </c>
      <c r="E1318" s="329">
        <v>820</v>
      </c>
      <c r="F1318" s="29">
        <v>2500</v>
      </c>
      <c r="G1318" s="29">
        <v>2430</v>
      </c>
      <c r="H1318" s="313">
        <v>4157.6705999999995</v>
      </c>
      <c r="I1318" s="313">
        <v>3400.9745507999992</v>
      </c>
      <c r="J1318" s="313">
        <v>2685.8552075999996</v>
      </c>
      <c r="K1318" s="29">
        <v>126.27000000000001</v>
      </c>
      <c r="L1318" s="314">
        <v>0.5</v>
      </c>
      <c r="M1318" s="315">
        <v>6</v>
      </c>
      <c r="N1318" s="773"/>
      <c r="O1318" s="372">
        <f t="shared" si="86"/>
        <v>124686</v>
      </c>
      <c r="P1318" s="313"/>
      <c r="Q1318" s="396"/>
      <c r="S1318" s="392"/>
      <c r="X1318" s="313">
        <v>108423.01309950001</v>
      </c>
    </row>
    <row r="1319" spans="1:24" x14ac:dyDescent="0.3">
      <c r="E1319" s="67"/>
      <c r="H1319" s="30"/>
      <c r="I1319" s="30"/>
      <c r="J1319" s="30"/>
      <c r="M1319" s="324"/>
      <c r="O1319" s="372">
        <f t="shared" si="86"/>
        <v>0</v>
      </c>
      <c r="P1319" s="30"/>
      <c r="Q1319" s="396"/>
      <c r="S1319" s="392"/>
      <c r="X1319" s="30"/>
    </row>
    <row r="1320" spans="1:24" x14ac:dyDescent="0.3">
      <c r="B1320" s="325" t="s">
        <v>200</v>
      </c>
      <c r="E1320" s="67"/>
      <c r="H1320" s="30"/>
      <c r="I1320" s="30"/>
      <c r="J1320" s="30"/>
      <c r="M1320" s="324"/>
      <c r="O1320" s="372">
        <f t="shared" si="86"/>
        <v>0</v>
      </c>
      <c r="P1320" s="30"/>
      <c r="Q1320" s="396"/>
      <c r="S1320" s="392"/>
      <c r="X1320" s="30"/>
    </row>
    <row r="1321" spans="1:24" x14ac:dyDescent="0.3">
      <c r="A1321" s="77" t="s">
        <v>1886</v>
      </c>
      <c r="B1321" s="77" t="s">
        <v>3896</v>
      </c>
      <c r="C1321" s="29">
        <v>2</v>
      </c>
      <c r="D1321" s="29">
        <v>70</v>
      </c>
      <c r="E1321" s="329">
        <v>100</v>
      </c>
      <c r="F1321" s="29">
        <v>3000</v>
      </c>
      <c r="G1321" s="29">
        <v>2930</v>
      </c>
      <c r="H1321" s="313">
        <v>712.64969999999994</v>
      </c>
      <c r="I1321" s="313">
        <v>582.9474545999999</v>
      </c>
      <c r="J1321" s="313">
        <v>460.37170619999995</v>
      </c>
      <c r="K1321" s="339">
        <v>22.14</v>
      </c>
      <c r="L1321" s="314">
        <v>0.5</v>
      </c>
      <c r="M1321" s="315">
        <v>2</v>
      </c>
      <c r="N1321" s="771" t="s">
        <v>186</v>
      </c>
      <c r="O1321" s="372">
        <f t="shared" si="86"/>
        <v>31767</v>
      </c>
      <c r="P1321" s="313"/>
      <c r="Q1321" s="396"/>
      <c r="S1321" s="392"/>
      <c r="X1321" s="313">
        <v>27623.237090625</v>
      </c>
    </row>
    <row r="1322" spans="1:24" x14ac:dyDescent="0.3">
      <c r="A1322" s="77" t="s">
        <v>1887</v>
      </c>
      <c r="B1322" s="77" t="s">
        <v>3897</v>
      </c>
      <c r="C1322" s="29">
        <v>3</v>
      </c>
      <c r="D1322" s="29">
        <v>70</v>
      </c>
      <c r="E1322" s="329">
        <v>160</v>
      </c>
      <c r="F1322" s="29">
        <v>3000</v>
      </c>
      <c r="G1322" s="29">
        <v>2930</v>
      </c>
      <c r="H1322" s="313">
        <v>1069.5219</v>
      </c>
      <c r="I1322" s="313">
        <v>874.86891419999995</v>
      </c>
      <c r="J1322" s="313">
        <v>690.9111474</v>
      </c>
      <c r="K1322" s="339">
        <v>33.075000000000003</v>
      </c>
      <c r="L1322" s="314">
        <v>0.5</v>
      </c>
      <c r="M1322" s="315">
        <v>4</v>
      </c>
      <c r="N1322" s="772"/>
      <c r="O1322" s="372">
        <f t="shared" si="86"/>
        <v>41468</v>
      </c>
      <c r="P1322" s="313"/>
      <c r="Q1322" s="396"/>
      <c r="S1322" s="392"/>
      <c r="X1322" s="313">
        <v>36058.818493912491</v>
      </c>
    </row>
    <row r="1323" spans="1:24" x14ac:dyDescent="0.3">
      <c r="A1323" s="77" t="s">
        <v>1888</v>
      </c>
      <c r="B1323" s="77" t="s">
        <v>3898</v>
      </c>
      <c r="C1323" s="29">
        <v>4</v>
      </c>
      <c r="D1323" s="29">
        <v>70</v>
      </c>
      <c r="E1323" s="329">
        <v>220</v>
      </c>
      <c r="F1323" s="29">
        <v>3000</v>
      </c>
      <c r="G1323" s="29">
        <v>2930</v>
      </c>
      <c r="H1323" s="313">
        <v>1425.2993999999999</v>
      </c>
      <c r="I1323" s="313">
        <v>1165.8949091999998</v>
      </c>
      <c r="J1323" s="313">
        <v>920.7434123999999</v>
      </c>
      <c r="K1323" s="339">
        <v>44.14500000000001</v>
      </c>
      <c r="L1323" s="314">
        <v>0.5</v>
      </c>
      <c r="M1323" s="315">
        <v>4</v>
      </c>
      <c r="N1323" s="772"/>
      <c r="O1323" s="372">
        <f t="shared" si="86"/>
        <v>51189</v>
      </c>
      <c r="P1323" s="313"/>
      <c r="Q1323" s="396"/>
      <c r="S1323" s="392"/>
      <c r="X1323" s="313">
        <v>44512.084494900002</v>
      </c>
    </row>
    <row r="1324" spans="1:24" x14ac:dyDescent="0.3">
      <c r="A1324" s="77" t="s">
        <v>1889</v>
      </c>
      <c r="B1324" s="77" t="s">
        <v>4897</v>
      </c>
      <c r="C1324" s="29">
        <v>5</v>
      </c>
      <c r="D1324" s="29">
        <v>70</v>
      </c>
      <c r="E1324" s="329">
        <v>280</v>
      </c>
      <c r="F1324" s="29">
        <v>3000</v>
      </c>
      <c r="G1324" s="29">
        <v>2930</v>
      </c>
      <c r="H1324" s="313">
        <v>1782.1716000000001</v>
      </c>
      <c r="I1324" s="313">
        <v>1457.8163688</v>
      </c>
      <c r="J1324" s="313">
        <v>1151.2828536000002</v>
      </c>
      <c r="K1324" s="339">
        <v>55.079999999999991</v>
      </c>
      <c r="L1324" s="314">
        <v>0.5</v>
      </c>
      <c r="M1324" s="315">
        <v>4</v>
      </c>
      <c r="N1324" s="772"/>
      <c r="O1324" s="372">
        <f t="shared" si="86"/>
        <v>60930</v>
      </c>
      <c r="P1324" s="313"/>
      <c r="Q1324" s="396"/>
      <c r="S1324" s="392"/>
      <c r="X1324" s="313">
        <v>52983.035093587518</v>
      </c>
    </row>
    <row r="1325" spans="1:24" x14ac:dyDescent="0.3">
      <c r="A1325" s="77" t="s">
        <v>1890</v>
      </c>
      <c r="B1325" s="77" t="s">
        <v>4898</v>
      </c>
      <c r="C1325" s="29">
        <v>6</v>
      </c>
      <c r="D1325" s="29">
        <v>70</v>
      </c>
      <c r="E1325" s="329">
        <v>340</v>
      </c>
      <c r="F1325" s="29">
        <v>3000</v>
      </c>
      <c r="G1325" s="29">
        <v>2930</v>
      </c>
      <c r="H1325" s="313">
        <v>2137.9491000000003</v>
      </c>
      <c r="I1325" s="313">
        <v>1748.8423638000002</v>
      </c>
      <c r="J1325" s="313">
        <v>1381.1151186000002</v>
      </c>
      <c r="K1325" s="339">
        <v>66.015000000000001</v>
      </c>
      <c r="L1325" s="314">
        <v>0.5</v>
      </c>
      <c r="M1325" s="315">
        <v>4</v>
      </c>
      <c r="N1325" s="772"/>
      <c r="O1325" s="372">
        <f t="shared" si="86"/>
        <v>70692</v>
      </c>
      <c r="P1325" s="313"/>
      <c r="Q1325" s="396"/>
      <c r="S1325" s="392"/>
      <c r="X1325" s="313">
        <v>61471.670289974994</v>
      </c>
    </row>
    <row r="1326" spans="1:24" x14ac:dyDescent="0.3">
      <c r="A1326" s="77" t="s">
        <v>1891</v>
      </c>
      <c r="B1326" s="77" t="s">
        <v>4899</v>
      </c>
      <c r="C1326" s="29">
        <v>7</v>
      </c>
      <c r="D1326" s="29">
        <v>70</v>
      </c>
      <c r="E1326" s="329">
        <v>400</v>
      </c>
      <c r="F1326" s="29">
        <v>3000</v>
      </c>
      <c r="G1326" s="29">
        <v>2930</v>
      </c>
      <c r="H1326" s="313">
        <v>2494.8213000000001</v>
      </c>
      <c r="I1326" s="313">
        <v>2040.7638233999999</v>
      </c>
      <c r="J1326" s="313">
        <v>1611.6545598</v>
      </c>
      <c r="K1326" s="339">
        <v>76.95</v>
      </c>
      <c r="L1326" s="314">
        <v>0.5</v>
      </c>
      <c r="M1326" s="315">
        <v>4</v>
      </c>
      <c r="N1326" s="772"/>
      <c r="O1326" s="372">
        <f t="shared" si="86"/>
        <v>80475</v>
      </c>
      <c r="P1326" s="313"/>
      <c r="Q1326" s="396"/>
      <c r="S1326" s="392"/>
      <c r="X1326" s="313">
        <v>69977.99008406249</v>
      </c>
    </row>
    <row r="1327" spans="1:24" x14ac:dyDescent="0.3">
      <c r="A1327" s="77" t="s">
        <v>1892</v>
      </c>
      <c r="B1327" s="312" t="s">
        <v>4900</v>
      </c>
      <c r="C1327" s="29">
        <v>8</v>
      </c>
      <c r="D1327" s="29">
        <v>70</v>
      </c>
      <c r="E1327" s="329">
        <v>460</v>
      </c>
      <c r="F1327" s="29">
        <v>3000</v>
      </c>
      <c r="G1327" s="29">
        <v>2930</v>
      </c>
      <c r="H1327" s="313">
        <v>2850.5987999999998</v>
      </c>
      <c r="I1327" s="313">
        <v>2331.7898183999996</v>
      </c>
      <c r="J1327" s="313">
        <v>1841.4868247999998</v>
      </c>
      <c r="K1327" s="339">
        <v>88.02000000000001</v>
      </c>
      <c r="L1327" s="314">
        <v>0.5</v>
      </c>
      <c r="M1327" s="315">
        <v>4</v>
      </c>
      <c r="N1327" s="772"/>
      <c r="O1327" s="372">
        <f t="shared" si="86"/>
        <v>90281</v>
      </c>
      <c r="P1327" s="313"/>
      <c r="Q1327" s="396"/>
      <c r="S1327" s="392"/>
      <c r="X1327" s="313">
        <v>78505.000605900015</v>
      </c>
    </row>
    <row r="1328" spans="1:24" x14ac:dyDescent="0.3">
      <c r="A1328" s="77" t="s">
        <v>1893</v>
      </c>
      <c r="B1328" s="77" t="s">
        <v>4901</v>
      </c>
      <c r="C1328" s="29">
        <v>9</v>
      </c>
      <c r="D1328" s="29">
        <v>70</v>
      </c>
      <c r="E1328" s="329">
        <v>520</v>
      </c>
      <c r="F1328" s="29">
        <v>3000</v>
      </c>
      <c r="G1328" s="29">
        <v>2930</v>
      </c>
      <c r="H1328" s="313">
        <v>3207.471</v>
      </c>
      <c r="I1328" s="313">
        <v>2623.7112779999998</v>
      </c>
      <c r="J1328" s="313">
        <v>2072.0262659999999</v>
      </c>
      <c r="K1328" s="339">
        <v>98.954999999999998</v>
      </c>
      <c r="L1328" s="314">
        <v>0.5</v>
      </c>
      <c r="M1328" s="315">
        <v>4</v>
      </c>
      <c r="N1328" s="772"/>
      <c r="O1328" s="372">
        <f t="shared" si="86"/>
        <v>100104</v>
      </c>
      <c r="P1328" s="313"/>
      <c r="Q1328" s="396"/>
      <c r="S1328" s="392"/>
      <c r="X1328" s="313">
        <v>87046.692739874998</v>
      </c>
    </row>
    <row r="1329" spans="1:24" x14ac:dyDescent="0.3">
      <c r="A1329" s="77" t="s">
        <v>1894</v>
      </c>
      <c r="B1329" s="77" t="s">
        <v>4902</v>
      </c>
      <c r="C1329" s="29">
        <v>10</v>
      </c>
      <c r="D1329" s="29">
        <v>70</v>
      </c>
      <c r="E1329" s="329">
        <v>580</v>
      </c>
      <c r="F1329" s="29">
        <v>3000</v>
      </c>
      <c r="G1329" s="29">
        <v>2930</v>
      </c>
      <c r="H1329" s="313">
        <v>3563.2484999999997</v>
      </c>
      <c r="I1329" s="313">
        <v>2914.7372729999997</v>
      </c>
      <c r="J1329" s="313">
        <v>2301.8585309999999</v>
      </c>
      <c r="K1329" s="339">
        <v>109.89000000000001</v>
      </c>
      <c r="L1329" s="314">
        <v>0.5</v>
      </c>
      <c r="M1329" s="315">
        <v>6</v>
      </c>
      <c r="N1329" s="772"/>
      <c r="O1329" s="372">
        <f t="shared" si="86"/>
        <v>109954</v>
      </c>
      <c r="P1329" s="313"/>
      <c r="Q1329" s="396"/>
      <c r="S1329" s="392"/>
      <c r="X1329" s="313">
        <v>95612.094309600012</v>
      </c>
    </row>
    <row r="1330" spans="1:24" x14ac:dyDescent="0.3">
      <c r="A1330" s="77" t="s">
        <v>1895</v>
      </c>
      <c r="B1330" s="77" t="s">
        <v>4903</v>
      </c>
      <c r="C1330" s="29">
        <v>11</v>
      </c>
      <c r="D1330" s="29">
        <v>70</v>
      </c>
      <c r="E1330" s="329">
        <v>640</v>
      </c>
      <c r="F1330" s="29">
        <v>3000</v>
      </c>
      <c r="G1330" s="29">
        <v>2930</v>
      </c>
      <c r="H1330" s="313">
        <v>3920.1207000000004</v>
      </c>
      <c r="I1330" s="313">
        <v>3206.6587326000003</v>
      </c>
      <c r="J1330" s="313">
        <v>2532.3979722000004</v>
      </c>
      <c r="K1330" s="339">
        <v>120.82499999999999</v>
      </c>
      <c r="L1330" s="314">
        <v>0.5</v>
      </c>
      <c r="M1330" s="315">
        <v>6</v>
      </c>
      <c r="N1330" s="772"/>
      <c r="O1330" s="372">
        <f t="shared" si="86"/>
        <v>119818</v>
      </c>
      <c r="P1330" s="313"/>
      <c r="Q1330" s="396"/>
      <c r="S1330" s="392"/>
      <c r="X1330" s="313">
        <v>104189.16192795002</v>
      </c>
    </row>
    <row r="1331" spans="1:24" x14ac:dyDescent="0.3">
      <c r="A1331" s="77" t="s">
        <v>1896</v>
      </c>
      <c r="B1331" s="77" t="s">
        <v>4904</v>
      </c>
      <c r="C1331" s="29">
        <v>12</v>
      </c>
      <c r="D1331" s="29">
        <v>70</v>
      </c>
      <c r="E1331" s="329">
        <v>700</v>
      </c>
      <c r="F1331" s="29">
        <v>3000</v>
      </c>
      <c r="G1331" s="29">
        <v>2930</v>
      </c>
      <c r="H1331" s="313">
        <v>4275.8982000000005</v>
      </c>
      <c r="I1331" s="313">
        <v>3497.6847276000003</v>
      </c>
      <c r="J1331" s="313">
        <v>2762.2302372000004</v>
      </c>
      <c r="K1331" s="339">
        <v>131.76</v>
      </c>
      <c r="L1331" s="314">
        <v>0.5</v>
      </c>
      <c r="M1331" s="315">
        <v>6</v>
      </c>
      <c r="N1331" s="772"/>
      <c r="O1331" s="372">
        <f t="shared" si="86"/>
        <v>129569</v>
      </c>
      <c r="P1331" s="313"/>
      <c r="Q1331" s="396"/>
      <c r="S1331" s="392"/>
      <c r="X1331" s="313">
        <v>112668.92652509999</v>
      </c>
    </row>
    <row r="1332" spans="1:24" x14ac:dyDescent="0.3">
      <c r="A1332" s="312" t="s">
        <v>1897</v>
      </c>
      <c r="B1332" s="77" t="s">
        <v>4905</v>
      </c>
      <c r="C1332" s="29">
        <v>13</v>
      </c>
      <c r="D1332" s="29">
        <v>70</v>
      </c>
      <c r="E1332" s="329">
        <v>760</v>
      </c>
      <c r="F1332" s="29">
        <v>3000</v>
      </c>
      <c r="G1332" s="29">
        <v>2930</v>
      </c>
      <c r="H1332" s="313">
        <v>4632.7704000000003</v>
      </c>
      <c r="I1332" s="313">
        <v>3789.6061872</v>
      </c>
      <c r="J1332" s="313">
        <v>2992.7696784000004</v>
      </c>
      <c r="K1332" s="339">
        <v>142.69500000000002</v>
      </c>
      <c r="L1332" s="314">
        <v>0.5</v>
      </c>
      <c r="M1332" s="315">
        <v>6</v>
      </c>
      <c r="N1332" s="772"/>
      <c r="O1332" s="372">
        <f t="shared" si="86"/>
        <v>139321</v>
      </c>
      <c r="P1332" s="313"/>
      <c r="Q1332" s="396"/>
      <c r="S1332" s="392"/>
      <c r="X1332" s="313">
        <v>121148.69112224999</v>
      </c>
    </row>
    <row r="1333" spans="1:24" x14ac:dyDescent="0.3">
      <c r="A1333" s="77" t="s">
        <v>1898</v>
      </c>
      <c r="B1333" s="77" t="s">
        <v>4906</v>
      </c>
      <c r="C1333" s="29">
        <v>14</v>
      </c>
      <c r="D1333" s="29">
        <v>70</v>
      </c>
      <c r="E1333" s="329">
        <v>820</v>
      </c>
      <c r="F1333" s="29">
        <v>3000</v>
      </c>
      <c r="G1333" s="29">
        <v>2930</v>
      </c>
      <c r="H1333" s="313">
        <v>4988.5478999999996</v>
      </c>
      <c r="I1333" s="313">
        <v>4080.6321821999995</v>
      </c>
      <c r="J1333" s="313">
        <v>3222.6019434</v>
      </c>
      <c r="K1333" s="339">
        <v>153.76500000000001</v>
      </c>
      <c r="L1333" s="314">
        <v>0.5</v>
      </c>
      <c r="M1333" s="315">
        <v>6</v>
      </c>
      <c r="N1333" s="773"/>
      <c r="O1333" s="372">
        <f t="shared" si="86"/>
        <v>149073</v>
      </c>
      <c r="P1333" s="313"/>
      <c r="Q1333" s="396"/>
      <c r="S1333" s="392"/>
      <c r="X1333" s="313">
        <v>129628.45571940002</v>
      </c>
    </row>
    <row r="1334" spans="1:24" x14ac:dyDescent="0.3">
      <c r="O1334" s="372">
        <f t="shared" si="86"/>
        <v>0</v>
      </c>
      <c r="Q1334" s="396"/>
      <c r="S1334" s="392"/>
    </row>
    <row r="1335" spans="1:24" x14ac:dyDescent="0.3">
      <c r="A1335" s="324"/>
      <c r="B1335" s="325" t="s">
        <v>188</v>
      </c>
      <c r="C1335" s="324"/>
      <c r="D1335" s="324"/>
      <c r="E1335" s="333"/>
      <c r="F1335" s="324"/>
      <c r="G1335" s="324"/>
      <c r="H1335" s="326"/>
      <c r="I1335" s="326"/>
      <c r="J1335" s="326"/>
      <c r="K1335" s="324"/>
      <c r="L1335" s="327"/>
      <c r="M1335" s="324"/>
      <c r="N1335" s="324"/>
      <c r="O1335" s="372">
        <f t="shared" si="86"/>
        <v>0</v>
      </c>
      <c r="Q1335" s="396"/>
      <c r="S1335" s="392"/>
      <c r="X1335" s="30"/>
    </row>
    <row r="1336" spans="1:24" x14ac:dyDescent="0.3">
      <c r="A1336" s="77" t="s">
        <v>3285</v>
      </c>
      <c r="B1336" s="77" t="s">
        <v>3286</v>
      </c>
      <c r="C1336" s="29">
        <v>2</v>
      </c>
      <c r="D1336" s="29">
        <v>90</v>
      </c>
      <c r="E1336" s="329">
        <v>140</v>
      </c>
      <c r="F1336" s="29">
        <v>500</v>
      </c>
      <c r="G1336" s="29">
        <v>430</v>
      </c>
      <c r="H1336" s="313">
        <v>235</v>
      </c>
      <c r="I1336" s="313">
        <v>192</v>
      </c>
      <c r="J1336" s="313">
        <v>152</v>
      </c>
      <c r="K1336" s="29">
        <v>6.1</v>
      </c>
      <c r="L1336" s="314">
        <v>0.5</v>
      </c>
      <c r="M1336" s="315">
        <v>2</v>
      </c>
      <c r="N1336" s="771" t="s">
        <v>186</v>
      </c>
      <c r="O1336" s="372">
        <f t="shared" si="86"/>
        <v>14069</v>
      </c>
      <c r="Q1336" s="396"/>
      <c r="S1336" s="392"/>
      <c r="X1336" s="313">
        <v>12234.333333333332</v>
      </c>
    </row>
    <row r="1337" spans="1:24" x14ac:dyDescent="0.3">
      <c r="A1337" s="77" t="s">
        <v>3287</v>
      </c>
      <c r="B1337" s="77" t="s">
        <v>3288</v>
      </c>
      <c r="C1337" s="29">
        <v>3</v>
      </c>
      <c r="D1337" s="29">
        <v>90</v>
      </c>
      <c r="E1337" s="329">
        <v>220</v>
      </c>
      <c r="F1337" s="29">
        <v>500</v>
      </c>
      <c r="G1337" s="29">
        <v>430</v>
      </c>
      <c r="H1337" s="313">
        <v>352</v>
      </c>
      <c r="I1337" s="313">
        <v>288</v>
      </c>
      <c r="J1337" s="313">
        <v>227</v>
      </c>
      <c r="K1337" s="29">
        <v>9.1</v>
      </c>
      <c r="L1337" s="314">
        <v>0.5</v>
      </c>
      <c r="M1337" s="315">
        <v>4</v>
      </c>
      <c r="N1337" s="772"/>
      <c r="O1337" s="372">
        <f t="shared" si="86"/>
        <v>16071</v>
      </c>
      <c r="Q1337" s="396"/>
      <c r="S1337" s="392"/>
      <c r="X1337" s="313">
        <v>13974.944444444443</v>
      </c>
    </row>
    <row r="1338" spans="1:24" x14ac:dyDescent="0.3">
      <c r="A1338" s="77" t="s">
        <v>3289</v>
      </c>
      <c r="B1338" s="77" t="s">
        <v>3290</v>
      </c>
      <c r="C1338" s="29">
        <v>4</v>
      </c>
      <c r="D1338" s="29">
        <v>90</v>
      </c>
      <c r="E1338" s="329">
        <v>300</v>
      </c>
      <c r="F1338" s="29">
        <v>500</v>
      </c>
      <c r="G1338" s="29">
        <v>430</v>
      </c>
      <c r="H1338" s="313">
        <v>468</v>
      </c>
      <c r="I1338" s="313">
        <v>383</v>
      </c>
      <c r="J1338" s="313">
        <v>302</v>
      </c>
      <c r="K1338" s="29">
        <v>12.2</v>
      </c>
      <c r="L1338" s="314">
        <v>0.5</v>
      </c>
      <c r="M1338" s="315">
        <v>4</v>
      </c>
      <c r="N1338" s="772"/>
      <c r="O1338" s="372">
        <f t="shared" si="86"/>
        <v>18078</v>
      </c>
      <c r="Q1338" s="396"/>
      <c r="S1338" s="392"/>
      <c r="X1338" s="313">
        <v>15720.277777777777</v>
      </c>
    </row>
    <row r="1339" spans="1:24" x14ac:dyDescent="0.3">
      <c r="A1339" s="77" t="s">
        <v>3291</v>
      </c>
      <c r="B1339" s="77" t="s">
        <v>3292</v>
      </c>
      <c r="C1339" s="29">
        <v>5</v>
      </c>
      <c r="D1339" s="29">
        <v>90</v>
      </c>
      <c r="E1339" s="329">
        <v>380</v>
      </c>
      <c r="F1339" s="29">
        <v>500</v>
      </c>
      <c r="G1339" s="29">
        <v>430</v>
      </c>
      <c r="H1339" s="313">
        <v>584</v>
      </c>
      <c r="I1339" s="313">
        <v>478</v>
      </c>
      <c r="J1339" s="313">
        <v>377</v>
      </c>
      <c r="K1339" s="29">
        <v>15.6</v>
      </c>
      <c r="L1339" s="314">
        <v>0.5</v>
      </c>
      <c r="M1339" s="315">
        <v>4</v>
      </c>
      <c r="N1339" s="772"/>
      <c r="O1339" s="372">
        <f t="shared" si="86"/>
        <v>20089</v>
      </c>
      <c r="Q1339" s="396"/>
      <c r="S1339" s="392"/>
      <c r="X1339" s="313">
        <v>17468.444444444445</v>
      </c>
    </row>
    <row r="1340" spans="1:24" x14ac:dyDescent="0.3">
      <c r="A1340" s="77" t="s">
        <v>3293</v>
      </c>
      <c r="B1340" s="77" t="s">
        <v>3294</v>
      </c>
      <c r="C1340" s="29">
        <v>6</v>
      </c>
      <c r="D1340" s="29">
        <v>90</v>
      </c>
      <c r="E1340" s="329">
        <v>460</v>
      </c>
      <c r="F1340" s="29">
        <v>500</v>
      </c>
      <c r="G1340" s="29">
        <v>430</v>
      </c>
      <c r="H1340" s="313">
        <v>701</v>
      </c>
      <c r="I1340" s="313">
        <v>573</v>
      </c>
      <c r="J1340" s="313">
        <v>453</v>
      </c>
      <c r="K1340" s="29">
        <v>18.7</v>
      </c>
      <c r="L1340" s="314">
        <v>0.5</v>
      </c>
      <c r="M1340" s="315">
        <v>4</v>
      </c>
      <c r="N1340" s="772"/>
      <c r="O1340" s="372">
        <f t="shared" si="86"/>
        <v>22105</v>
      </c>
      <c r="Q1340" s="396"/>
      <c r="S1340" s="392"/>
      <c r="X1340" s="313">
        <v>19221.333333333332</v>
      </c>
    </row>
    <row r="1341" spans="1:24" x14ac:dyDescent="0.3">
      <c r="A1341" s="77" t="s">
        <v>3295</v>
      </c>
      <c r="B1341" s="77" t="s">
        <v>3296</v>
      </c>
      <c r="C1341" s="29">
        <v>7</v>
      </c>
      <c r="D1341" s="29">
        <v>90</v>
      </c>
      <c r="E1341" s="329">
        <v>540</v>
      </c>
      <c r="F1341" s="29">
        <v>500</v>
      </c>
      <c r="G1341" s="29">
        <v>430</v>
      </c>
      <c r="H1341" s="313">
        <v>819</v>
      </c>
      <c r="I1341" s="313">
        <v>670</v>
      </c>
      <c r="J1341" s="313">
        <v>529</v>
      </c>
      <c r="K1341" s="29">
        <v>21.8</v>
      </c>
      <c r="L1341" s="314">
        <v>0.5</v>
      </c>
      <c r="M1341" s="315">
        <v>4</v>
      </c>
      <c r="N1341" s="772"/>
      <c r="O1341" s="372">
        <f t="shared" si="86"/>
        <v>24123</v>
      </c>
      <c r="Q1341" s="396"/>
      <c r="S1341" s="392"/>
      <c r="X1341" s="313">
        <v>20976.111111111109</v>
      </c>
    </row>
    <row r="1342" spans="1:24" x14ac:dyDescent="0.3">
      <c r="A1342" s="77" t="s">
        <v>3297</v>
      </c>
      <c r="B1342" s="77" t="s">
        <v>3298</v>
      </c>
      <c r="C1342" s="29">
        <v>8</v>
      </c>
      <c r="D1342" s="29">
        <v>90</v>
      </c>
      <c r="E1342" s="329">
        <v>620</v>
      </c>
      <c r="F1342" s="29">
        <v>500</v>
      </c>
      <c r="G1342" s="29">
        <v>430</v>
      </c>
      <c r="H1342" s="313">
        <v>936</v>
      </c>
      <c r="I1342" s="313">
        <v>766</v>
      </c>
      <c r="J1342" s="313">
        <v>605</v>
      </c>
      <c r="K1342" s="29">
        <v>24.9</v>
      </c>
      <c r="L1342" s="314">
        <v>0.5</v>
      </c>
      <c r="M1342" s="315">
        <v>4</v>
      </c>
      <c r="N1342" s="772"/>
      <c r="O1342" s="372">
        <f t="shared" si="86"/>
        <v>26146</v>
      </c>
      <c r="Q1342" s="396"/>
      <c r="S1342" s="392"/>
      <c r="X1342" s="313">
        <v>22735.611111111109</v>
      </c>
    </row>
    <row r="1343" spans="1:24" x14ac:dyDescent="0.3">
      <c r="A1343" s="77" t="s">
        <v>3299</v>
      </c>
      <c r="B1343" s="77" t="s">
        <v>3300</v>
      </c>
      <c r="C1343" s="29">
        <v>9</v>
      </c>
      <c r="D1343" s="29">
        <v>90</v>
      </c>
      <c r="E1343" s="329">
        <v>700</v>
      </c>
      <c r="F1343" s="29">
        <v>500</v>
      </c>
      <c r="G1343" s="29">
        <v>430</v>
      </c>
      <c r="H1343" s="313">
        <v>1053</v>
      </c>
      <c r="I1343" s="313">
        <v>861</v>
      </c>
      <c r="J1343" s="313">
        <v>680</v>
      </c>
      <c r="K1343" s="29">
        <v>28</v>
      </c>
      <c r="L1343" s="314">
        <v>0.5</v>
      </c>
      <c r="M1343" s="315">
        <v>4</v>
      </c>
      <c r="N1343" s="772"/>
      <c r="O1343" s="372">
        <f t="shared" si="86"/>
        <v>28173</v>
      </c>
      <c r="Q1343" s="396"/>
      <c r="S1343" s="392"/>
      <c r="X1343" s="313">
        <v>24497.944444444442</v>
      </c>
    </row>
    <row r="1344" spans="1:24" x14ac:dyDescent="0.3">
      <c r="A1344" s="77" t="s">
        <v>3301</v>
      </c>
      <c r="B1344" s="77" t="s">
        <v>3302</v>
      </c>
      <c r="C1344" s="29">
        <v>10</v>
      </c>
      <c r="D1344" s="29">
        <v>90</v>
      </c>
      <c r="E1344" s="329">
        <v>780</v>
      </c>
      <c r="F1344" s="29">
        <v>500</v>
      </c>
      <c r="G1344" s="29">
        <v>430</v>
      </c>
      <c r="H1344" s="313">
        <v>1171</v>
      </c>
      <c r="I1344" s="313">
        <v>958</v>
      </c>
      <c r="J1344" s="313">
        <v>756</v>
      </c>
      <c r="K1344" s="29">
        <v>31.1</v>
      </c>
      <c r="L1344" s="314">
        <v>0.5</v>
      </c>
      <c r="M1344" s="315">
        <v>6</v>
      </c>
      <c r="N1344" s="772"/>
      <c r="O1344" s="372">
        <f t="shared" si="86"/>
        <v>30205</v>
      </c>
      <c r="Q1344" s="396"/>
      <c r="S1344" s="392"/>
      <c r="X1344" s="313">
        <v>26265</v>
      </c>
    </row>
    <row r="1345" spans="1:24" x14ac:dyDescent="0.3">
      <c r="A1345" s="77" t="s">
        <v>3303</v>
      </c>
      <c r="B1345" s="77" t="s">
        <v>3304</v>
      </c>
      <c r="C1345" s="29">
        <v>11</v>
      </c>
      <c r="D1345" s="29">
        <v>90</v>
      </c>
      <c r="E1345" s="329">
        <v>860</v>
      </c>
      <c r="F1345" s="29">
        <v>500</v>
      </c>
      <c r="G1345" s="29">
        <v>430</v>
      </c>
      <c r="H1345" s="313">
        <v>1288</v>
      </c>
      <c r="I1345" s="313">
        <v>1054</v>
      </c>
      <c r="J1345" s="313">
        <v>832</v>
      </c>
      <c r="K1345" s="29">
        <v>34.200000000000003</v>
      </c>
      <c r="L1345" s="314">
        <v>0.5</v>
      </c>
      <c r="M1345" s="315">
        <v>6</v>
      </c>
      <c r="N1345" s="772"/>
      <c r="O1345" s="372">
        <f t="shared" si="86"/>
        <v>32238</v>
      </c>
      <c r="Q1345" s="396"/>
      <c r="S1345" s="392"/>
      <c r="X1345" s="313">
        <v>28033</v>
      </c>
    </row>
    <row r="1346" spans="1:24" x14ac:dyDescent="0.3">
      <c r="A1346" s="77" t="s">
        <v>3305</v>
      </c>
      <c r="B1346" s="77" t="s">
        <v>3306</v>
      </c>
      <c r="C1346" s="29">
        <v>12</v>
      </c>
      <c r="D1346" s="29">
        <v>90</v>
      </c>
      <c r="E1346" s="329">
        <v>940</v>
      </c>
      <c r="F1346" s="29">
        <v>500</v>
      </c>
      <c r="G1346" s="29">
        <v>430</v>
      </c>
      <c r="H1346" s="313">
        <v>1404</v>
      </c>
      <c r="I1346" s="313">
        <v>1148</v>
      </c>
      <c r="J1346" s="313">
        <v>907</v>
      </c>
      <c r="K1346" s="29">
        <v>37.299999999999997</v>
      </c>
      <c r="L1346" s="314">
        <v>0.5</v>
      </c>
      <c r="M1346" s="315">
        <v>6</v>
      </c>
      <c r="N1346" s="773"/>
      <c r="O1346" s="372">
        <f t="shared" si="86"/>
        <v>34249</v>
      </c>
      <c r="Q1346" s="396"/>
      <c r="S1346" s="392"/>
      <c r="X1346" s="313">
        <v>29782.111111111109</v>
      </c>
    </row>
    <row r="1347" spans="1:24" x14ac:dyDescent="0.3">
      <c r="E1347" s="67"/>
      <c r="H1347" s="30"/>
      <c r="I1347" s="30"/>
      <c r="J1347" s="30"/>
      <c r="M1347" s="324"/>
      <c r="O1347" s="372">
        <f t="shared" si="86"/>
        <v>0</v>
      </c>
      <c r="Q1347" s="396"/>
      <c r="S1347" s="392"/>
      <c r="X1347" s="30">
        <v>0</v>
      </c>
    </row>
    <row r="1348" spans="1:24" x14ac:dyDescent="0.3">
      <c r="B1348" s="325" t="s">
        <v>191</v>
      </c>
      <c r="E1348" s="67"/>
      <c r="H1348" s="30"/>
      <c r="I1348" s="30"/>
      <c r="J1348" s="30"/>
      <c r="M1348" s="324"/>
      <c r="O1348" s="372">
        <f t="shared" si="86"/>
        <v>0</v>
      </c>
      <c r="Q1348" s="396"/>
      <c r="X1348" s="30">
        <v>0</v>
      </c>
    </row>
    <row r="1349" spans="1:24" x14ac:dyDescent="0.3">
      <c r="A1349" s="77" t="s">
        <v>3307</v>
      </c>
      <c r="B1349" s="77" t="s">
        <v>3308</v>
      </c>
      <c r="C1349" s="29">
        <v>2</v>
      </c>
      <c r="D1349" s="29">
        <v>90</v>
      </c>
      <c r="E1349" s="329">
        <v>140</v>
      </c>
      <c r="F1349" s="29">
        <v>750</v>
      </c>
      <c r="G1349" s="29">
        <v>680</v>
      </c>
      <c r="H1349" s="313">
        <v>340</v>
      </c>
      <c r="I1349" s="313">
        <v>278</v>
      </c>
      <c r="J1349" s="313">
        <v>220</v>
      </c>
      <c r="K1349" s="29">
        <v>8.5</v>
      </c>
      <c r="L1349" s="314">
        <v>0.5</v>
      </c>
      <c r="M1349" s="315">
        <v>2</v>
      </c>
      <c r="N1349" s="771" t="s">
        <v>186</v>
      </c>
      <c r="O1349" s="372">
        <f t="shared" si="86"/>
        <v>16560</v>
      </c>
      <c r="Q1349" s="396"/>
      <c r="X1349" s="313">
        <v>14399.944444444443</v>
      </c>
    </row>
    <row r="1350" spans="1:24" x14ac:dyDescent="0.3">
      <c r="A1350" s="77" t="s">
        <v>3309</v>
      </c>
      <c r="B1350" s="77" t="s">
        <v>3310</v>
      </c>
      <c r="C1350" s="29">
        <v>3</v>
      </c>
      <c r="D1350" s="29">
        <v>90</v>
      </c>
      <c r="E1350" s="329">
        <v>220</v>
      </c>
      <c r="F1350" s="29">
        <v>750</v>
      </c>
      <c r="G1350" s="29">
        <v>680</v>
      </c>
      <c r="H1350" s="313">
        <v>511</v>
      </c>
      <c r="I1350" s="313">
        <v>418</v>
      </c>
      <c r="J1350" s="313">
        <v>330</v>
      </c>
      <c r="K1350" s="29">
        <v>12.7</v>
      </c>
      <c r="L1350" s="314">
        <v>0.5</v>
      </c>
      <c r="M1350" s="315">
        <v>4</v>
      </c>
      <c r="N1350" s="772"/>
      <c r="O1350" s="372">
        <f t="shared" si="86"/>
        <v>19945</v>
      </c>
      <c r="Q1350" s="396"/>
      <c r="X1350" s="313">
        <v>17343.777777777777</v>
      </c>
    </row>
    <row r="1351" spans="1:24" x14ac:dyDescent="0.3">
      <c r="A1351" s="77" t="s">
        <v>3311</v>
      </c>
      <c r="B1351" s="77" t="s">
        <v>3312</v>
      </c>
      <c r="C1351" s="29">
        <v>4</v>
      </c>
      <c r="D1351" s="29">
        <v>90</v>
      </c>
      <c r="E1351" s="329">
        <v>300</v>
      </c>
      <c r="F1351" s="29">
        <v>750</v>
      </c>
      <c r="G1351" s="29">
        <v>680</v>
      </c>
      <c r="H1351" s="313">
        <v>684</v>
      </c>
      <c r="I1351" s="313">
        <v>560</v>
      </c>
      <c r="J1351" s="313">
        <v>442</v>
      </c>
      <c r="K1351" s="29">
        <v>16.8</v>
      </c>
      <c r="L1351" s="314">
        <v>0.5</v>
      </c>
      <c r="M1351" s="315">
        <v>4</v>
      </c>
      <c r="N1351" s="772"/>
      <c r="O1351" s="372">
        <f t="shared" si="86"/>
        <v>23339</v>
      </c>
      <c r="Q1351" s="396"/>
      <c r="X1351" s="313">
        <v>20295.166666666664</v>
      </c>
    </row>
    <row r="1352" spans="1:24" x14ac:dyDescent="0.3">
      <c r="A1352" s="77" t="s">
        <v>3313</v>
      </c>
      <c r="B1352" s="77" t="s">
        <v>3314</v>
      </c>
      <c r="C1352" s="29">
        <v>5</v>
      </c>
      <c r="D1352" s="29">
        <v>90</v>
      </c>
      <c r="E1352" s="329">
        <v>380</v>
      </c>
      <c r="F1352" s="29">
        <v>750</v>
      </c>
      <c r="G1352" s="29">
        <v>680</v>
      </c>
      <c r="H1352" s="313">
        <v>853</v>
      </c>
      <c r="I1352" s="313">
        <v>698</v>
      </c>
      <c r="J1352" s="313">
        <v>551</v>
      </c>
      <c r="K1352" s="29">
        <v>21</v>
      </c>
      <c r="L1352" s="314">
        <v>0.5</v>
      </c>
      <c r="M1352" s="315">
        <v>4</v>
      </c>
      <c r="N1352" s="772"/>
      <c r="O1352" s="372">
        <f t="shared" si="86"/>
        <v>26741</v>
      </c>
      <c r="Q1352" s="396"/>
      <c r="X1352" s="313">
        <v>23253.166666666664</v>
      </c>
    </row>
    <row r="1353" spans="1:24" x14ac:dyDescent="0.3">
      <c r="A1353" s="77" t="s">
        <v>3315</v>
      </c>
      <c r="B1353" s="77" t="s">
        <v>3316</v>
      </c>
      <c r="C1353" s="29">
        <v>6</v>
      </c>
      <c r="D1353" s="29">
        <v>90</v>
      </c>
      <c r="E1353" s="329">
        <v>460</v>
      </c>
      <c r="F1353" s="29">
        <v>750</v>
      </c>
      <c r="G1353" s="29">
        <v>680</v>
      </c>
      <c r="H1353" s="313">
        <v>1023</v>
      </c>
      <c r="I1353" s="313">
        <v>837</v>
      </c>
      <c r="J1353" s="313">
        <v>661</v>
      </c>
      <c r="K1353" s="29">
        <v>25.3</v>
      </c>
      <c r="L1353" s="314">
        <v>0.5</v>
      </c>
      <c r="M1353" s="315">
        <v>4</v>
      </c>
      <c r="N1353" s="772"/>
      <c r="O1353" s="372">
        <f t="shared" si="86"/>
        <v>30148</v>
      </c>
      <c r="Q1353" s="396"/>
      <c r="X1353" s="313">
        <v>26215.888888888887</v>
      </c>
    </row>
    <row r="1354" spans="1:24" x14ac:dyDescent="0.3">
      <c r="A1354" s="77" t="s">
        <v>3317</v>
      </c>
      <c r="B1354" s="77" t="s">
        <v>3318</v>
      </c>
      <c r="C1354" s="29">
        <v>7</v>
      </c>
      <c r="D1354" s="29">
        <v>90</v>
      </c>
      <c r="E1354" s="329">
        <v>540</v>
      </c>
      <c r="F1354" s="29">
        <v>750</v>
      </c>
      <c r="G1354" s="29">
        <v>680</v>
      </c>
      <c r="H1354" s="313">
        <v>1193</v>
      </c>
      <c r="I1354" s="313">
        <v>976</v>
      </c>
      <c r="J1354" s="313">
        <v>771</v>
      </c>
      <c r="K1354" s="29">
        <v>29.4</v>
      </c>
      <c r="L1354" s="314">
        <v>0.5</v>
      </c>
      <c r="M1354" s="315">
        <v>4</v>
      </c>
      <c r="N1354" s="772"/>
      <c r="O1354" s="372">
        <f t="shared" si="86"/>
        <v>33564</v>
      </c>
      <c r="Q1354" s="396"/>
      <c r="X1354" s="313">
        <v>29186.166666666664</v>
      </c>
    </row>
    <row r="1355" spans="1:24" x14ac:dyDescent="0.3">
      <c r="A1355" s="77" t="s">
        <v>3319</v>
      </c>
      <c r="B1355" s="77" t="s">
        <v>3320</v>
      </c>
      <c r="C1355" s="29">
        <v>8</v>
      </c>
      <c r="D1355" s="29">
        <v>90</v>
      </c>
      <c r="E1355" s="329">
        <v>620</v>
      </c>
      <c r="F1355" s="29">
        <v>750</v>
      </c>
      <c r="G1355" s="29">
        <v>680</v>
      </c>
      <c r="H1355" s="313">
        <v>1365</v>
      </c>
      <c r="I1355" s="313">
        <v>1117</v>
      </c>
      <c r="J1355" s="313">
        <v>882</v>
      </c>
      <c r="K1355" s="29">
        <v>33.6</v>
      </c>
      <c r="L1355" s="314">
        <v>0.5</v>
      </c>
      <c r="M1355" s="315">
        <v>4</v>
      </c>
      <c r="N1355" s="772"/>
      <c r="O1355" s="372">
        <f t="shared" si="86"/>
        <v>36985</v>
      </c>
      <c r="Q1355" s="396"/>
      <c r="X1355" s="313">
        <v>32161.166666666664</v>
      </c>
    </row>
    <row r="1356" spans="1:24" x14ac:dyDescent="0.3">
      <c r="A1356" s="77" t="s">
        <v>3321</v>
      </c>
      <c r="B1356" s="77" t="s">
        <v>3322</v>
      </c>
      <c r="C1356" s="29">
        <v>9</v>
      </c>
      <c r="D1356" s="29">
        <v>90</v>
      </c>
      <c r="E1356" s="329">
        <v>700</v>
      </c>
      <c r="F1356" s="29">
        <v>750</v>
      </c>
      <c r="G1356" s="29">
        <v>680</v>
      </c>
      <c r="H1356" s="313">
        <v>1531</v>
      </c>
      <c r="I1356" s="313">
        <v>1252</v>
      </c>
      <c r="J1356" s="313">
        <v>989</v>
      </c>
      <c r="K1356" s="29">
        <v>37.700000000000003</v>
      </c>
      <c r="L1356" s="314">
        <v>0.5</v>
      </c>
      <c r="M1356" s="315">
        <v>4</v>
      </c>
      <c r="N1356" s="772"/>
      <c r="O1356" s="372">
        <f t="shared" si="86"/>
        <v>40414</v>
      </c>
      <c r="Q1356" s="396"/>
      <c r="X1356" s="313">
        <v>35142.777777777774</v>
      </c>
    </row>
    <row r="1357" spans="1:24" x14ac:dyDescent="0.3">
      <c r="A1357" s="77" t="s">
        <v>3323</v>
      </c>
      <c r="B1357" s="77" t="s">
        <v>3324</v>
      </c>
      <c r="C1357" s="29">
        <v>10</v>
      </c>
      <c r="D1357" s="29">
        <v>90</v>
      </c>
      <c r="E1357" s="329">
        <v>780</v>
      </c>
      <c r="F1357" s="29">
        <v>750</v>
      </c>
      <c r="G1357" s="29">
        <v>680</v>
      </c>
      <c r="H1357" s="313">
        <v>1704</v>
      </c>
      <c r="I1357" s="313">
        <v>1394</v>
      </c>
      <c r="J1357" s="313">
        <v>1101</v>
      </c>
      <c r="K1357" s="29">
        <v>41.9</v>
      </c>
      <c r="L1357" s="314">
        <v>0.5</v>
      </c>
      <c r="M1357" s="315">
        <v>6</v>
      </c>
      <c r="N1357" s="772"/>
      <c r="O1357" s="372">
        <f t="shared" ref="O1357:O1420" si="87">ROUND(X1357*1.15,0)</f>
        <v>43851</v>
      </c>
      <c r="Q1357" s="396"/>
      <c r="X1357" s="313">
        <v>38131</v>
      </c>
    </row>
    <row r="1358" spans="1:24" x14ac:dyDescent="0.3">
      <c r="A1358" s="77" t="s">
        <v>3325</v>
      </c>
      <c r="B1358" s="77" t="s">
        <v>3326</v>
      </c>
      <c r="C1358" s="29">
        <v>11</v>
      </c>
      <c r="D1358" s="29">
        <v>90</v>
      </c>
      <c r="E1358" s="329">
        <v>860</v>
      </c>
      <c r="F1358" s="29">
        <v>750</v>
      </c>
      <c r="G1358" s="29">
        <v>680</v>
      </c>
      <c r="H1358" s="313">
        <v>1872</v>
      </c>
      <c r="I1358" s="313">
        <v>1531</v>
      </c>
      <c r="J1358" s="313">
        <v>1209</v>
      </c>
      <c r="K1358" s="29">
        <v>46.2</v>
      </c>
      <c r="L1358" s="314">
        <v>0.5</v>
      </c>
      <c r="M1358" s="315">
        <v>6</v>
      </c>
      <c r="N1358" s="772"/>
      <c r="O1358" s="372">
        <f t="shared" si="87"/>
        <v>47295</v>
      </c>
      <c r="Q1358" s="396"/>
      <c r="X1358" s="313">
        <v>41125.833333333336</v>
      </c>
    </row>
    <row r="1359" spans="1:24" x14ac:dyDescent="0.3">
      <c r="A1359" s="77" t="s">
        <v>3327</v>
      </c>
      <c r="B1359" s="77" t="s">
        <v>3328</v>
      </c>
      <c r="C1359" s="29">
        <v>12</v>
      </c>
      <c r="D1359" s="29">
        <v>90</v>
      </c>
      <c r="E1359" s="329">
        <v>940</v>
      </c>
      <c r="F1359" s="29">
        <v>750</v>
      </c>
      <c r="G1359" s="29">
        <v>680</v>
      </c>
      <c r="H1359" s="313">
        <v>2045</v>
      </c>
      <c r="I1359" s="313">
        <v>1673</v>
      </c>
      <c r="J1359" s="313">
        <v>1321</v>
      </c>
      <c r="K1359" s="29">
        <v>50.1</v>
      </c>
      <c r="L1359" s="314">
        <v>0.5</v>
      </c>
      <c r="M1359" s="315">
        <v>6</v>
      </c>
      <c r="N1359" s="773"/>
      <c r="O1359" s="372">
        <f t="shared" si="87"/>
        <v>50700</v>
      </c>
      <c r="Q1359" s="396"/>
      <c r="X1359" s="313">
        <v>44086.666666666664</v>
      </c>
    </row>
    <row r="1360" spans="1:24" x14ac:dyDescent="0.3">
      <c r="E1360" s="67"/>
      <c r="H1360" s="30"/>
      <c r="I1360" s="30"/>
      <c r="J1360" s="30"/>
      <c r="M1360" s="324"/>
      <c r="O1360" s="372">
        <f t="shared" si="87"/>
        <v>0</v>
      </c>
      <c r="Q1360" s="396"/>
      <c r="X1360" s="30">
        <v>0</v>
      </c>
    </row>
    <row r="1361" spans="1:24" x14ac:dyDescent="0.3">
      <c r="B1361" s="325" t="s">
        <v>192</v>
      </c>
      <c r="E1361" s="67"/>
      <c r="H1361" s="30"/>
      <c r="I1361" s="30"/>
      <c r="J1361" s="30"/>
      <c r="M1361" s="324"/>
      <c r="O1361" s="372">
        <f t="shared" si="87"/>
        <v>0</v>
      </c>
      <c r="Q1361" s="396"/>
      <c r="X1361" s="30">
        <v>0</v>
      </c>
    </row>
    <row r="1362" spans="1:24" x14ac:dyDescent="0.3">
      <c r="A1362" s="77" t="s">
        <v>3329</v>
      </c>
      <c r="B1362" s="77" t="s">
        <v>3330</v>
      </c>
      <c r="C1362" s="29">
        <v>2</v>
      </c>
      <c r="D1362" s="29">
        <v>90</v>
      </c>
      <c r="E1362" s="329">
        <v>140</v>
      </c>
      <c r="F1362" s="29">
        <v>1000</v>
      </c>
      <c r="G1362" s="29">
        <v>930</v>
      </c>
      <c r="H1362" s="313">
        <v>460</v>
      </c>
      <c r="I1362" s="313">
        <v>376</v>
      </c>
      <c r="J1362" s="313">
        <v>297</v>
      </c>
      <c r="K1362" s="29">
        <v>10.9</v>
      </c>
      <c r="L1362" s="314">
        <v>0.5</v>
      </c>
      <c r="M1362" s="315">
        <v>2</v>
      </c>
      <c r="N1362" s="771" t="s">
        <v>186</v>
      </c>
      <c r="O1362" s="372">
        <f t="shared" si="87"/>
        <v>17528</v>
      </c>
      <c r="Q1362" s="396"/>
      <c r="X1362" s="313">
        <v>15241.444444444443</v>
      </c>
    </row>
    <row r="1363" spans="1:24" x14ac:dyDescent="0.3">
      <c r="A1363" s="77" t="s">
        <v>3331</v>
      </c>
      <c r="B1363" s="77" t="s">
        <v>3332</v>
      </c>
      <c r="C1363" s="29">
        <v>3</v>
      </c>
      <c r="D1363" s="29">
        <v>90</v>
      </c>
      <c r="E1363" s="329">
        <v>220</v>
      </c>
      <c r="F1363" s="29">
        <v>1000</v>
      </c>
      <c r="G1363" s="29">
        <v>930</v>
      </c>
      <c r="H1363" s="313">
        <v>692</v>
      </c>
      <c r="I1363" s="313">
        <v>566</v>
      </c>
      <c r="J1363" s="313">
        <v>447</v>
      </c>
      <c r="K1363" s="29">
        <v>16.2</v>
      </c>
      <c r="L1363" s="314">
        <v>0.5</v>
      </c>
      <c r="M1363" s="315">
        <v>4</v>
      </c>
      <c r="N1363" s="772"/>
      <c r="O1363" s="372">
        <f t="shared" si="87"/>
        <v>21401</v>
      </c>
      <c r="Q1363" s="396"/>
      <c r="X1363" s="313">
        <v>18609.333333333332</v>
      </c>
    </row>
    <row r="1364" spans="1:24" x14ac:dyDescent="0.3">
      <c r="A1364" s="77" t="s">
        <v>3333</v>
      </c>
      <c r="B1364" s="77" t="s">
        <v>3334</v>
      </c>
      <c r="C1364" s="29">
        <v>4</v>
      </c>
      <c r="D1364" s="29">
        <v>90</v>
      </c>
      <c r="E1364" s="329">
        <v>300</v>
      </c>
      <c r="F1364" s="29">
        <v>1000</v>
      </c>
      <c r="G1364" s="29">
        <v>930</v>
      </c>
      <c r="H1364" s="313">
        <v>921</v>
      </c>
      <c r="I1364" s="313">
        <v>753</v>
      </c>
      <c r="J1364" s="313">
        <v>595</v>
      </c>
      <c r="K1364" s="29">
        <v>21.5</v>
      </c>
      <c r="L1364" s="314">
        <v>0.5</v>
      </c>
      <c r="M1364" s="315">
        <v>4</v>
      </c>
      <c r="N1364" s="772"/>
      <c r="O1364" s="372">
        <f t="shared" si="87"/>
        <v>25281</v>
      </c>
      <c r="Q1364" s="396"/>
      <c r="X1364" s="313">
        <v>21983.833333333332</v>
      </c>
    </row>
    <row r="1365" spans="1:24" x14ac:dyDescent="0.3">
      <c r="A1365" s="77" t="s">
        <v>3335</v>
      </c>
      <c r="B1365" s="77" t="s">
        <v>3336</v>
      </c>
      <c r="C1365" s="29">
        <v>5</v>
      </c>
      <c r="D1365" s="29">
        <v>90</v>
      </c>
      <c r="E1365" s="329">
        <v>380</v>
      </c>
      <c r="F1365" s="29">
        <v>1000</v>
      </c>
      <c r="G1365" s="29">
        <v>930</v>
      </c>
      <c r="H1365" s="313">
        <v>1150</v>
      </c>
      <c r="I1365" s="313">
        <v>941</v>
      </c>
      <c r="J1365" s="313">
        <v>743</v>
      </c>
      <c r="K1365" s="29">
        <v>26.7</v>
      </c>
      <c r="L1365" s="314">
        <v>0.5</v>
      </c>
      <c r="M1365" s="315">
        <v>4</v>
      </c>
      <c r="N1365" s="772"/>
      <c r="O1365" s="372">
        <f t="shared" si="87"/>
        <v>29171</v>
      </c>
      <c r="Q1365" s="396"/>
      <c r="X1365" s="313">
        <v>25365.888888888887</v>
      </c>
    </row>
    <row r="1366" spans="1:24" x14ac:dyDescent="0.3">
      <c r="A1366" s="77" t="s">
        <v>3337</v>
      </c>
      <c r="B1366" s="77" t="s">
        <v>3338</v>
      </c>
      <c r="C1366" s="29">
        <v>6</v>
      </c>
      <c r="D1366" s="29">
        <v>90</v>
      </c>
      <c r="E1366" s="329">
        <v>460</v>
      </c>
      <c r="F1366" s="29">
        <v>1000</v>
      </c>
      <c r="G1366" s="29">
        <v>930</v>
      </c>
      <c r="H1366" s="313">
        <v>1379</v>
      </c>
      <c r="I1366" s="313">
        <v>1128</v>
      </c>
      <c r="J1366" s="313">
        <v>891</v>
      </c>
      <c r="K1366" s="29">
        <v>32.1</v>
      </c>
      <c r="L1366" s="314">
        <v>0.5</v>
      </c>
      <c r="M1366" s="315">
        <v>4</v>
      </c>
      <c r="N1366" s="772"/>
      <c r="O1366" s="372">
        <f t="shared" si="87"/>
        <v>33068</v>
      </c>
      <c r="Q1366" s="396"/>
      <c r="X1366" s="313">
        <v>28754.555555555555</v>
      </c>
    </row>
    <row r="1367" spans="1:24" x14ac:dyDescent="0.3">
      <c r="A1367" s="77" t="s">
        <v>3339</v>
      </c>
      <c r="B1367" s="77" t="s">
        <v>3340</v>
      </c>
      <c r="C1367" s="29">
        <v>7</v>
      </c>
      <c r="D1367" s="29">
        <v>90</v>
      </c>
      <c r="E1367" s="329">
        <v>540</v>
      </c>
      <c r="F1367" s="29">
        <v>1000</v>
      </c>
      <c r="G1367" s="29">
        <v>930</v>
      </c>
      <c r="H1367" s="313">
        <v>1609</v>
      </c>
      <c r="I1367" s="313">
        <v>1316</v>
      </c>
      <c r="J1367" s="313">
        <v>1039</v>
      </c>
      <c r="K1367" s="29">
        <v>37.299999999999997</v>
      </c>
      <c r="L1367" s="314">
        <v>0.5</v>
      </c>
      <c r="M1367" s="315">
        <v>4</v>
      </c>
      <c r="N1367" s="772"/>
      <c r="O1367" s="372">
        <f t="shared" si="87"/>
        <v>36974</v>
      </c>
      <c r="Q1367" s="396"/>
      <c r="X1367" s="313">
        <v>32151.722222222219</v>
      </c>
    </row>
    <row r="1368" spans="1:24" x14ac:dyDescent="0.3">
      <c r="A1368" s="77" t="s">
        <v>3341</v>
      </c>
      <c r="B1368" s="77" t="s">
        <v>3342</v>
      </c>
      <c r="C1368" s="29">
        <v>8</v>
      </c>
      <c r="D1368" s="29">
        <v>90</v>
      </c>
      <c r="E1368" s="329">
        <v>620</v>
      </c>
      <c r="F1368" s="29">
        <v>1000</v>
      </c>
      <c r="G1368" s="29">
        <v>930</v>
      </c>
      <c r="H1368" s="313">
        <v>1838</v>
      </c>
      <c r="I1368" s="313">
        <v>1503</v>
      </c>
      <c r="J1368" s="313">
        <v>1187</v>
      </c>
      <c r="K1368" s="29">
        <v>42.7</v>
      </c>
      <c r="L1368" s="314">
        <v>0.5</v>
      </c>
      <c r="M1368" s="315">
        <v>4</v>
      </c>
      <c r="N1368" s="772"/>
      <c r="O1368" s="372">
        <f t="shared" si="87"/>
        <v>40888</v>
      </c>
      <c r="Q1368" s="396"/>
      <c r="X1368" s="313">
        <v>35554.555555555555</v>
      </c>
    </row>
    <row r="1369" spans="1:24" x14ac:dyDescent="0.3">
      <c r="A1369" s="77" t="s">
        <v>3343</v>
      </c>
      <c r="B1369" s="77" t="s">
        <v>3344</v>
      </c>
      <c r="C1369" s="29">
        <v>9</v>
      </c>
      <c r="D1369" s="29">
        <v>90</v>
      </c>
      <c r="E1369" s="329">
        <v>700</v>
      </c>
      <c r="F1369" s="29">
        <v>1000</v>
      </c>
      <c r="G1369" s="29">
        <v>930</v>
      </c>
      <c r="H1369" s="313">
        <v>2067</v>
      </c>
      <c r="I1369" s="313">
        <v>1691</v>
      </c>
      <c r="J1369" s="313">
        <v>1335</v>
      </c>
      <c r="K1369" s="29">
        <v>48</v>
      </c>
      <c r="L1369" s="314">
        <v>0.5</v>
      </c>
      <c r="M1369" s="315">
        <v>4</v>
      </c>
      <c r="N1369" s="772"/>
      <c r="O1369" s="372">
        <f t="shared" si="87"/>
        <v>44810</v>
      </c>
      <c r="Q1369" s="396"/>
      <c r="X1369" s="313">
        <v>38964.944444444438</v>
      </c>
    </row>
    <row r="1370" spans="1:24" x14ac:dyDescent="0.3">
      <c r="A1370" s="77" t="s">
        <v>3345</v>
      </c>
      <c r="B1370" s="77" t="s">
        <v>3346</v>
      </c>
      <c r="C1370" s="29">
        <v>10</v>
      </c>
      <c r="D1370" s="29">
        <v>90</v>
      </c>
      <c r="E1370" s="329">
        <v>780</v>
      </c>
      <c r="F1370" s="29">
        <v>1000</v>
      </c>
      <c r="G1370" s="29">
        <v>930</v>
      </c>
      <c r="H1370" s="313">
        <v>2298</v>
      </c>
      <c r="I1370" s="313">
        <v>1880</v>
      </c>
      <c r="J1370" s="313">
        <v>1485</v>
      </c>
      <c r="K1370" s="29">
        <v>53.3</v>
      </c>
      <c r="L1370" s="314">
        <v>0.5</v>
      </c>
      <c r="M1370" s="315">
        <v>6</v>
      </c>
      <c r="N1370" s="772"/>
      <c r="O1370" s="372">
        <f t="shared" si="87"/>
        <v>48742</v>
      </c>
      <c r="Q1370" s="396"/>
      <c r="X1370" s="313">
        <v>42384.777777777774</v>
      </c>
    </row>
    <row r="1371" spans="1:24" x14ac:dyDescent="0.3">
      <c r="A1371" s="77" t="s">
        <v>3347</v>
      </c>
      <c r="B1371" s="77" t="s">
        <v>3348</v>
      </c>
      <c r="C1371" s="29">
        <v>11</v>
      </c>
      <c r="D1371" s="29">
        <v>90</v>
      </c>
      <c r="E1371" s="329">
        <v>860</v>
      </c>
      <c r="F1371" s="29">
        <v>1000</v>
      </c>
      <c r="G1371" s="29">
        <v>930</v>
      </c>
      <c r="H1371" s="313">
        <v>2529</v>
      </c>
      <c r="I1371" s="313">
        <v>2069</v>
      </c>
      <c r="J1371" s="313">
        <v>1634</v>
      </c>
      <c r="K1371" s="29">
        <v>58.6</v>
      </c>
      <c r="L1371" s="314">
        <v>0.5</v>
      </c>
      <c r="M1371" s="315">
        <v>6</v>
      </c>
      <c r="N1371" s="772"/>
      <c r="O1371" s="372">
        <f t="shared" si="87"/>
        <v>52681</v>
      </c>
      <c r="Q1371" s="396"/>
      <c r="X1371" s="313">
        <v>45809.333333333336</v>
      </c>
    </row>
    <row r="1372" spans="1:24" x14ac:dyDescent="0.3">
      <c r="A1372" s="77" t="s">
        <v>3349</v>
      </c>
      <c r="B1372" s="77" t="s">
        <v>3350</v>
      </c>
      <c r="C1372" s="29">
        <v>12</v>
      </c>
      <c r="D1372" s="29">
        <v>90</v>
      </c>
      <c r="E1372" s="329">
        <v>940</v>
      </c>
      <c r="F1372" s="29">
        <v>1000</v>
      </c>
      <c r="G1372" s="29">
        <v>930</v>
      </c>
      <c r="H1372" s="313">
        <v>2757</v>
      </c>
      <c r="I1372" s="313">
        <v>2255</v>
      </c>
      <c r="J1372" s="313">
        <v>1781</v>
      </c>
      <c r="K1372" s="29">
        <v>63.9</v>
      </c>
      <c r="L1372" s="314">
        <v>0.5</v>
      </c>
      <c r="M1372" s="315">
        <v>6</v>
      </c>
      <c r="N1372" s="773"/>
      <c r="O1372" s="372">
        <f t="shared" si="87"/>
        <v>56572</v>
      </c>
      <c r="Q1372" s="396"/>
      <c r="X1372" s="313">
        <v>49193.277777777774</v>
      </c>
    </row>
    <row r="1373" spans="1:24" x14ac:dyDescent="0.3">
      <c r="E1373" s="67"/>
      <c r="H1373" s="30"/>
      <c r="I1373" s="30"/>
      <c r="J1373" s="30"/>
      <c r="M1373" s="324"/>
      <c r="O1373" s="372">
        <f t="shared" si="87"/>
        <v>0</v>
      </c>
      <c r="Q1373" s="396"/>
      <c r="X1373" s="30">
        <v>0</v>
      </c>
    </row>
    <row r="1374" spans="1:24" x14ac:dyDescent="0.3">
      <c r="B1374" s="325" t="s">
        <v>193</v>
      </c>
      <c r="E1374" s="67"/>
      <c r="H1374" s="30"/>
      <c r="I1374" s="30"/>
      <c r="J1374" s="30"/>
      <c r="M1374" s="324"/>
      <c r="O1374" s="372">
        <f t="shared" si="87"/>
        <v>0</v>
      </c>
      <c r="Q1374" s="396"/>
      <c r="X1374" s="30">
        <v>0</v>
      </c>
    </row>
    <row r="1375" spans="1:24" x14ac:dyDescent="0.3">
      <c r="A1375" s="77" t="s">
        <v>3351</v>
      </c>
      <c r="B1375" s="77" t="s">
        <v>3352</v>
      </c>
      <c r="C1375" s="29">
        <v>2</v>
      </c>
      <c r="D1375" s="29">
        <v>90</v>
      </c>
      <c r="E1375" s="329">
        <v>140</v>
      </c>
      <c r="F1375" s="29">
        <v>1250</v>
      </c>
      <c r="G1375" s="29">
        <v>1180</v>
      </c>
      <c r="H1375" s="313">
        <v>570</v>
      </c>
      <c r="I1375" s="313">
        <v>466</v>
      </c>
      <c r="J1375" s="313">
        <v>368</v>
      </c>
      <c r="K1375" s="29">
        <v>13.2</v>
      </c>
      <c r="L1375" s="314">
        <v>0.5</v>
      </c>
      <c r="M1375" s="315">
        <v>2</v>
      </c>
      <c r="N1375" s="771" t="s">
        <v>186</v>
      </c>
      <c r="O1375" s="372">
        <f t="shared" si="87"/>
        <v>19187</v>
      </c>
      <c r="Q1375" s="396"/>
      <c r="X1375" s="313">
        <v>16684.555555555555</v>
      </c>
    </row>
    <row r="1376" spans="1:24" x14ac:dyDescent="0.3">
      <c r="A1376" s="77" t="s">
        <v>3353</v>
      </c>
      <c r="B1376" s="77" t="s">
        <v>3354</v>
      </c>
      <c r="C1376" s="29">
        <v>3</v>
      </c>
      <c r="D1376" s="29">
        <v>90</v>
      </c>
      <c r="E1376" s="329">
        <v>220</v>
      </c>
      <c r="F1376" s="29">
        <v>1250</v>
      </c>
      <c r="G1376" s="29">
        <v>1180</v>
      </c>
      <c r="H1376" s="313">
        <v>857</v>
      </c>
      <c r="I1376" s="313">
        <v>701</v>
      </c>
      <c r="J1376" s="313">
        <v>554</v>
      </c>
      <c r="K1376" s="29">
        <v>19.600000000000001</v>
      </c>
      <c r="L1376" s="314">
        <v>0.5</v>
      </c>
      <c r="M1376" s="315">
        <v>4</v>
      </c>
      <c r="N1376" s="772"/>
      <c r="O1376" s="372">
        <f t="shared" si="87"/>
        <v>23892</v>
      </c>
      <c r="Q1376" s="396"/>
      <c r="X1376" s="313">
        <v>20775.888888888887</v>
      </c>
    </row>
    <row r="1377" spans="1:24" x14ac:dyDescent="0.3">
      <c r="A1377" s="77" t="s">
        <v>3355</v>
      </c>
      <c r="B1377" s="77" t="s">
        <v>3356</v>
      </c>
      <c r="C1377" s="29">
        <v>4</v>
      </c>
      <c r="D1377" s="29">
        <v>90</v>
      </c>
      <c r="E1377" s="329">
        <v>300</v>
      </c>
      <c r="F1377" s="29">
        <v>1250</v>
      </c>
      <c r="G1377" s="29">
        <v>1180</v>
      </c>
      <c r="H1377" s="313">
        <v>1142</v>
      </c>
      <c r="I1377" s="313">
        <v>934</v>
      </c>
      <c r="J1377" s="313">
        <v>738</v>
      </c>
      <c r="K1377" s="29">
        <v>26</v>
      </c>
      <c r="L1377" s="314">
        <v>0.5</v>
      </c>
      <c r="M1377" s="315">
        <v>4</v>
      </c>
      <c r="N1377" s="772"/>
      <c r="O1377" s="372">
        <f t="shared" si="87"/>
        <v>28606</v>
      </c>
      <c r="Q1377" s="396"/>
      <c r="X1377" s="313">
        <v>24874.777777777777</v>
      </c>
    </row>
    <row r="1378" spans="1:24" x14ac:dyDescent="0.3">
      <c r="A1378" s="77" t="s">
        <v>3357</v>
      </c>
      <c r="B1378" s="77" t="s">
        <v>3358</v>
      </c>
      <c r="C1378" s="29">
        <v>5</v>
      </c>
      <c r="D1378" s="29">
        <v>90</v>
      </c>
      <c r="E1378" s="329">
        <v>380</v>
      </c>
      <c r="F1378" s="29">
        <v>1250</v>
      </c>
      <c r="G1378" s="29">
        <v>1180</v>
      </c>
      <c r="H1378" s="313">
        <v>1429</v>
      </c>
      <c r="I1378" s="313">
        <v>1169</v>
      </c>
      <c r="J1378" s="313">
        <v>923</v>
      </c>
      <c r="K1378" s="29">
        <v>32.6</v>
      </c>
      <c r="L1378" s="314">
        <v>0.5</v>
      </c>
      <c r="M1378" s="315">
        <v>4</v>
      </c>
      <c r="N1378" s="772"/>
      <c r="O1378" s="372">
        <f t="shared" si="87"/>
        <v>33329</v>
      </c>
      <c r="Q1378" s="396"/>
      <c r="X1378" s="313">
        <v>28982.166666666668</v>
      </c>
    </row>
    <row r="1379" spans="1:24" x14ac:dyDescent="0.3">
      <c r="A1379" s="77" t="s">
        <v>3359</v>
      </c>
      <c r="B1379" s="77" t="s">
        <v>3360</v>
      </c>
      <c r="C1379" s="29">
        <v>6</v>
      </c>
      <c r="D1379" s="29">
        <v>90</v>
      </c>
      <c r="E1379" s="329">
        <v>460</v>
      </c>
      <c r="F1379" s="29">
        <v>1250</v>
      </c>
      <c r="G1379" s="29">
        <v>1180</v>
      </c>
      <c r="H1379" s="313">
        <v>1713</v>
      </c>
      <c r="I1379" s="313">
        <v>1401</v>
      </c>
      <c r="J1379" s="313">
        <v>1107</v>
      </c>
      <c r="K1379" s="29">
        <v>38.9</v>
      </c>
      <c r="L1379" s="314">
        <v>0.5</v>
      </c>
      <c r="M1379" s="315">
        <v>4</v>
      </c>
      <c r="N1379" s="772"/>
      <c r="O1379" s="372">
        <f t="shared" si="87"/>
        <v>38063</v>
      </c>
      <c r="Q1379" s="396"/>
      <c r="X1379" s="313">
        <v>33098.055555555555</v>
      </c>
    </row>
    <row r="1380" spans="1:24" x14ac:dyDescent="0.3">
      <c r="A1380" s="77" t="s">
        <v>3361</v>
      </c>
      <c r="B1380" s="77" t="s">
        <v>3362</v>
      </c>
      <c r="C1380" s="29">
        <v>7</v>
      </c>
      <c r="D1380" s="29">
        <v>90</v>
      </c>
      <c r="E1380" s="329">
        <v>540</v>
      </c>
      <c r="F1380" s="29">
        <v>1250</v>
      </c>
      <c r="G1380" s="29">
        <v>1180</v>
      </c>
      <c r="H1380" s="313">
        <v>1996</v>
      </c>
      <c r="I1380" s="313">
        <v>1633</v>
      </c>
      <c r="J1380" s="313">
        <v>1289</v>
      </c>
      <c r="K1380" s="29">
        <v>45.4</v>
      </c>
      <c r="L1380" s="314">
        <v>0.5</v>
      </c>
      <c r="M1380" s="315">
        <v>4</v>
      </c>
      <c r="N1380" s="772"/>
      <c r="O1380" s="372">
        <f t="shared" si="87"/>
        <v>42807</v>
      </c>
      <c r="Q1380" s="396"/>
      <c r="X1380" s="313">
        <v>37223.388888888883</v>
      </c>
    </row>
    <row r="1381" spans="1:24" x14ac:dyDescent="0.3">
      <c r="A1381" s="77" t="s">
        <v>3363</v>
      </c>
      <c r="B1381" s="77" t="s">
        <v>3364</v>
      </c>
      <c r="C1381" s="29">
        <v>8</v>
      </c>
      <c r="D1381" s="29">
        <v>90</v>
      </c>
      <c r="E1381" s="329">
        <v>620</v>
      </c>
      <c r="F1381" s="29">
        <v>1250</v>
      </c>
      <c r="G1381" s="29">
        <v>1180</v>
      </c>
      <c r="H1381" s="313">
        <v>2282</v>
      </c>
      <c r="I1381" s="313">
        <v>1867</v>
      </c>
      <c r="J1381" s="313">
        <v>1474</v>
      </c>
      <c r="K1381" s="29">
        <v>51.9</v>
      </c>
      <c r="L1381" s="314">
        <v>0.5</v>
      </c>
      <c r="M1381" s="315">
        <v>4</v>
      </c>
      <c r="N1381" s="772"/>
      <c r="O1381" s="372">
        <f t="shared" si="87"/>
        <v>47562</v>
      </c>
      <c r="Q1381" s="396"/>
      <c r="X1381" s="313">
        <v>41358.166666666664</v>
      </c>
    </row>
    <row r="1382" spans="1:24" x14ac:dyDescent="0.3">
      <c r="A1382" s="77" t="s">
        <v>3365</v>
      </c>
      <c r="B1382" s="77" t="s">
        <v>3366</v>
      </c>
      <c r="C1382" s="29">
        <v>9</v>
      </c>
      <c r="D1382" s="29">
        <v>90</v>
      </c>
      <c r="E1382" s="329">
        <v>700</v>
      </c>
      <c r="F1382" s="29">
        <v>1250</v>
      </c>
      <c r="G1382" s="29">
        <v>1180</v>
      </c>
      <c r="H1382" s="313">
        <v>2568</v>
      </c>
      <c r="I1382" s="313">
        <v>2101</v>
      </c>
      <c r="J1382" s="313">
        <v>1659</v>
      </c>
      <c r="K1382" s="29">
        <v>58.3</v>
      </c>
      <c r="L1382" s="314">
        <v>0.5</v>
      </c>
      <c r="M1382" s="315">
        <v>4</v>
      </c>
      <c r="N1382" s="772"/>
      <c r="O1382" s="372">
        <f t="shared" si="87"/>
        <v>52324</v>
      </c>
      <c r="Q1382" s="396"/>
      <c r="X1382" s="313">
        <v>45499.555555555555</v>
      </c>
    </row>
    <row r="1383" spans="1:24" x14ac:dyDescent="0.3">
      <c r="A1383" s="77" t="s">
        <v>3367</v>
      </c>
      <c r="B1383" s="77" t="s">
        <v>3368</v>
      </c>
      <c r="C1383" s="29">
        <v>10</v>
      </c>
      <c r="D1383" s="29">
        <v>90</v>
      </c>
      <c r="E1383" s="329">
        <v>780</v>
      </c>
      <c r="F1383" s="29">
        <v>1250</v>
      </c>
      <c r="G1383" s="29">
        <v>1180</v>
      </c>
      <c r="H1383" s="313">
        <v>2853</v>
      </c>
      <c r="I1383" s="313">
        <v>2334</v>
      </c>
      <c r="J1383" s="313">
        <v>1843</v>
      </c>
      <c r="K1383" s="29">
        <v>64.8</v>
      </c>
      <c r="L1383" s="314">
        <v>0.5</v>
      </c>
      <c r="M1383" s="315">
        <v>6</v>
      </c>
      <c r="N1383" s="772"/>
      <c r="O1383" s="372">
        <f t="shared" si="87"/>
        <v>57102</v>
      </c>
      <c r="Q1383" s="396"/>
      <c r="X1383" s="313">
        <v>49654.166666666664</v>
      </c>
    </row>
    <row r="1384" spans="1:24" x14ac:dyDescent="0.3">
      <c r="A1384" s="77" t="s">
        <v>3369</v>
      </c>
      <c r="B1384" s="77" t="s">
        <v>3370</v>
      </c>
      <c r="C1384" s="29">
        <v>11</v>
      </c>
      <c r="D1384" s="29">
        <v>90</v>
      </c>
      <c r="E1384" s="329">
        <v>860</v>
      </c>
      <c r="F1384" s="29">
        <v>1250</v>
      </c>
      <c r="G1384" s="29">
        <v>1180</v>
      </c>
      <c r="H1384" s="313">
        <v>3137</v>
      </c>
      <c r="I1384" s="313">
        <v>2566</v>
      </c>
      <c r="J1384" s="313">
        <v>2027</v>
      </c>
      <c r="K1384" s="29">
        <v>71.3</v>
      </c>
      <c r="L1384" s="314">
        <v>0.5</v>
      </c>
      <c r="M1384" s="315">
        <v>6</v>
      </c>
      <c r="N1384" s="772"/>
      <c r="O1384" s="372">
        <f t="shared" si="87"/>
        <v>61884</v>
      </c>
      <c r="Q1384" s="396"/>
      <c r="X1384" s="313">
        <v>53812.555555555547</v>
      </c>
    </row>
    <row r="1385" spans="1:24" x14ac:dyDescent="0.3">
      <c r="A1385" s="77" t="s">
        <v>3371</v>
      </c>
      <c r="B1385" s="77" t="s">
        <v>3372</v>
      </c>
      <c r="C1385" s="29">
        <v>12</v>
      </c>
      <c r="D1385" s="29">
        <v>90</v>
      </c>
      <c r="E1385" s="329">
        <v>940</v>
      </c>
      <c r="F1385" s="29">
        <v>1250</v>
      </c>
      <c r="G1385" s="29">
        <v>1180</v>
      </c>
      <c r="H1385" s="313">
        <v>3428</v>
      </c>
      <c r="I1385" s="313">
        <v>2804</v>
      </c>
      <c r="J1385" s="313">
        <v>2214</v>
      </c>
      <c r="K1385" s="29">
        <v>77.7</v>
      </c>
      <c r="L1385" s="314">
        <v>0.5</v>
      </c>
      <c r="M1385" s="315">
        <v>6</v>
      </c>
      <c r="N1385" s="773"/>
      <c r="O1385" s="372">
        <f t="shared" si="87"/>
        <v>66614</v>
      </c>
      <c r="Q1385" s="396"/>
      <c r="X1385" s="313">
        <v>57925.611111111102</v>
      </c>
    </row>
    <row r="1386" spans="1:24" x14ac:dyDescent="0.3">
      <c r="E1386" s="67"/>
      <c r="H1386" s="30"/>
      <c r="I1386" s="30"/>
      <c r="J1386" s="30"/>
      <c r="M1386" s="323"/>
      <c r="O1386" s="372">
        <f t="shared" si="87"/>
        <v>0</v>
      </c>
      <c r="Q1386" s="396"/>
      <c r="X1386" s="30">
        <v>0</v>
      </c>
    </row>
    <row r="1387" spans="1:24" x14ac:dyDescent="0.3">
      <c r="B1387" s="325" t="s">
        <v>194</v>
      </c>
      <c r="E1387" s="67"/>
      <c r="H1387" s="30"/>
      <c r="I1387" s="30"/>
      <c r="J1387" s="30"/>
      <c r="M1387" s="324"/>
      <c r="O1387" s="372">
        <f t="shared" si="87"/>
        <v>0</v>
      </c>
      <c r="Q1387" s="396"/>
      <c r="X1387" s="30">
        <v>0</v>
      </c>
    </row>
    <row r="1388" spans="1:24" x14ac:dyDescent="0.3">
      <c r="A1388" s="77" t="s">
        <v>3373</v>
      </c>
      <c r="B1388" s="77" t="s">
        <v>3374</v>
      </c>
      <c r="C1388" s="29">
        <v>2</v>
      </c>
      <c r="D1388" s="29">
        <v>90</v>
      </c>
      <c r="E1388" s="329">
        <v>140</v>
      </c>
      <c r="F1388" s="29">
        <v>1500</v>
      </c>
      <c r="G1388" s="29">
        <v>1430</v>
      </c>
      <c r="H1388" s="313">
        <v>687</v>
      </c>
      <c r="I1388" s="313">
        <v>562</v>
      </c>
      <c r="J1388" s="313">
        <v>444</v>
      </c>
      <c r="K1388" s="29">
        <v>15.5</v>
      </c>
      <c r="L1388" s="314">
        <v>0.5</v>
      </c>
      <c r="M1388" s="315">
        <v>2</v>
      </c>
      <c r="N1388" s="771" t="s">
        <v>186</v>
      </c>
      <c r="O1388" s="372">
        <f t="shared" si="87"/>
        <v>19690</v>
      </c>
      <c r="Q1388" s="396"/>
      <c r="X1388" s="313">
        <v>17121.833333333332</v>
      </c>
    </row>
    <row r="1389" spans="1:24" x14ac:dyDescent="0.3">
      <c r="A1389" s="77" t="s">
        <v>3375</v>
      </c>
      <c r="B1389" s="77" t="s">
        <v>3376</v>
      </c>
      <c r="C1389" s="29">
        <v>3</v>
      </c>
      <c r="D1389" s="29">
        <v>90</v>
      </c>
      <c r="E1389" s="329">
        <v>220</v>
      </c>
      <c r="F1389" s="29">
        <v>1500</v>
      </c>
      <c r="G1389" s="29">
        <v>1430</v>
      </c>
      <c r="H1389" s="313">
        <v>1030</v>
      </c>
      <c r="I1389" s="313">
        <v>843</v>
      </c>
      <c r="J1389" s="313">
        <v>665</v>
      </c>
      <c r="K1389" s="29">
        <v>23.1</v>
      </c>
      <c r="L1389" s="314">
        <v>0.5</v>
      </c>
      <c r="M1389" s="315">
        <v>4</v>
      </c>
      <c r="N1389" s="772"/>
      <c r="O1389" s="372">
        <f t="shared" si="87"/>
        <v>24651</v>
      </c>
      <c r="Q1389" s="396"/>
      <c r="X1389" s="313">
        <v>21436.055555555555</v>
      </c>
    </row>
    <row r="1390" spans="1:24" x14ac:dyDescent="0.3">
      <c r="A1390" s="77" t="s">
        <v>3377</v>
      </c>
      <c r="B1390" s="77" t="s">
        <v>3378</v>
      </c>
      <c r="C1390" s="29">
        <v>4</v>
      </c>
      <c r="D1390" s="29">
        <v>90</v>
      </c>
      <c r="E1390" s="329">
        <v>300</v>
      </c>
      <c r="F1390" s="29">
        <v>1500</v>
      </c>
      <c r="G1390" s="29">
        <v>1430</v>
      </c>
      <c r="H1390" s="313">
        <v>1371</v>
      </c>
      <c r="I1390" s="313">
        <v>1121</v>
      </c>
      <c r="J1390" s="313">
        <v>886</v>
      </c>
      <c r="K1390" s="29">
        <v>30.7</v>
      </c>
      <c r="L1390" s="314">
        <v>0.5</v>
      </c>
      <c r="M1390" s="315">
        <v>4</v>
      </c>
      <c r="N1390" s="772"/>
      <c r="O1390" s="372">
        <f t="shared" si="87"/>
        <v>29624</v>
      </c>
      <c r="Q1390" s="396"/>
      <c r="X1390" s="313">
        <v>25759.722222222223</v>
      </c>
    </row>
    <row r="1391" spans="1:24" x14ac:dyDescent="0.3">
      <c r="A1391" s="77" t="s">
        <v>3379</v>
      </c>
      <c r="B1391" s="77" t="s">
        <v>3380</v>
      </c>
      <c r="C1391" s="29">
        <v>5</v>
      </c>
      <c r="D1391" s="29">
        <v>90</v>
      </c>
      <c r="E1391" s="329">
        <v>380</v>
      </c>
      <c r="F1391" s="29">
        <v>1500</v>
      </c>
      <c r="G1391" s="29">
        <v>1430</v>
      </c>
      <c r="H1391" s="313">
        <v>1713</v>
      </c>
      <c r="I1391" s="313">
        <v>1401</v>
      </c>
      <c r="J1391" s="313">
        <v>1107</v>
      </c>
      <c r="K1391" s="29">
        <v>38.299999999999997</v>
      </c>
      <c r="L1391" s="314">
        <v>0.5</v>
      </c>
      <c r="M1391" s="315">
        <v>4</v>
      </c>
      <c r="N1391" s="772"/>
      <c r="O1391" s="372">
        <f t="shared" si="87"/>
        <v>34606</v>
      </c>
      <c r="Q1391" s="396"/>
      <c r="X1391" s="313">
        <v>30091.888888888891</v>
      </c>
    </row>
    <row r="1392" spans="1:24" x14ac:dyDescent="0.3">
      <c r="A1392" s="77" t="s">
        <v>3381</v>
      </c>
      <c r="B1392" s="77" t="s">
        <v>3382</v>
      </c>
      <c r="C1392" s="29">
        <v>6</v>
      </c>
      <c r="D1392" s="29">
        <v>90</v>
      </c>
      <c r="E1392" s="329">
        <v>460</v>
      </c>
      <c r="F1392" s="29">
        <v>1500</v>
      </c>
      <c r="G1392" s="29">
        <v>1430</v>
      </c>
      <c r="H1392" s="313">
        <v>2057</v>
      </c>
      <c r="I1392" s="313">
        <v>1683</v>
      </c>
      <c r="J1392" s="313">
        <v>1329</v>
      </c>
      <c r="K1392" s="29">
        <v>45.9</v>
      </c>
      <c r="L1392" s="314">
        <v>0.5</v>
      </c>
      <c r="M1392" s="315">
        <v>4</v>
      </c>
      <c r="N1392" s="772"/>
      <c r="O1392" s="372">
        <f t="shared" si="87"/>
        <v>39595</v>
      </c>
      <c r="Q1392" s="396"/>
      <c r="X1392" s="313">
        <v>34430.666666666664</v>
      </c>
    </row>
    <row r="1393" spans="1:24" x14ac:dyDescent="0.3">
      <c r="A1393" s="77" t="s">
        <v>3383</v>
      </c>
      <c r="B1393" s="77" t="s">
        <v>3384</v>
      </c>
      <c r="C1393" s="29">
        <v>7</v>
      </c>
      <c r="D1393" s="29">
        <v>90</v>
      </c>
      <c r="E1393" s="329">
        <v>540</v>
      </c>
      <c r="F1393" s="29">
        <v>1500</v>
      </c>
      <c r="G1393" s="29">
        <v>1430</v>
      </c>
      <c r="H1393" s="313">
        <v>2397</v>
      </c>
      <c r="I1393" s="313">
        <v>1961</v>
      </c>
      <c r="J1393" s="313">
        <v>1548</v>
      </c>
      <c r="K1393" s="29">
        <v>53.6</v>
      </c>
      <c r="L1393" s="314">
        <v>0.5</v>
      </c>
      <c r="M1393" s="315">
        <v>4</v>
      </c>
      <c r="N1393" s="772"/>
      <c r="O1393" s="372">
        <f t="shared" si="87"/>
        <v>44599</v>
      </c>
      <c r="Q1393" s="396"/>
      <c r="X1393" s="313">
        <v>38781.722222222219</v>
      </c>
    </row>
    <row r="1394" spans="1:24" x14ac:dyDescent="0.3">
      <c r="A1394" s="77" t="s">
        <v>3385</v>
      </c>
      <c r="B1394" s="77" t="s">
        <v>3386</v>
      </c>
      <c r="C1394" s="29">
        <v>8</v>
      </c>
      <c r="D1394" s="29">
        <v>90</v>
      </c>
      <c r="E1394" s="329">
        <v>620</v>
      </c>
      <c r="F1394" s="29">
        <v>1500</v>
      </c>
      <c r="G1394" s="29">
        <v>1430</v>
      </c>
      <c r="H1394" s="313">
        <v>2740</v>
      </c>
      <c r="I1394" s="313">
        <v>2241</v>
      </c>
      <c r="J1394" s="313">
        <v>1770</v>
      </c>
      <c r="K1394" s="29">
        <v>61.1</v>
      </c>
      <c r="L1394" s="314">
        <v>0.5</v>
      </c>
      <c r="M1394" s="315">
        <v>4</v>
      </c>
      <c r="N1394" s="772"/>
      <c r="O1394" s="372">
        <f t="shared" si="87"/>
        <v>49610</v>
      </c>
      <c r="Q1394" s="396"/>
      <c r="X1394" s="313">
        <v>43139.388888888883</v>
      </c>
    </row>
    <row r="1395" spans="1:24" x14ac:dyDescent="0.3">
      <c r="A1395" s="77" t="s">
        <v>3387</v>
      </c>
      <c r="B1395" s="77" t="s">
        <v>3388</v>
      </c>
      <c r="C1395" s="29">
        <v>9</v>
      </c>
      <c r="D1395" s="29">
        <v>90</v>
      </c>
      <c r="E1395" s="329">
        <v>700</v>
      </c>
      <c r="F1395" s="29">
        <v>1500</v>
      </c>
      <c r="G1395" s="29">
        <v>1430</v>
      </c>
      <c r="H1395" s="313">
        <v>3083</v>
      </c>
      <c r="I1395" s="313">
        <v>2522</v>
      </c>
      <c r="J1395" s="313">
        <v>1992</v>
      </c>
      <c r="K1395" s="29">
        <v>68.7</v>
      </c>
      <c r="L1395" s="314">
        <v>0.5</v>
      </c>
      <c r="M1395" s="315">
        <v>4</v>
      </c>
      <c r="N1395" s="772"/>
      <c r="O1395" s="372">
        <f t="shared" si="87"/>
        <v>54635</v>
      </c>
      <c r="Q1395" s="396"/>
      <c r="X1395" s="313">
        <v>47508.388888888883</v>
      </c>
    </row>
    <row r="1396" spans="1:24" x14ac:dyDescent="0.3">
      <c r="A1396" s="77" t="s">
        <v>3389</v>
      </c>
      <c r="B1396" s="77" t="s">
        <v>3390</v>
      </c>
      <c r="C1396" s="29">
        <v>10</v>
      </c>
      <c r="D1396" s="29">
        <v>90</v>
      </c>
      <c r="E1396" s="329">
        <v>780</v>
      </c>
      <c r="F1396" s="29">
        <v>1500</v>
      </c>
      <c r="G1396" s="29">
        <v>1430</v>
      </c>
      <c r="H1396" s="313">
        <v>3425</v>
      </c>
      <c r="I1396" s="313">
        <v>2802</v>
      </c>
      <c r="J1396" s="313">
        <v>2213</v>
      </c>
      <c r="K1396" s="29">
        <v>76.400000000000006</v>
      </c>
      <c r="L1396" s="314">
        <v>0.5</v>
      </c>
      <c r="M1396" s="315">
        <v>6</v>
      </c>
      <c r="N1396" s="772"/>
      <c r="O1396" s="372">
        <f t="shared" si="87"/>
        <v>59667</v>
      </c>
      <c r="Q1396" s="396"/>
      <c r="X1396" s="313">
        <v>51884</v>
      </c>
    </row>
    <row r="1397" spans="1:24" x14ac:dyDescent="0.3">
      <c r="A1397" s="77" t="s">
        <v>3391</v>
      </c>
      <c r="B1397" s="77" t="s">
        <v>3392</v>
      </c>
      <c r="C1397" s="29">
        <v>11</v>
      </c>
      <c r="D1397" s="29">
        <v>90</v>
      </c>
      <c r="E1397" s="329">
        <v>860</v>
      </c>
      <c r="F1397" s="29">
        <v>1500</v>
      </c>
      <c r="G1397" s="29">
        <v>1430</v>
      </c>
      <c r="H1397" s="313">
        <v>3768</v>
      </c>
      <c r="I1397" s="313">
        <v>3082</v>
      </c>
      <c r="J1397" s="313">
        <v>2434</v>
      </c>
      <c r="K1397" s="29">
        <v>83.9</v>
      </c>
      <c r="L1397" s="314">
        <v>0.5</v>
      </c>
      <c r="M1397" s="315">
        <v>6</v>
      </c>
      <c r="N1397" s="772"/>
      <c r="O1397" s="372">
        <f t="shared" si="87"/>
        <v>64711</v>
      </c>
      <c r="Q1397" s="396"/>
      <c r="X1397" s="313">
        <v>56270</v>
      </c>
    </row>
    <row r="1398" spans="1:24" x14ac:dyDescent="0.3">
      <c r="A1398" s="77" t="s">
        <v>3393</v>
      </c>
      <c r="B1398" s="77" t="s">
        <v>3394</v>
      </c>
      <c r="C1398" s="29">
        <v>12</v>
      </c>
      <c r="D1398" s="29">
        <v>90</v>
      </c>
      <c r="E1398" s="329">
        <v>940</v>
      </c>
      <c r="F1398" s="29">
        <v>1500</v>
      </c>
      <c r="G1398" s="29">
        <v>1430</v>
      </c>
      <c r="H1398" s="313">
        <v>4111</v>
      </c>
      <c r="I1398" s="313">
        <v>3363</v>
      </c>
      <c r="J1398" s="313">
        <v>2656</v>
      </c>
      <c r="K1398" s="29">
        <v>91.5</v>
      </c>
      <c r="L1398" s="314">
        <v>0.5</v>
      </c>
      <c r="M1398" s="315">
        <v>6</v>
      </c>
      <c r="N1398" s="773"/>
      <c r="O1398" s="372">
        <f t="shared" si="87"/>
        <v>69690</v>
      </c>
      <c r="Q1398" s="396"/>
      <c r="X1398" s="313">
        <v>60600.277777777774</v>
      </c>
    </row>
    <row r="1399" spans="1:24" x14ac:dyDescent="0.3">
      <c r="E1399" s="67"/>
      <c r="H1399" s="30"/>
      <c r="I1399" s="30"/>
      <c r="J1399" s="30"/>
      <c r="M1399" s="323"/>
      <c r="O1399" s="372">
        <f t="shared" si="87"/>
        <v>0</v>
      </c>
      <c r="Q1399" s="396"/>
      <c r="X1399" s="30">
        <v>0</v>
      </c>
    </row>
    <row r="1400" spans="1:24" x14ac:dyDescent="0.3">
      <c r="B1400" s="325" t="s">
        <v>195</v>
      </c>
      <c r="E1400" s="67"/>
      <c r="H1400" s="30"/>
      <c r="I1400" s="30"/>
      <c r="J1400" s="30"/>
      <c r="M1400" s="324"/>
      <c r="O1400" s="372">
        <f t="shared" si="87"/>
        <v>0</v>
      </c>
      <c r="Q1400" s="396"/>
      <c r="X1400" s="30">
        <v>0</v>
      </c>
    </row>
    <row r="1401" spans="1:24" x14ac:dyDescent="0.3">
      <c r="A1401" s="77" t="s">
        <v>3395</v>
      </c>
      <c r="B1401" s="77" t="s">
        <v>3396</v>
      </c>
      <c r="C1401" s="29">
        <v>2</v>
      </c>
      <c r="D1401" s="29">
        <v>90</v>
      </c>
      <c r="E1401" s="329">
        <v>140</v>
      </c>
      <c r="F1401" s="29">
        <v>1750</v>
      </c>
      <c r="G1401" s="29">
        <v>1680</v>
      </c>
      <c r="H1401" s="313">
        <v>797</v>
      </c>
      <c r="I1401" s="313">
        <v>652</v>
      </c>
      <c r="J1401" s="313">
        <v>515</v>
      </c>
      <c r="K1401" s="29">
        <v>17.8</v>
      </c>
      <c r="L1401" s="314">
        <v>0.5</v>
      </c>
      <c r="M1401" s="315">
        <v>2</v>
      </c>
      <c r="N1401" s="771" t="s">
        <v>186</v>
      </c>
      <c r="O1401" s="372">
        <f t="shared" si="87"/>
        <v>20885</v>
      </c>
      <c r="Q1401" s="396"/>
      <c r="X1401" s="313">
        <v>18160.722222222223</v>
      </c>
    </row>
    <row r="1402" spans="1:24" x14ac:dyDescent="0.3">
      <c r="A1402" s="77" t="s">
        <v>3397</v>
      </c>
      <c r="B1402" s="77" t="s">
        <v>3398</v>
      </c>
      <c r="C1402" s="29">
        <v>3</v>
      </c>
      <c r="D1402" s="29">
        <v>90</v>
      </c>
      <c r="E1402" s="329">
        <v>220</v>
      </c>
      <c r="F1402" s="29">
        <v>1750</v>
      </c>
      <c r="G1402" s="29">
        <v>1680</v>
      </c>
      <c r="H1402" s="313">
        <v>1195</v>
      </c>
      <c r="I1402" s="313">
        <v>978</v>
      </c>
      <c r="J1402" s="313">
        <v>772</v>
      </c>
      <c r="K1402" s="29">
        <v>26.5</v>
      </c>
      <c r="L1402" s="314">
        <v>0.5</v>
      </c>
      <c r="M1402" s="315">
        <v>4</v>
      </c>
      <c r="N1402" s="772"/>
      <c r="O1402" s="372">
        <f t="shared" si="87"/>
        <v>26447</v>
      </c>
      <c r="Q1402" s="396"/>
      <c r="X1402" s="313">
        <v>22997.222222222223</v>
      </c>
    </row>
    <row r="1403" spans="1:24" x14ac:dyDescent="0.3">
      <c r="A1403" s="77" t="s">
        <v>3399</v>
      </c>
      <c r="B1403" s="77" t="s">
        <v>3400</v>
      </c>
      <c r="C1403" s="29">
        <v>4</v>
      </c>
      <c r="D1403" s="29">
        <v>90</v>
      </c>
      <c r="E1403" s="329">
        <v>300</v>
      </c>
      <c r="F1403" s="29">
        <v>1750</v>
      </c>
      <c r="G1403" s="29">
        <v>1680</v>
      </c>
      <c r="H1403" s="313">
        <v>1594</v>
      </c>
      <c r="I1403" s="313">
        <v>1304</v>
      </c>
      <c r="J1403" s="313">
        <v>1030</v>
      </c>
      <c r="K1403" s="29">
        <v>35.299999999999997</v>
      </c>
      <c r="L1403" s="314">
        <v>0.5</v>
      </c>
      <c r="M1403" s="315">
        <v>4</v>
      </c>
      <c r="N1403" s="772"/>
      <c r="O1403" s="372">
        <f t="shared" si="87"/>
        <v>32019</v>
      </c>
      <c r="Q1403" s="396"/>
      <c r="X1403" s="313">
        <v>27842.222222222223</v>
      </c>
    </row>
    <row r="1404" spans="1:24" x14ac:dyDescent="0.3">
      <c r="A1404" s="77" t="s">
        <v>3401</v>
      </c>
      <c r="B1404" s="77" t="s">
        <v>3402</v>
      </c>
      <c r="C1404" s="29">
        <v>5</v>
      </c>
      <c r="D1404" s="29">
        <v>90</v>
      </c>
      <c r="E1404" s="329">
        <v>380</v>
      </c>
      <c r="F1404" s="29">
        <v>1750</v>
      </c>
      <c r="G1404" s="29">
        <v>1680</v>
      </c>
      <c r="H1404" s="313">
        <v>1991</v>
      </c>
      <c r="I1404" s="313">
        <v>1629</v>
      </c>
      <c r="J1404" s="313">
        <v>1286</v>
      </c>
      <c r="K1404" s="29">
        <v>44</v>
      </c>
      <c r="L1404" s="314">
        <v>0.5</v>
      </c>
      <c r="M1404" s="315">
        <v>4</v>
      </c>
      <c r="N1404" s="772"/>
      <c r="O1404" s="372">
        <f t="shared" si="87"/>
        <v>37602</v>
      </c>
      <c r="Q1404" s="396"/>
      <c r="X1404" s="313">
        <v>32697.611111111109</v>
      </c>
    </row>
    <row r="1405" spans="1:24" x14ac:dyDescent="0.3">
      <c r="A1405" s="77" t="s">
        <v>3403</v>
      </c>
      <c r="B1405" s="77" t="s">
        <v>3404</v>
      </c>
      <c r="C1405" s="29">
        <v>6</v>
      </c>
      <c r="D1405" s="29">
        <v>90</v>
      </c>
      <c r="E1405" s="329">
        <v>460</v>
      </c>
      <c r="F1405" s="29">
        <v>1750</v>
      </c>
      <c r="G1405" s="29">
        <v>1680</v>
      </c>
      <c r="H1405" s="313">
        <v>2388</v>
      </c>
      <c r="I1405" s="313">
        <v>1953</v>
      </c>
      <c r="J1405" s="313">
        <v>1543</v>
      </c>
      <c r="K1405" s="29">
        <v>52.8</v>
      </c>
      <c r="L1405" s="314">
        <v>0.5</v>
      </c>
      <c r="M1405" s="315">
        <v>4</v>
      </c>
      <c r="N1405" s="772"/>
      <c r="O1405" s="372">
        <f t="shared" si="87"/>
        <v>43201</v>
      </c>
      <c r="Q1405" s="396"/>
      <c r="X1405" s="313">
        <v>37566.222222222219</v>
      </c>
    </row>
    <row r="1406" spans="1:24" x14ac:dyDescent="0.3">
      <c r="A1406" s="77" t="s">
        <v>3405</v>
      </c>
      <c r="B1406" s="77" t="s">
        <v>3406</v>
      </c>
      <c r="C1406" s="29">
        <v>7</v>
      </c>
      <c r="D1406" s="29">
        <v>90</v>
      </c>
      <c r="E1406" s="329">
        <v>540</v>
      </c>
      <c r="F1406" s="29">
        <v>1750</v>
      </c>
      <c r="G1406" s="29">
        <v>1680</v>
      </c>
      <c r="H1406" s="313">
        <v>2784</v>
      </c>
      <c r="I1406" s="313">
        <v>2277</v>
      </c>
      <c r="J1406" s="313">
        <v>1798</v>
      </c>
      <c r="K1406" s="29">
        <v>61.5</v>
      </c>
      <c r="L1406" s="314">
        <v>0.5</v>
      </c>
      <c r="M1406" s="315">
        <v>4</v>
      </c>
      <c r="N1406" s="772"/>
      <c r="O1406" s="372">
        <f t="shared" si="87"/>
        <v>48809</v>
      </c>
      <c r="Q1406" s="396"/>
      <c r="X1406" s="313">
        <v>42442.388888888891</v>
      </c>
    </row>
    <row r="1407" spans="1:24" x14ac:dyDescent="0.3">
      <c r="A1407" s="77" t="s">
        <v>3407</v>
      </c>
      <c r="B1407" s="77" t="s">
        <v>3408</v>
      </c>
      <c r="C1407" s="29">
        <v>8</v>
      </c>
      <c r="D1407" s="29">
        <v>90</v>
      </c>
      <c r="E1407" s="329">
        <v>620</v>
      </c>
      <c r="F1407" s="29">
        <v>1750</v>
      </c>
      <c r="G1407" s="29">
        <v>1680</v>
      </c>
      <c r="H1407" s="313">
        <v>3183</v>
      </c>
      <c r="I1407" s="313">
        <v>2604</v>
      </c>
      <c r="J1407" s="313">
        <v>2056</v>
      </c>
      <c r="K1407" s="29">
        <v>70.3</v>
      </c>
      <c r="L1407" s="314">
        <v>0.5</v>
      </c>
      <c r="M1407" s="315">
        <v>4</v>
      </c>
      <c r="N1407" s="772"/>
      <c r="O1407" s="372">
        <f t="shared" si="87"/>
        <v>54423</v>
      </c>
      <c r="Q1407" s="396"/>
      <c r="X1407" s="313">
        <v>47324.222222222219</v>
      </c>
    </row>
    <row r="1408" spans="1:24" x14ac:dyDescent="0.3">
      <c r="A1408" s="77" t="s">
        <v>3409</v>
      </c>
      <c r="B1408" s="77" t="s">
        <v>3410</v>
      </c>
      <c r="C1408" s="29">
        <v>9</v>
      </c>
      <c r="D1408" s="29">
        <v>90</v>
      </c>
      <c r="E1408" s="329">
        <v>700</v>
      </c>
      <c r="F1408" s="29">
        <v>1750</v>
      </c>
      <c r="G1408" s="29">
        <v>1680</v>
      </c>
      <c r="H1408" s="313">
        <v>3581</v>
      </c>
      <c r="I1408" s="313">
        <v>2929</v>
      </c>
      <c r="J1408" s="313">
        <v>2313</v>
      </c>
      <c r="K1408" s="29">
        <v>79.099999999999994</v>
      </c>
      <c r="L1408" s="314">
        <v>0.5</v>
      </c>
      <c r="M1408" s="315">
        <v>4</v>
      </c>
      <c r="N1408" s="772"/>
      <c r="O1408" s="372">
        <f t="shared" si="87"/>
        <v>60054</v>
      </c>
      <c r="Q1408" s="396"/>
      <c r="X1408" s="313">
        <v>52221.166666666657</v>
      </c>
    </row>
    <row r="1409" spans="1:24" x14ac:dyDescent="0.3">
      <c r="A1409" s="77" t="s">
        <v>3411</v>
      </c>
      <c r="B1409" s="77" t="s">
        <v>3412</v>
      </c>
      <c r="C1409" s="29">
        <v>10</v>
      </c>
      <c r="D1409" s="29">
        <v>90</v>
      </c>
      <c r="E1409" s="329">
        <v>780</v>
      </c>
      <c r="F1409" s="29">
        <v>1750</v>
      </c>
      <c r="G1409" s="29">
        <v>1680</v>
      </c>
      <c r="H1409" s="313">
        <v>3979</v>
      </c>
      <c r="I1409" s="313">
        <v>3255</v>
      </c>
      <c r="J1409" s="313">
        <v>2570</v>
      </c>
      <c r="K1409" s="29">
        <v>87.9</v>
      </c>
      <c r="L1409" s="314">
        <v>0.5</v>
      </c>
      <c r="M1409" s="315">
        <v>6</v>
      </c>
      <c r="N1409" s="772"/>
      <c r="O1409" s="372">
        <f t="shared" si="87"/>
        <v>65696</v>
      </c>
      <c r="Q1409" s="396"/>
      <c r="X1409" s="313">
        <v>57126.611111111109</v>
      </c>
    </row>
    <row r="1410" spans="1:24" x14ac:dyDescent="0.3">
      <c r="A1410" s="77" t="s">
        <v>3413</v>
      </c>
      <c r="B1410" s="77" t="s">
        <v>3414</v>
      </c>
      <c r="C1410" s="29">
        <v>11</v>
      </c>
      <c r="D1410" s="29">
        <v>90</v>
      </c>
      <c r="E1410" s="329">
        <v>860</v>
      </c>
      <c r="F1410" s="29">
        <v>1750</v>
      </c>
      <c r="G1410" s="29">
        <v>1680</v>
      </c>
      <c r="H1410" s="313">
        <v>4378</v>
      </c>
      <c r="I1410" s="313">
        <v>3581</v>
      </c>
      <c r="J1410" s="313">
        <v>2828</v>
      </c>
      <c r="K1410" s="29">
        <v>96.6</v>
      </c>
      <c r="L1410" s="314">
        <v>0.5</v>
      </c>
      <c r="M1410" s="315">
        <v>6</v>
      </c>
      <c r="N1410" s="772"/>
      <c r="O1410" s="372">
        <f t="shared" si="87"/>
        <v>71351</v>
      </c>
      <c r="Q1410" s="396"/>
      <c r="X1410" s="313">
        <v>62044.333333333336</v>
      </c>
    </row>
    <row r="1411" spans="1:24" x14ac:dyDescent="0.3">
      <c r="A1411" s="77" t="s">
        <v>3415</v>
      </c>
      <c r="B1411" s="77" t="s">
        <v>3416</v>
      </c>
      <c r="C1411" s="29">
        <v>12</v>
      </c>
      <c r="D1411" s="29">
        <v>90</v>
      </c>
      <c r="E1411" s="329">
        <v>940</v>
      </c>
      <c r="F1411" s="29">
        <v>1750</v>
      </c>
      <c r="G1411" s="29">
        <v>1680</v>
      </c>
      <c r="H1411" s="313">
        <v>4776</v>
      </c>
      <c r="I1411" s="313">
        <v>3907</v>
      </c>
      <c r="J1411" s="313">
        <v>3085</v>
      </c>
      <c r="K1411" s="29">
        <v>105.4</v>
      </c>
      <c r="L1411" s="314">
        <v>0.5</v>
      </c>
      <c r="M1411" s="315">
        <v>6</v>
      </c>
      <c r="N1411" s="773"/>
      <c r="O1411" s="372">
        <f t="shared" si="87"/>
        <v>76937</v>
      </c>
      <c r="Q1411" s="396"/>
      <c r="X1411" s="313">
        <v>66901.611111111109</v>
      </c>
    </row>
    <row r="1412" spans="1:24" x14ac:dyDescent="0.3">
      <c r="E1412" s="67"/>
      <c r="H1412" s="30"/>
      <c r="I1412" s="30"/>
      <c r="J1412" s="30"/>
      <c r="M1412" s="324"/>
      <c r="O1412" s="372">
        <f t="shared" si="87"/>
        <v>0</v>
      </c>
      <c r="X1412" s="30">
        <v>0</v>
      </c>
    </row>
    <row r="1413" spans="1:24" x14ac:dyDescent="0.3">
      <c r="B1413" s="325" t="s">
        <v>196</v>
      </c>
      <c r="E1413" s="67"/>
      <c r="H1413" s="30"/>
      <c r="I1413" s="30"/>
      <c r="J1413" s="30"/>
      <c r="M1413" s="324"/>
      <c r="O1413" s="372">
        <f t="shared" si="87"/>
        <v>0</v>
      </c>
      <c r="X1413" s="30">
        <v>0</v>
      </c>
    </row>
    <row r="1414" spans="1:24" x14ac:dyDescent="0.3">
      <c r="A1414" s="77" t="s">
        <v>3417</v>
      </c>
      <c r="B1414" s="77" t="s">
        <v>3418</v>
      </c>
      <c r="C1414" s="29">
        <v>2</v>
      </c>
      <c r="D1414" s="29">
        <v>90</v>
      </c>
      <c r="E1414" s="329">
        <v>140</v>
      </c>
      <c r="F1414" s="29">
        <v>2000</v>
      </c>
      <c r="G1414" s="29">
        <v>1930</v>
      </c>
      <c r="H1414" s="313">
        <v>921</v>
      </c>
      <c r="I1414" s="313">
        <v>753</v>
      </c>
      <c r="J1414" s="313">
        <v>595</v>
      </c>
      <c r="K1414" s="29">
        <v>20</v>
      </c>
      <c r="L1414" s="314">
        <v>0.5</v>
      </c>
      <c r="M1414" s="315">
        <v>2</v>
      </c>
      <c r="N1414" s="771" t="s">
        <v>186</v>
      </c>
      <c r="O1414" s="372">
        <f t="shared" si="87"/>
        <v>22603</v>
      </c>
      <c r="X1414" s="313">
        <v>19654.833333333332</v>
      </c>
    </row>
    <row r="1415" spans="1:24" x14ac:dyDescent="0.3">
      <c r="A1415" s="77" t="s">
        <v>3419</v>
      </c>
      <c r="B1415" s="77" t="s">
        <v>3420</v>
      </c>
      <c r="C1415" s="29">
        <v>3</v>
      </c>
      <c r="D1415" s="29">
        <v>90</v>
      </c>
      <c r="E1415" s="329">
        <v>220</v>
      </c>
      <c r="F1415" s="29">
        <v>2000</v>
      </c>
      <c r="G1415" s="29">
        <v>1930</v>
      </c>
      <c r="H1415" s="313">
        <v>1379</v>
      </c>
      <c r="I1415" s="313">
        <v>1128</v>
      </c>
      <c r="J1415" s="313">
        <v>891</v>
      </c>
      <c r="K1415" s="29">
        <v>29.9</v>
      </c>
      <c r="L1415" s="314">
        <v>0.5</v>
      </c>
      <c r="M1415" s="315">
        <v>4</v>
      </c>
      <c r="N1415" s="772"/>
      <c r="O1415" s="372">
        <f t="shared" si="87"/>
        <v>29018</v>
      </c>
      <c r="X1415" s="313">
        <v>25232.722222222223</v>
      </c>
    </row>
    <row r="1416" spans="1:24" x14ac:dyDescent="0.3">
      <c r="A1416" s="77" t="s">
        <v>3421</v>
      </c>
      <c r="B1416" s="77" t="s">
        <v>3422</v>
      </c>
      <c r="C1416" s="29">
        <v>4</v>
      </c>
      <c r="D1416" s="29">
        <v>90</v>
      </c>
      <c r="E1416" s="329">
        <v>300</v>
      </c>
      <c r="F1416" s="29">
        <v>2000</v>
      </c>
      <c r="G1416" s="29">
        <v>1930</v>
      </c>
      <c r="H1416" s="313">
        <v>1839</v>
      </c>
      <c r="I1416" s="313">
        <v>1504</v>
      </c>
      <c r="J1416" s="313">
        <v>1188</v>
      </c>
      <c r="K1416" s="29">
        <v>39.9</v>
      </c>
      <c r="L1416" s="314">
        <v>0.5</v>
      </c>
      <c r="M1416" s="315">
        <v>4</v>
      </c>
      <c r="N1416" s="772"/>
      <c r="O1416" s="372">
        <f t="shared" si="87"/>
        <v>35447</v>
      </c>
      <c r="X1416" s="313">
        <v>30823.833333333332</v>
      </c>
    </row>
    <row r="1417" spans="1:24" x14ac:dyDescent="0.3">
      <c r="A1417" s="77" t="s">
        <v>3423</v>
      </c>
      <c r="B1417" s="77" t="s">
        <v>3424</v>
      </c>
      <c r="C1417" s="29">
        <v>5</v>
      </c>
      <c r="D1417" s="29">
        <v>90</v>
      </c>
      <c r="E1417" s="329">
        <v>380</v>
      </c>
      <c r="F1417" s="29">
        <v>2000</v>
      </c>
      <c r="G1417" s="29">
        <v>1930</v>
      </c>
      <c r="H1417" s="313">
        <v>2298</v>
      </c>
      <c r="I1417" s="313">
        <v>1880</v>
      </c>
      <c r="J1417" s="313">
        <v>1485</v>
      </c>
      <c r="K1417" s="29">
        <v>49.8</v>
      </c>
      <c r="L1417" s="314">
        <v>0.5</v>
      </c>
      <c r="M1417" s="315">
        <v>4</v>
      </c>
      <c r="N1417" s="772"/>
      <c r="O1417" s="372">
        <f t="shared" si="87"/>
        <v>41890</v>
      </c>
      <c r="X1417" s="313">
        <v>36426.277777777781</v>
      </c>
    </row>
    <row r="1418" spans="1:24" x14ac:dyDescent="0.3">
      <c r="A1418" s="77" t="s">
        <v>3425</v>
      </c>
      <c r="B1418" s="77" t="s">
        <v>3426</v>
      </c>
      <c r="C1418" s="29">
        <v>6</v>
      </c>
      <c r="D1418" s="29">
        <v>90</v>
      </c>
      <c r="E1418" s="329">
        <v>460</v>
      </c>
      <c r="F1418" s="29">
        <v>2000</v>
      </c>
      <c r="G1418" s="29">
        <v>1930</v>
      </c>
      <c r="H1418" s="313">
        <v>2753</v>
      </c>
      <c r="I1418" s="313">
        <v>2252</v>
      </c>
      <c r="J1418" s="313">
        <v>1778</v>
      </c>
      <c r="K1418" s="29">
        <v>59.7</v>
      </c>
      <c r="L1418" s="314">
        <v>0.5</v>
      </c>
      <c r="M1418" s="315">
        <v>4</v>
      </c>
      <c r="N1418" s="772"/>
      <c r="O1418" s="372">
        <f t="shared" si="87"/>
        <v>48346</v>
      </c>
      <c r="X1418" s="313">
        <v>42040.055555555547</v>
      </c>
    </row>
    <row r="1419" spans="1:24" x14ac:dyDescent="0.3">
      <c r="A1419" s="77" t="s">
        <v>3427</v>
      </c>
      <c r="B1419" s="77" t="s">
        <v>3428</v>
      </c>
      <c r="C1419" s="29">
        <v>7</v>
      </c>
      <c r="D1419" s="29">
        <v>90</v>
      </c>
      <c r="E1419" s="329">
        <v>540</v>
      </c>
      <c r="F1419" s="29">
        <v>2000</v>
      </c>
      <c r="G1419" s="29">
        <v>1930</v>
      </c>
      <c r="H1419" s="313">
        <v>3214</v>
      </c>
      <c r="I1419" s="313">
        <v>2629</v>
      </c>
      <c r="J1419" s="313">
        <v>2076</v>
      </c>
      <c r="K1419" s="29">
        <v>69.5</v>
      </c>
      <c r="L1419" s="314">
        <v>0.5</v>
      </c>
      <c r="M1419" s="315">
        <v>4</v>
      </c>
      <c r="N1419" s="772"/>
      <c r="O1419" s="372">
        <f t="shared" si="87"/>
        <v>54815</v>
      </c>
      <c r="X1419" s="313">
        <v>47665.166666666664</v>
      </c>
    </row>
    <row r="1420" spans="1:24" x14ac:dyDescent="0.3">
      <c r="A1420" s="77" t="s">
        <v>3429</v>
      </c>
      <c r="B1420" s="77" t="s">
        <v>3430</v>
      </c>
      <c r="C1420" s="29">
        <v>8</v>
      </c>
      <c r="D1420" s="29">
        <v>90</v>
      </c>
      <c r="E1420" s="329">
        <v>620</v>
      </c>
      <c r="F1420" s="29">
        <v>2000</v>
      </c>
      <c r="G1420" s="29">
        <v>1930</v>
      </c>
      <c r="H1420" s="313">
        <v>3673</v>
      </c>
      <c r="I1420" s="313">
        <v>3005</v>
      </c>
      <c r="J1420" s="313">
        <v>2373</v>
      </c>
      <c r="K1420" s="29">
        <v>79.599999999999994</v>
      </c>
      <c r="L1420" s="314">
        <v>0.5</v>
      </c>
      <c r="M1420" s="315">
        <v>4</v>
      </c>
      <c r="N1420" s="772"/>
      <c r="O1420" s="372">
        <f t="shared" si="87"/>
        <v>61300</v>
      </c>
      <c r="X1420" s="313">
        <v>53304.444444444445</v>
      </c>
    </row>
    <row r="1421" spans="1:24" x14ac:dyDescent="0.3">
      <c r="A1421" s="77" t="s">
        <v>3431</v>
      </c>
      <c r="B1421" s="77" t="s">
        <v>3432</v>
      </c>
      <c r="C1421" s="29">
        <v>9</v>
      </c>
      <c r="D1421" s="29">
        <v>90</v>
      </c>
      <c r="E1421" s="329">
        <v>700</v>
      </c>
      <c r="F1421" s="29">
        <v>2000</v>
      </c>
      <c r="G1421" s="29">
        <v>1930</v>
      </c>
      <c r="H1421" s="313">
        <v>4132</v>
      </c>
      <c r="I1421" s="313">
        <v>3380</v>
      </c>
      <c r="J1421" s="313">
        <v>2669</v>
      </c>
      <c r="K1421" s="29">
        <v>89.4</v>
      </c>
      <c r="L1421" s="314">
        <v>0.5</v>
      </c>
      <c r="M1421" s="315">
        <v>4</v>
      </c>
      <c r="N1421" s="772"/>
      <c r="O1421" s="372">
        <f t="shared" ref="O1421:O1484" si="88">ROUND(X1421*1.15,0)</f>
        <v>67796</v>
      </c>
      <c r="X1421" s="313">
        <v>58953.166666666664</v>
      </c>
    </row>
    <row r="1422" spans="1:24" x14ac:dyDescent="0.3">
      <c r="A1422" s="77" t="s">
        <v>3433</v>
      </c>
      <c r="B1422" s="77" t="s">
        <v>3434</v>
      </c>
      <c r="C1422" s="29">
        <v>10</v>
      </c>
      <c r="D1422" s="29">
        <v>90</v>
      </c>
      <c r="E1422" s="329">
        <v>780</v>
      </c>
      <c r="F1422" s="29">
        <v>2000</v>
      </c>
      <c r="G1422" s="29">
        <v>1930</v>
      </c>
      <c r="H1422" s="313">
        <v>4591</v>
      </c>
      <c r="I1422" s="313">
        <v>3755</v>
      </c>
      <c r="J1422" s="313">
        <v>2966</v>
      </c>
      <c r="K1422" s="29">
        <v>99.3</v>
      </c>
      <c r="L1422" s="314">
        <v>0.5</v>
      </c>
      <c r="M1422" s="315">
        <v>6</v>
      </c>
      <c r="N1422" s="773"/>
      <c r="O1422" s="372">
        <f t="shared" si="88"/>
        <v>74311</v>
      </c>
      <c r="X1422" s="313">
        <v>64617.944444444445</v>
      </c>
    </row>
    <row r="1423" spans="1:24" x14ac:dyDescent="0.3">
      <c r="C1423" s="311"/>
      <c r="D1423" s="311"/>
      <c r="E1423" s="334"/>
      <c r="F1423" s="311"/>
      <c r="G1423" s="311"/>
      <c r="H1423" s="33"/>
      <c r="I1423" s="33"/>
      <c r="J1423" s="33"/>
      <c r="K1423" s="311"/>
      <c r="L1423" s="322"/>
      <c r="M1423" s="322"/>
      <c r="O1423" s="372">
        <f t="shared" si="88"/>
        <v>0</v>
      </c>
      <c r="X1423" s="33">
        <v>0</v>
      </c>
    </row>
    <row r="1424" spans="1:24" x14ac:dyDescent="0.3">
      <c r="B1424" s="325" t="s">
        <v>198</v>
      </c>
      <c r="E1424" s="67"/>
      <c r="H1424" s="33"/>
      <c r="I1424" s="33"/>
      <c r="J1424" s="33"/>
      <c r="O1424" s="372">
        <f t="shared" si="88"/>
        <v>0</v>
      </c>
      <c r="X1424" s="30">
        <v>0</v>
      </c>
    </row>
    <row r="1425" spans="1:24" x14ac:dyDescent="0.3">
      <c r="A1425" s="77" t="s">
        <v>3435</v>
      </c>
      <c r="B1425" s="77" t="s">
        <v>3436</v>
      </c>
      <c r="C1425" s="29">
        <v>2</v>
      </c>
      <c r="D1425" s="29">
        <v>90</v>
      </c>
      <c r="E1425" s="329">
        <v>140</v>
      </c>
      <c r="F1425" s="29">
        <v>2250</v>
      </c>
      <c r="G1425" s="29">
        <v>2180</v>
      </c>
      <c r="H1425" s="313">
        <v>1027</v>
      </c>
      <c r="I1425" s="313">
        <v>840</v>
      </c>
      <c r="J1425" s="313">
        <v>663</v>
      </c>
      <c r="K1425" s="29">
        <v>22.3</v>
      </c>
      <c r="L1425" s="314">
        <v>0.5</v>
      </c>
      <c r="M1425" s="315">
        <v>2</v>
      </c>
      <c r="N1425" s="771" t="s">
        <v>186</v>
      </c>
      <c r="O1425" s="372">
        <f t="shared" si="88"/>
        <v>27398</v>
      </c>
      <c r="X1425" s="313">
        <v>23824.555555555555</v>
      </c>
    </row>
    <row r="1426" spans="1:24" x14ac:dyDescent="0.3">
      <c r="A1426" s="77" t="s">
        <v>3437</v>
      </c>
      <c r="B1426" s="77" t="s">
        <v>3438</v>
      </c>
      <c r="C1426" s="29">
        <v>3</v>
      </c>
      <c r="D1426" s="29">
        <v>90</v>
      </c>
      <c r="E1426" s="329">
        <v>220</v>
      </c>
      <c r="F1426" s="29">
        <v>2250</v>
      </c>
      <c r="G1426" s="29">
        <v>2180</v>
      </c>
      <c r="H1426" s="313">
        <v>1540</v>
      </c>
      <c r="I1426" s="313">
        <v>1260</v>
      </c>
      <c r="J1426" s="313">
        <v>995</v>
      </c>
      <c r="K1426" s="29">
        <v>33.4</v>
      </c>
      <c r="L1426" s="314">
        <v>0.5</v>
      </c>
      <c r="M1426" s="315">
        <v>4</v>
      </c>
      <c r="N1426" s="772"/>
      <c r="O1426" s="372">
        <f t="shared" si="88"/>
        <v>35419</v>
      </c>
      <c r="X1426" s="313">
        <v>30799.277777777774</v>
      </c>
    </row>
    <row r="1427" spans="1:24" x14ac:dyDescent="0.3">
      <c r="A1427" s="77" t="s">
        <v>3439</v>
      </c>
      <c r="B1427" s="77" t="s">
        <v>3440</v>
      </c>
      <c r="C1427" s="29">
        <v>4</v>
      </c>
      <c r="D1427" s="29">
        <v>90</v>
      </c>
      <c r="E1427" s="329">
        <v>300</v>
      </c>
      <c r="F1427" s="29">
        <v>2250</v>
      </c>
      <c r="G1427" s="29">
        <v>2180</v>
      </c>
      <c r="H1427" s="313">
        <v>2052</v>
      </c>
      <c r="I1427" s="313">
        <v>1679</v>
      </c>
      <c r="J1427" s="313">
        <v>1326</v>
      </c>
      <c r="K1427" s="29">
        <v>44.4</v>
      </c>
      <c r="L1427" s="314">
        <v>0.5</v>
      </c>
      <c r="M1427" s="315">
        <v>4</v>
      </c>
      <c r="N1427" s="772"/>
      <c r="O1427" s="372">
        <f t="shared" si="88"/>
        <v>43455</v>
      </c>
      <c r="X1427" s="313">
        <v>37787.222222222219</v>
      </c>
    </row>
    <row r="1428" spans="1:24" x14ac:dyDescent="0.3">
      <c r="A1428" s="77" t="s">
        <v>3441</v>
      </c>
      <c r="B1428" s="77" t="s">
        <v>3442</v>
      </c>
      <c r="C1428" s="29">
        <v>5</v>
      </c>
      <c r="D1428" s="29">
        <v>90</v>
      </c>
      <c r="E1428" s="329">
        <v>380</v>
      </c>
      <c r="F1428" s="29">
        <v>2250</v>
      </c>
      <c r="G1428" s="29">
        <v>2180</v>
      </c>
      <c r="H1428" s="313">
        <v>2564</v>
      </c>
      <c r="I1428" s="313">
        <v>2097</v>
      </c>
      <c r="J1428" s="313">
        <v>1656</v>
      </c>
      <c r="K1428" s="29">
        <v>55.5</v>
      </c>
      <c r="L1428" s="314">
        <v>0.5</v>
      </c>
      <c r="M1428" s="315">
        <v>4</v>
      </c>
      <c r="N1428" s="772"/>
      <c r="O1428" s="372">
        <f t="shared" si="88"/>
        <v>51509</v>
      </c>
      <c r="X1428" s="313">
        <v>44790.277777777774</v>
      </c>
    </row>
    <row r="1429" spans="1:24" x14ac:dyDescent="0.3">
      <c r="A1429" s="77" t="s">
        <v>3443</v>
      </c>
      <c r="B1429" s="77" t="s">
        <v>3444</v>
      </c>
      <c r="C1429" s="29">
        <v>6</v>
      </c>
      <c r="D1429" s="29">
        <v>90</v>
      </c>
      <c r="E1429" s="329">
        <v>460</v>
      </c>
      <c r="F1429" s="29">
        <v>2250</v>
      </c>
      <c r="G1429" s="29">
        <v>2180</v>
      </c>
      <c r="H1429" s="313">
        <v>3078</v>
      </c>
      <c r="I1429" s="313">
        <v>2518</v>
      </c>
      <c r="J1429" s="313">
        <v>1988</v>
      </c>
      <c r="K1429" s="29">
        <v>66.5</v>
      </c>
      <c r="L1429" s="314">
        <v>0.5</v>
      </c>
      <c r="M1429" s="315">
        <v>4</v>
      </c>
      <c r="N1429" s="772"/>
      <c r="O1429" s="372">
        <f t="shared" si="88"/>
        <v>59578</v>
      </c>
      <c r="X1429" s="313">
        <v>51806.555555555555</v>
      </c>
    </row>
    <row r="1430" spans="1:24" x14ac:dyDescent="0.3">
      <c r="A1430" s="77" t="s">
        <v>3445</v>
      </c>
      <c r="B1430" s="77" t="s">
        <v>3446</v>
      </c>
      <c r="C1430" s="29">
        <v>7</v>
      </c>
      <c r="D1430" s="29">
        <v>90</v>
      </c>
      <c r="E1430" s="329">
        <v>540</v>
      </c>
      <c r="F1430" s="29">
        <v>2250</v>
      </c>
      <c r="G1430" s="29">
        <v>2180</v>
      </c>
      <c r="H1430" s="313">
        <v>3591</v>
      </c>
      <c r="I1430" s="313">
        <v>2937</v>
      </c>
      <c r="J1430" s="313">
        <v>2320</v>
      </c>
      <c r="K1430" s="29">
        <v>77.599999999999994</v>
      </c>
      <c r="L1430" s="314">
        <v>0.5</v>
      </c>
      <c r="M1430" s="315">
        <v>4</v>
      </c>
      <c r="N1430" s="772"/>
      <c r="O1430" s="372">
        <f t="shared" si="88"/>
        <v>67665</v>
      </c>
      <c r="X1430" s="313">
        <v>58838.888888888891</v>
      </c>
    </row>
    <row r="1431" spans="1:24" x14ac:dyDescent="0.3">
      <c r="A1431" s="77" t="s">
        <v>3447</v>
      </c>
      <c r="B1431" s="77" t="s">
        <v>3448</v>
      </c>
      <c r="C1431" s="29">
        <v>8</v>
      </c>
      <c r="D1431" s="29">
        <v>90</v>
      </c>
      <c r="E1431" s="329">
        <v>620</v>
      </c>
      <c r="F1431" s="29">
        <v>2250</v>
      </c>
      <c r="G1431" s="29">
        <v>2180</v>
      </c>
      <c r="H1431" s="313">
        <v>4105</v>
      </c>
      <c r="I1431" s="313">
        <v>3358</v>
      </c>
      <c r="J1431" s="313">
        <v>2652</v>
      </c>
      <c r="K1431" s="29">
        <v>88.7</v>
      </c>
      <c r="L1431" s="314">
        <v>0.5</v>
      </c>
      <c r="M1431" s="315">
        <v>4</v>
      </c>
      <c r="N1431" s="773"/>
      <c r="O1431" s="372">
        <f t="shared" si="88"/>
        <v>75771</v>
      </c>
      <c r="X1431" s="313">
        <v>65888.222222222219</v>
      </c>
    </row>
    <row r="1432" spans="1:24" x14ac:dyDescent="0.3">
      <c r="E1432" s="67"/>
      <c r="H1432" s="30"/>
      <c r="I1432" s="30"/>
      <c r="J1432" s="30"/>
      <c r="M1432" s="324"/>
      <c r="O1432" s="372">
        <f t="shared" si="88"/>
        <v>0</v>
      </c>
      <c r="X1432" s="30">
        <v>0</v>
      </c>
    </row>
    <row r="1433" spans="1:24" x14ac:dyDescent="0.3">
      <c r="B1433" s="325" t="s">
        <v>199</v>
      </c>
      <c r="E1433" s="67"/>
      <c r="H1433" s="30"/>
      <c r="I1433" s="30"/>
      <c r="J1433" s="30"/>
      <c r="M1433" s="324"/>
      <c r="O1433" s="372">
        <f t="shared" si="88"/>
        <v>0</v>
      </c>
      <c r="Q1433" s="396"/>
      <c r="X1433" s="30">
        <v>0</v>
      </c>
    </row>
    <row r="1434" spans="1:24" x14ac:dyDescent="0.3">
      <c r="A1434" s="77" t="s">
        <v>3449</v>
      </c>
      <c r="B1434" s="77" t="s">
        <v>3450</v>
      </c>
      <c r="C1434" s="29">
        <v>2</v>
      </c>
      <c r="D1434" s="29">
        <v>90</v>
      </c>
      <c r="E1434" s="329">
        <v>140</v>
      </c>
      <c r="F1434" s="29">
        <v>2500</v>
      </c>
      <c r="G1434" s="29">
        <v>2430</v>
      </c>
      <c r="H1434" s="313">
        <v>1151</v>
      </c>
      <c r="I1434" s="313">
        <v>942</v>
      </c>
      <c r="J1434" s="313">
        <v>744</v>
      </c>
      <c r="K1434" s="29">
        <v>24.6</v>
      </c>
      <c r="L1434" s="314">
        <v>0.5</v>
      </c>
      <c r="M1434" s="315">
        <v>2</v>
      </c>
      <c r="N1434" s="771" t="s">
        <v>186</v>
      </c>
      <c r="O1434" s="372">
        <f t="shared" si="88"/>
        <v>33395</v>
      </c>
      <c r="Q1434" s="396"/>
      <c r="X1434" s="313">
        <v>29038.833333333332</v>
      </c>
    </row>
    <row r="1435" spans="1:24" x14ac:dyDescent="0.3">
      <c r="A1435" s="77" t="s">
        <v>3451</v>
      </c>
      <c r="B1435" s="77" t="s">
        <v>3452</v>
      </c>
      <c r="C1435" s="29">
        <v>3</v>
      </c>
      <c r="D1435" s="29">
        <v>90</v>
      </c>
      <c r="E1435" s="329">
        <v>220</v>
      </c>
      <c r="F1435" s="29">
        <v>2500</v>
      </c>
      <c r="G1435" s="29">
        <v>2430</v>
      </c>
      <c r="H1435" s="313">
        <v>1725</v>
      </c>
      <c r="I1435" s="313">
        <v>1411</v>
      </c>
      <c r="J1435" s="313">
        <v>1114</v>
      </c>
      <c r="K1435" s="29">
        <v>36.799999999999997</v>
      </c>
      <c r="L1435" s="314">
        <v>0.5</v>
      </c>
      <c r="M1435" s="315">
        <v>4</v>
      </c>
      <c r="N1435" s="772"/>
      <c r="O1435" s="372">
        <f t="shared" si="88"/>
        <v>43419</v>
      </c>
      <c r="Q1435" s="396"/>
      <c r="X1435" s="313">
        <v>37756.055555555555</v>
      </c>
    </row>
    <row r="1436" spans="1:24" x14ac:dyDescent="0.3">
      <c r="A1436" s="77" t="s">
        <v>3453</v>
      </c>
      <c r="B1436" s="77" t="s">
        <v>3454</v>
      </c>
      <c r="C1436" s="29">
        <v>4</v>
      </c>
      <c r="D1436" s="29">
        <v>90</v>
      </c>
      <c r="E1436" s="329">
        <v>300</v>
      </c>
      <c r="F1436" s="29">
        <v>2500</v>
      </c>
      <c r="G1436" s="29">
        <v>2430</v>
      </c>
      <c r="H1436" s="313">
        <v>2297</v>
      </c>
      <c r="I1436" s="313">
        <v>1879</v>
      </c>
      <c r="J1436" s="313">
        <v>1484</v>
      </c>
      <c r="K1436" s="29">
        <v>49.1</v>
      </c>
      <c r="L1436" s="314">
        <v>0.5</v>
      </c>
      <c r="M1436" s="315">
        <v>4</v>
      </c>
      <c r="N1436" s="772"/>
      <c r="O1436" s="372">
        <f t="shared" si="88"/>
        <v>53465</v>
      </c>
      <c r="Q1436" s="396"/>
      <c r="X1436" s="313">
        <v>46491.222222222219</v>
      </c>
    </row>
    <row r="1437" spans="1:24" x14ac:dyDescent="0.3">
      <c r="A1437" s="77" t="s">
        <v>3455</v>
      </c>
      <c r="B1437" s="77" t="s">
        <v>3456</v>
      </c>
      <c r="C1437" s="29">
        <v>5</v>
      </c>
      <c r="D1437" s="29">
        <v>90</v>
      </c>
      <c r="E1437" s="329">
        <v>380</v>
      </c>
      <c r="F1437" s="29">
        <v>2500</v>
      </c>
      <c r="G1437" s="29">
        <v>2430</v>
      </c>
      <c r="H1437" s="313">
        <v>2869</v>
      </c>
      <c r="I1437" s="313">
        <v>2347</v>
      </c>
      <c r="J1437" s="313">
        <v>1853</v>
      </c>
      <c r="K1437" s="29">
        <v>61.3</v>
      </c>
      <c r="L1437" s="314">
        <v>0.5</v>
      </c>
      <c r="M1437" s="315">
        <v>4</v>
      </c>
      <c r="N1437" s="772"/>
      <c r="O1437" s="372">
        <f t="shared" si="88"/>
        <v>63531</v>
      </c>
      <c r="Q1437" s="396"/>
      <c r="X1437" s="313">
        <v>55244.333333333336</v>
      </c>
    </row>
    <row r="1438" spans="1:24" x14ac:dyDescent="0.3">
      <c r="A1438" s="77" t="s">
        <v>3457</v>
      </c>
      <c r="B1438" s="77" t="s">
        <v>3458</v>
      </c>
      <c r="C1438" s="29">
        <v>6</v>
      </c>
      <c r="D1438" s="29">
        <v>90</v>
      </c>
      <c r="E1438" s="329">
        <v>460</v>
      </c>
      <c r="F1438" s="29">
        <v>2500</v>
      </c>
      <c r="G1438" s="29">
        <v>2430</v>
      </c>
      <c r="H1438" s="313">
        <v>3445</v>
      </c>
      <c r="I1438" s="313">
        <v>2818</v>
      </c>
      <c r="J1438" s="313">
        <v>2225</v>
      </c>
      <c r="K1438" s="29">
        <v>73.5</v>
      </c>
      <c r="L1438" s="314">
        <v>0.5</v>
      </c>
      <c r="M1438" s="315">
        <v>4</v>
      </c>
      <c r="N1438" s="773"/>
      <c r="O1438" s="372">
        <f t="shared" si="88"/>
        <v>73619</v>
      </c>
      <c r="Q1438" s="396"/>
      <c r="X1438" s="313">
        <v>64016.333333333328</v>
      </c>
    </row>
    <row r="1439" spans="1:24" x14ac:dyDescent="0.3">
      <c r="E1439" s="67"/>
      <c r="H1439" s="30"/>
      <c r="I1439" s="30"/>
      <c r="J1439" s="30"/>
      <c r="M1439" s="324"/>
      <c r="O1439" s="372">
        <f t="shared" si="88"/>
        <v>0</v>
      </c>
      <c r="Q1439" s="396"/>
      <c r="X1439" s="30">
        <v>0</v>
      </c>
    </row>
    <row r="1440" spans="1:24" x14ac:dyDescent="0.3">
      <c r="B1440" s="325" t="s">
        <v>200</v>
      </c>
      <c r="E1440" s="67"/>
      <c r="H1440" s="30"/>
      <c r="I1440" s="30"/>
      <c r="J1440" s="30"/>
      <c r="M1440" s="324"/>
      <c r="O1440" s="372">
        <f t="shared" si="88"/>
        <v>0</v>
      </c>
      <c r="Q1440" s="396"/>
      <c r="X1440" s="30">
        <v>0</v>
      </c>
    </row>
    <row r="1441" spans="1:24" x14ac:dyDescent="0.3">
      <c r="A1441" s="77" t="s">
        <v>3459</v>
      </c>
      <c r="B1441" s="77" t="s">
        <v>3460</v>
      </c>
      <c r="C1441" s="29">
        <v>2</v>
      </c>
      <c r="D1441" s="29">
        <v>90</v>
      </c>
      <c r="E1441" s="329">
        <v>140</v>
      </c>
      <c r="F1441" s="29">
        <v>3000</v>
      </c>
      <c r="G1441" s="29">
        <v>2930</v>
      </c>
      <c r="H1441" s="313">
        <v>1377</v>
      </c>
      <c r="I1441" s="313">
        <v>1126</v>
      </c>
      <c r="J1441" s="313">
        <v>890</v>
      </c>
      <c r="K1441" s="339">
        <v>29.4</v>
      </c>
      <c r="L1441" s="314">
        <v>0.5</v>
      </c>
      <c r="M1441" s="315">
        <v>2</v>
      </c>
      <c r="N1441" s="771" t="s">
        <v>186</v>
      </c>
      <c r="O1441" s="372">
        <f t="shared" si="88"/>
        <v>39391</v>
      </c>
      <c r="Q1441" s="396"/>
      <c r="X1441" s="313">
        <v>34253.111111111109</v>
      </c>
    </row>
    <row r="1442" spans="1:24" x14ac:dyDescent="0.3">
      <c r="A1442" s="77" t="s">
        <v>3461</v>
      </c>
      <c r="B1442" s="77" t="s">
        <v>3462</v>
      </c>
      <c r="C1442" s="29">
        <v>3</v>
      </c>
      <c r="D1442" s="29">
        <v>90</v>
      </c>
      <c r="E1442" s="329">
        <v>220</v>
      </c>
      <c r="F1442" s="29">
        <v>3000</v>
      </c>
      <c r="G1442" s="29">
        <v>2930</v>
      </c>
      <c r="H1442" s="313">
        <v>2066</v>
      </c>
      <c r="I1442" s="313">
        <v>1690</v>
      </c>
      <c r="J1442" s="313">
        <v>1335</v>
      </c>
      <c r="K1442" s="339">
        <v>43.7</v>
      </c>
      <c r="L1442" s="314">
        <v>0.5</v>
      </c>
      <c r="M1442" s="315">
        <v>4</v>
      </c>
      <c r="N1442" s="772"/>
      <c r="O1442" s="372">
        <f t="shared" si="88"/>
        <v>51420</v>
      </c>
      <c r="Q1442" s="396"/>
      <c r="X1442" s="313">
        <v>44712.833333333328</v>
      </c>
    </row>
    <row r="1443" spans="1:24" x14ac:dyDescent="0.3">
      <c r="A1443" s="77" t="s">
        <v>3463</v>
      </c>
      <c r="B1443" s="77" t="s">
        <v>3464</v>
      </c>
      <c r="C1443" s="29">
        <v>4</v>
      </c>
      <c r="D1443" s="29">
        <v>90</v>
      </c>
      <c r="E1443" s="329">
        <v>300</v>
      </c>
      <c r="F1443" s="29">
        <v>3000</v>
      </c>
      <c r="G1443" s="29">
        <v>2930</v>
      </c>
      <c r="H1443" s="313">
        <v>2753</v>
      </c>
      <c r="I1443" s="313">
        <v>2252</v>
      </c>
      <c r="J1443" s="313">
        <v>1778</v>
      </c>
      <c r="K1443" s="339">
        <v>58.3</v>
      </c>
      <c r="L1443" s="314">
        <v>0.5</v>
      </c>
      <c r="M1443" s="315">
        <v>4</v>
      </c>
      <c r="N1443" s="772"/>
      <c r="O1443" s="372">
        <f t="shared" si="88"/>
        <v>63475</v>
      </c>
      <c r="Q1443" s="396"/>
      <c r="X1443" s="313">
        <v>55195.222222222219</v>
      </c>
    </row>
    <row r="1444" spans="1:24" x14ac:dyDescent="0.3">
      <c r="A1444" s="77" t="s">
        <v>3465</v>
      </c>
      <c r="B1444" s="77" t="s">
        <v>3466</v>
      </c>
      <c r="C1444" s="29">
        <v>5</v>
      </c>
      <c r="D1444" s="29">
        <v>90</v>
      </c>
      <c r="E1444" s="329">
        <v>380</v>
      </c>
      <c r="F1444" s="29">
        <v>3000</v>
      </c>
      <c r="G1444" s="29">
        <v>2930</v>
      </c>
      <c r="H1444" s="313">
        <v>3442</v>
      </c>
      <c r="I1444" s="313">
        <v>2816</v>
      </c>
      <c r="J1444" s="313">
        <v>2224</v>
      </c>
      <c r="K1444" s="339">
        <v>72.8</v>
      </c>
      <c r="L1444" s="314">
        <v>0.5</v>
      </c>
      <c r="M1444" s="315">
        <v>4</v>
      </c>
      <c r="N1444" s="772"/>
      <c r="O1444" s="372">
        <f t="shared" si="88"/>
        <v>75554</v>
      </c>
      <c r="Q1444" s="396"/>
      <c r="X1444" s="313">
        <v>65699.333333333328</v>
      </c>
    </row>
    <row r="1445" spans="1:24" x14ac:dyDescent="0.3">
      <c r="A1445" s="77" t="s">
        <v>3467</v>
      </c>
      <c r="B1445" s="77" t="s">
        <v>3468</v>
      </c>
      <c r="C1445" s="29">
        <v>6</v>
      </c>
      <c r="D1445" s="29">
        <v>90</v>
      </c>
      <c r="E1445" s="329">
        <v>460</v>
      </c>
      <c r="F1445" s="29">
        <v>3000</v>
      </c>
      <c r="G1445" s="29">
        <v>2930</v>
      </c>
      <c r="H1445" s="313">
        <v>4124</v>
      </c>
      <c r="I1445" s="313">
        <v>3373</v>
      </c>
      <c r="J1445" s="313">
        <v>2664</v>
      </c>
      <c r="K1445" s="339">
        <v>87.4</v>
      </c>
      <c r="L1445" s="314">
        <v>0.5</v>
      </c>
      <c r="M1445" s="315">
        <v>4</v>
      </c>
      <c r="N1445" s="773"/>
      <c r="O1445" s="372">
        <f t="shared" si="88"/>
        <v>87659</v>
      </c>
      <c r="Q1445" s="396"/>
      <c r="X1445" s="313">
        <v>76225.166666666657</v>
      </c>
    </row>
    <row r="1446" spans="1:24" x14ac:dyDescent="0.3">
      <c r="C1446" s="311"/>
      <c r="D1446" s="311"/>
      <c r="E1446" s="334"/>
      <c r="F1446" s="311"/>
      <c r="G1446" s="311"/>
      <c r="H1446" s="33"/>
      <c r="I1446" s="33"/>
      <c r="J1446" s="33"/>
      <c r="K1446" s="57"/>
      <c r="L1446" s="322"/>
      <c r="M1446" s="324"/>
      <c r="N1446" s="370"/>
      <c r="O1446" s="372">
        <f t="shared" si="88"/>
        <v>0</v>
      </c>
      <c r="Q1446" s="396"/>
      <c r="X1446" s="33"/>
    </row>
    <row r="1447" spans="1:24" x14ac:dyDescent="0.3">
      <c r="A1447" s="324"/>
      <c r="B1447" s="325" t="s">
        <v>3469</v>
      </c>
      <c r="C1447" s="324"/>
      <c r="D1447" s="324"/>
      <c r="E1447" s="333"/>
      <c r="F1447" s="324"/>
      <c r="G1447" s="324"/>
      <c r="H1447" s="326"/>
      <c r="I1447" s="326"/>
      <c r="J1447" s="326"/>
      <c r="K1447" s="324"/>
      <c r="L1447" s="327"/>
      <c r="M1447" s="324"/>
      <c r="N1447" s="324"/>
      <c r="O1447" s="372">
        <f t="shared" si="88"/>
        <v>0</v>
      </c>
      <c r="Q1447" s="396"/>
      <c r="X1447" s="30"/>
    </row>
    <row r="1448" spans="1:24" x14ac:dyDescent="0.3">
      <c r="A1448" s="77" t="s">
        <v>3470</v>
      </c>
      <c r="B1448" s="77" t="s">
        <v>3471</v>
      </c>
      <c r="C1448" s="29">
        <v>2</v>
      </c>
      <c r="D1448" s="29">
        <v>87</v>
      </c>
      <c r="E1448" s="29">
        <v>500</v>
      </c>
      <c r="F1448" s="329">
        <v>140</v>
      </c>
      <c r="G1448" s="29">
        <v>80</v>
      </c>
      <c r="H1448" s="313">
        <v>235</v>
      </c>
      <c r="I1448" s="313">
        <v>192</v>
      </c>
      <c r="J1448" s="313">
        <v>152</v>
      </c>
      <c r="K1448" s="29">
        <v>6.1</v>
      </c>
      <c r="L1448" s="314">
        <v>0.5</v>
      </c>
      <c r="M1448" s="315">
        <v>2</v>
      </c>
      <c r="N1448" s="771" t="s">
        <v>201</v>
      </c>
      <c r="O1448" s="372">
        <f t="shared" si="88"/>
        <v>14069</v>
      </c>
      <c r="Q1448" s="396"/>
      <c r="X1448" s="313">
        <v>12234</v>
      </c>
    </row>
    <row r="1449" spans="1:24" x14ac:dyDescent="0.3">
      <c r="A1449" s="77" t="s">
        <v>3472</v>
      </c>
      <c r="B1449" s="77" t="s">
        <v>3473</v>
      </c>
      <c r="C1449" s="29">
        <v>3</v>
      </c>
      <c r="D1449" s="29">
        <v>87</v>
      </c>
      <c r="E1449" s="29">
        <v>500</v>
      </c>
      <c r="F1449" s="329">
        <v>220</v>
      </c>
      <c r="G1449" s="29">
        <v>160</v>
      </c>
      <c r="H1449" s="313">
        <v>352</v>
      </c>
      <c r="I1449" s="313">
        <v>288</v>
      </c>
      <c r="J1449" s="313">
        <v>227</v>
      </c>
      <c r="K1449" s="29">
        <v>9.1</v>
      </c>
      <c r="L1449" s="314">
        <v>0.5</v>
      </c>
      <c r="M1449" s="315">
        <v>4</v>
      </c>
      <c r="N1449" s="772"/>
      <c r="O1449" s="372">
        <f t="shared" si="88"/>
        <v>16071</v>
      </c>
      <c r="Q1449" s="396"/>
      <c r="X1449" s="313">
        <v>13975</v>
      </c>
    </row>
    <row r="1450" spans="1:24" x14ac:dyDescent="0.3">
      <c r="A1450" s="77" t="s">
        <v>3474</v>
      </c>
      <c r="B1450" s="77" t="s">
        <v>3475</v>
      </c>
      <c r="C1450" s="29">
        <v>4</v>
      </c>
      <c r="D1450" s="29">
        <v>87</v>
      </c>
      <c r="E1450" s="29">
        <v>500</v>
      </c>
      <c r="F1450" s="329">
        <v>300</v>
      </c>
      <c r="G1450" s="29">
        <v>240</v>
      </c>
      <c r="H1450" s="313">
        <v>468</v>
      </c>
      <c r="I1450" s="313">
        <v>383</v>
      </c>
      <c r="J1450" s="313">
        <v>302</v>
      </c>
      <c r="K1450" s="29">
        <v>12.2</v>
      </c>
      <c r="L1450" s="314">
        <v>0.5</v>
      </c>
      <c r="M1450" s="315">
        <v>4</v>
      </c>
      <c r="N1450" s="772"/>
      <c r="O1450" s="372">
        <f t="shared" si="88"/>
        <v>18078</v>
      </c>
      <c r="Q1450" s="396"/>
      <c r="X1450" s="313">
        <v>15720</v>
      </c>
    </row>
    <row r="1451" spans="1:24" x14ac:dyDescent="0.3">
      <c r="A1451" s="77" t="s">
        <v>3476</v>
      </c>
      <c r="B1451" s="77" t="s">
        <v>3477</v>
      </c>
      <c r="C1451" s="29">
        <v>5</v>
      </c>
      <c r="D1451" s="29">
        <v>87</v>
      </c>
      <c r="E1451" s="29">
        <v>500</v>
      </c>
      <c r="F1451" s="329">
        <v>380</v>
      </c>
      <c r="G1451" s="29">
        <v>320</v>
      </c>
      <c r="H1451" s="313">
        <v>584</v>
      </c>
      <c r="I1451" s="313">
        <v>478</v>
      </c>
      <c r="J1451" s="313">
        <v>377</v>
      </c>
      <c r="K1451" s="29">
        <v>15.6</v>
      </c>
      <c r="L1451" s="314">
        <v>0.5</v>
      </c>
      <c r="M1451" s="315">
        <v>4</v>
      </c>
      <c r="N1451" s="772"/>
      <c r="O1451" s="372">
        <f t="shared" si="88"/>
        <v>20088</v>
      </c>
      <c r="Q1451" s="396"/>
      <c r="X1451" s="313">
        <v>17468</v>
      </c>
    </row>
    <row r="1452" spans="1:24" x14ac:dyDescent="0.3">
      <c r="A1452" s="77" t="s">
        <v>3478</v>
      </c>
      <c r="B1452" s="77" t="s">
        <v>3479</v>
      </c>
      <c r="C1452" s="29">
        <v>6</v>
      </c>
      <c r="D1452" s="29">
        <v>87</v>
      </c>
      <c r="E1452" s="29">
        <v>500</v>
      </c>
      <c r="F1452" s="329">
        <v>460</v>
      </c>
      <c r="G1452" s="29">
        <v>400</v>
      </c>
      <c r="H1452" s="313">
        <v>701</v>
      </c>
      <c r="I1452" s="313">
        <v>573</v>
      </c>
      <c r="J1452" s="313">
        <v>453</v>
      </c>
      <c r="K1452" s="29">
        <v>18.7</v>
      </c>
      <c r="L1452" s="314">
        <v>0.5</v>
      </c>
      <c r="M1452" s="315">
        <v>4</v>
      </c>
      <c r="N1452" s="772"/>
      <c r="O1452" s="372">
        <f t="shared" si="88"/>
        <v>22104</v>
      </c>
      <c r="Q1452" s="396"/>
      <c r="X1452" s="313">
        <v>19221</v>
      </c>
    </row>
    <row r="1453" spans="1:24" x14ac:dyDescent="0.3">
      <c r="A1453" s="77" t="s">
        <v>3480</v>
      </c>
      <c r="B1453" s="77" t="s">
        <v>3481</v>
      </c>
      <c r="C1453" s="29">
        <v>7</v>
      </c>
      <c r="D1453" s="29">
        <v>87</v>
      </c>
      <c r="E1453" s="29">
        <v>500</v>
      </c>
      <c r="F1453" s="329">
        <v>540</v>
      </c>
      <c r="G1453" s="29">
        <v>480</v>
      </c>
      <c r="H1453" s="313">
        <v>819</v>
      </c>
      <c r="I1453" s="313">
        <v>670</v>
      </c>
      <c r="J1453" s="313">
        <v>529</v>
      </c>
      <c r="K1453" s="29">
        <v>21.8</v>
      </c>
      <c r="L1453" s="314">
        <v>0.5</v>
      </c>
      <c r="M1453" s="315">
        <v>4</v>
      </c>
      <c r="N1453" s="772"/>
      <c r="O1453" s="372">
        <f t="shared" si="88"/>
        <v>24122</v>
      </c>
      <c r="Q1453" s="396"/>
      <c r="X1453" s="313">
        <v>20976</v>
      </c>
    </row>
    <row r="1454" spans="1:24" x14ac:dyDescent="0.3">
      <c r="A1454" s="77" t="s">
        <v>3482</v>
      </c>
      <c r="B1454" s="77" t="s">
        <v>3483</v>
      </c>
      <c r="C1454" s="29">
        <v>8</v>
      </c>
      <c r="D1454" s="29">
        <v>87</v>
      </c>
      <c r="E1454" s="29">
        <v>500</v>
      </c>
      <c r="F1454" s="329">
        <v>620</v>
      </c>
      <c r="G1454" s="29">
        <v>560</v>
      </c>
      <c r="H1454" s="313">
        <v>936</v>
      </c>
      <c r="I1454" s="313">
        <v>766</v>
      </c>
      <c r="J1454" s="313">
        <v>605</v>
      </c>
      <c r="K1454" s="29">
        <v>24.9</v>
      </c>
      <c r="L1454" s="314">
        <v>0.5</v>
      </c>
      <c r="M1454" s="315">
        <v>4</v>
      </c>
      <c r="N1454" s="772"/>
      <c r="O1454" s="372">
        <f t="shared" si="88"/>
        <v>26146</v>
      </c>
      <c r="Q1454" s="396"/>
      <c r="X1454" s="313">
        <v>22736</v>
      </c>
    </row>
    <row r="1455" spans="1:24" x14ac:dyDescent="0.3">
      <c r="A1455" s="77" t="s">
        <v>3484</v>
      </c>
      <c r="B1455" s="77" t="s">
        <v>3485</v>
      </c>
      <c r="C1455" s="29">
        <v>9</v>
      </c>
      <c r="D1455" s="29">
        <v>87</v>
      </c>
      <c r="E1455" s="29">
        <v>500</v>
      </c>
      <c r="F1455" s="329">
        <v>700</v>
      </c>
      <c r="G1455" s="29">
        <v>640</v>
      </c>
      <c r="H1455" s="313">
        <v>1053</v>
      </c>
      <c r="I1455" s="313">
        <v>861</v>
      </c>
      <c r="J1455" s="313">
        <v>680</v>
      </c>
      <c r="K1455" s="29">
        <v>28</v>
      </c>
      <c r="L1455" s="314">
        <v>0.5</v>
      </c>
      <c r="M1455" s="315">
        <v>4</v>
      </c>
      <c r="N1455" s="772"/>
      <c r="O1455" s="372">
        <f t="shared" si="88"/>
        <v>28173</v>
      </c>
      <c r="Q1455" s="396"/>
      <c r="X1455" s="313">
        <v>24498</v>
      </c>
    </row>
    <row r="1456" spans="1:24" x14ac:dyDescent="0.3">
      <c r="A1456" s="77" t="s">
        <v>3486</v>
      </c>
      <c r="B1456" s="77" t="s">
        <v>3487</v>
      </c>
      <c r="C1456" s="29">
        <v>10</v>
      </c>
      <c r="D1456" s="29">
        <v>87</v>
      </c>
      <c r="E1456" s="29">
        <v>500</v>
      </c>
      <c r="F1456" s="329">
        <v>780</v>
      </c>
      <c r="G1456" s="29">
        <v>720</v>
      </c>
      <c r="H1456" s="313">
        <v>1171</v>
      </c>
      <c r="I1456" s="313">
        <v>958</v>
      </c>
      <c r="J1456" s="313">
        <v>756</v>
      </c>
      <c r="K1456" s="29">
        <v>31.1</v>
      </c>
      <c r="L1456" s="314">
        <v>0.5</v>
      </c>
      <c r="M1456" s="315">
        <v>6</v>
      </c>
      <c r="N1456" s="772"/>
      <c r="O1456" s="372">
        <f t="shared" si="88"/>
        <v>30205</v>
      </c>
      <c r="Q1456" s="396"/>
      <c r="X1456" s="313">
        <v>26265</v>
      </c>
    </row>
    <row r="1457" spans="1:24" x14ac:dyDescent="0.3">
      <c r="A1457" s="77" t="s">
        <v>3488</v>
      </c>
      <c r="B1457" s="77" t="s">
        <v>3489</v>
      </c>
      <c r="C1457" s="29">
        <v>11</v>
      </c>
      <c r="D1457" s="29">
        <v>87</v>
      </c>
      <c r="E1457" s="29">
        <v>500</v>
      </c>
      <c r="F1457" s="329">
        <v>860</v>
      </c>
      <c r="G1457" s="29">
        <v>800</v>
      </c>
      <c r="H1457" s="313">
        <v>1288</v>
      </c>
      <c r="I1457" s="313">
        <v>1054</v>
      </c>
      <c r="J1457" s="313">
        <v>832</v>
      </c>
      <c r="K1457" s="29">
        <v>34.200000000000003</v>
      </c>
      <c r="L1457" s="314">
        <v>0.5</v>
      </c>
      <c r="M1457" s="315">
        <v>6</v>
      </c>
      <c r="N1457" s="772"/>
      <c r="O1457" s="372">
        <f t="shared" si="88"/>
        <v>32238</v>
      </c>
      <c r="Q1457" s="396"/>
      <c r="X1457" s="313">
        <v>28033</v>
      </c>
    </row>
    <row r="1458" spans="1:24" x14ac:dyDescent="0.3">
      <c r="A1458" s="77" t="s">
        <v>3490</v>
      </c>
      <c r="B1458" s="77" t="s">
        <v>3491</v>
      </c>
      <c r="C1458" s="29">
        <v>12</v>
      </c>
      <c r="D1458" s="29">
        <v>87</v>
      </c>
      <c r="E1458" s="29">
        <v>500</v>
      </c>
      <c r="F1458" s="329">
        <v>940</v>
      </c>
      <c r="G1458" s="29">
        <v>880</v>
      </c>
      <c r="H1458" s="313">
        <v>1404</v>
      </c>
      <c r="I1458" s="313">
        <v>1148</v>
      </c>
      <c r="J1458" s="313">
        <v>907</v>
      </c>
      <c r="K1458" s="29">
        <v>37.299999999999997</v>
      </c>
      <c r="L1458" s="314">
        <v>0.5</v>
      </c>
      <c r="M1458" s="315">
        <v>6</v>
      </c>
      <c r="N1458" s="773"/>
      <c r="O1458" s="372">
        <f t="shared" si="88"/>
        <v>34249</v>
      </c>
      <c r="Q1458" s="396"/>
      <c r="X1458" s="313">
        <v>29782</v>
      </c>
    </row>
    <row r="1459" spans="1:24" x14ac:dyDescent="0.3">
      <c r="F1459" s="67"/>
      <c r="H1459" s="30"/>
      <c r="I1459" s="30"/>
      <c r="J1459" s="30"/>
      <c r="M1459" s="324"/>
      <c r="O1459" s="372">
        <f t="shared" si="88"/>
        <v>0</v>
      </c>
      <c r="Q1459" s="396"/>
      <c r="X1459" s="30"/>
    </row>
    <row r="1460" spans="1:24" x14ac:dyDescent="0.3">
      <c r="B1460" s="325" t="s">
        <v>176</v>
      </c>
      <c r="F1460" s="67"/>
      <c r="H1460" s="30"/>
      <c r="I1460" s="30"/>
      <c r="J1460" s="30"/>
      <c r="M1460" s="324"/>
      <c r="O1460" s="372">
        <f t="shared" si="88"/>
        <v>0</v>
      </c>
      <c r="Q1460" s="396"/>
      <c r="X1460" s="30"/>
    </row>
    <row r="1461" spans="1:24" x14ac:dyDescent="0.3">
      <c r="A1461" s="77" t="s">
        <v>3492</v>
      </c>
      <c r="B1461" s="77" t="s">
        <v>3493</v>
      </c>
      <c r="C1461" s="29">
        <v>2</v>
      </c>
      <c r="D1461" s="29">
        <v>87</v>
      </c>
      <c r="E1461" s="29">
        <v>750</v>
      </c>
      <c r="F1461" s="329">
        <v>140</v>
      </c>
      <c r="G1461" s="29">
        <v>80</v>
      </c>
      <c r="H1461" s="313">
        <v>340</v>
      </c>
      <c r="I1461" s="313">
        <v>278</v>
      </c>
      <c r="J1461" s="313">
        <v>220</v>
      </c>
      <c r="K1461" s="29">
        <v>8.5</v>
      </c>
      <c r="L1461" s="314">
        <v>0.5</v>
      </c>
      <c r="M1461" s="315">
        <v>2</v>
      </c>
      <c r="N1461" s="771" t="s">
        <v>201</v>
      </c>
      <c r="O1461" s="372">
        <f t="shared" si="88"/>
        <v>16560</v>
      </c>
      <c r="Q1461" s="396"/>
      <c r="X1461" s="313">
        <v>14400</v>
      </c>
    </row>
    <row r="1462" spans="1:24" x14ac:dyDescent="0.3">
      <c r="A1462" s="77" t="s">
        <v>3494</v>
      </c>
      <c r="B1462" s="77" t="s">
        <v>3495</v>
      </c>
      <c r="C1462" s="29">
        <v>3</v>
      </c>
      <c r="D1462" s="29">
        <v>87</v>
      </c>
      <c r="E1462" s="29">
        <v>750</v>
      </c>
      <c r="F1462" s="329">
        <v>220</v>
      </c>
      <c r="G1462" s="29">
        <v>160</v>
      </c>
      <c r="H1462" s="313">
        <v>511</v>
      </c>
      <c r="I1462" s="313">
        <v>418</v>
      </c>
      <c r="J1462" s="313">
        <v>330</v>
      </c>
      <c r="K1462" s="29">
        <v>12.7</v>
      </c>
      <c r="L1462" s="314">
        <v>0.5</v>
      </c>
      <c r="M1462" s="315">
        <v>4</v>
      </c>
      <c r="N1462" s="772"/>
      <c r="O1462" s="372">
        <f t="shared" si="88"/>
        <v>19946</v>
      </c>
      <c r="Q1462" s="396"/>
      <c r="X1462" s="313">
        <v>17344</v>
      </c>
    </row>
    <row r="1463" spans="1:24" x14ac:dyDescent="0.3">
      <c r="A1463" s="77" t="s">
        <v>3496</v>
      </c>
      <c r="B1463" s="77" t="s">
        <v>3497</v>
      </c>
      <c r="C1463" s="29">
        <v>4</v>
      </c>
      <c r="D1463" s="29">
        <v>87</v>
      </c>
      <c r="E1463" s="29">
        <v>750</v>
      </c>
      <c r="F1463" s="329">
        <v>300</v>
      </c>
      <c r="G1463" s="29">
        <v>240</v>
      </c>
      <c r="H1463" s="313">
        <v>684</v>
      </c>
      <c r="I1463" s="313">
        <v>560</v>
      </c>
      <c r="J1463" s="313">
        <v>442</v>
      </c>
      <c r="K1463" s="29">
        <v>16.8</v>
      </c>
      <c r="L1463" s="314">
        <v>0.5</v>
      </c>
      <c r="M1463" s="315">
        <v>4</v>
      </c>
      <c r="N1463" s="772"/>
      <c r="O1463" s="372">
        <f t="shared" si="88"/>
        <v>23339</v>
      </c>
      <c r="Q1463" s="396"/>
      <c r="X1463" s="313">
        <v>20295</v>
      </c>
    </row>
    <row r="1464" spans="1:24" x14ac:dyDescent="0.3">
      <c r="A1464" s="77" t="s">
        <v>3498</v>
      </c>
      <c r="B1464" s="77" t="s">
        <v>3499</v>
      </c>
      <c r="C1464" s="29">
        <v>5</v>
      </c>
      <c r="D1464" s="29">
        <v>87</v>
      </c>
      <c r="E1464" s="29">
        <v>750</v>
      </c>
      <c r="F1464" s="329">
        <v>380</v>
      </c>
      <c r="G1464" s="29">
        <v>320</v>
      </c>
      <c r="H1464" s="313">
        <v>853</v>
      </c>
      <c r="I1464" s="313">
        <v>698</v>
      </c>
      <c r="J1464" s="313">
        <v>551</v>
      </c>
      <c r="K1464" s="29">
        <v>21</v>
      </c>
      <c r="L1464" s="314">
        <v>0.5</v>
      </c>
      <c r="M1464" s="315">
        <v>4</v>
      </c>
      <c r="N1464" s="772"/>
      <c r="O1464" s="372">
        <f t="shared" si="88"/>
        <v>26741</v>
      </c>
      <c r="Q1464" s="396"/>
      <c r="X1464" s="313">
        <v>23253</v>
      </c>
    </row>
    <row r="1465" spans="1:24" x14ac:dyDescent="0.3">
      <c r="A1465" s="77" t="s">
        <v>3500</v>
      </c>
      <c r="B1465" s="77" t="s">
        <v>3501</v>
      </c>
      <c r="C1465" s="29">
        <v>6</v>
      </c>
      <c r="D1465" s="29">
        <v>87</v>
      </c>
      <c r="E1465" s="29">
        <v>750</v>
      </c>
      <c r="F1465" s="329">
        <v>460</v>
      </c>
      <c r="G1465" s="29">
        <v>400</v>
      </c>
      <c r="H1465" s="313">
        <v>1023</v>
      </c>
      <c r="I1465" s="313">
        <v>837</v>
      </c>
      <c r="J1465" s="313">
        <v>661</v>
      </c>
      <c r="K1465" s="29">
        <v>25.3</v>
      </c>
      <c r="L1465" s="314">
        <v>0.5</v>
      </c>
      <c r="M1465" s="315">
        <v>4</v>
      </c>
      <c r="N1465" s="772"/>
      <c r="O1465" s="372">
        <f t="shared" si="88"/>
        <v>30148</v>
      </c>
      <c r="Q1465" s="396"/>
      <c r="X1465" s="313">
        <v>26216</v>
      </c>
    </row>
    <row r="1466" spans="1:24" x14ac:dyDescent="0.3">
      <c r="A1466" s="77" t="s">
        <v>3502</v>
      </c>
      <c r="B1466" s="77" t="s">
        <v>3503</v>
      </c>
      <c r="C1466" s="29">
        <v>7</v>
      </c>
      <c r="D1466" s="29">
        <v>87</v>
      </c>
      <c r="E1466" s="29">
        <v>750</v>
      </c>
      <c r="F1466" s="329">
        <v>540</v>
      </c>
      <c r="G1466" s="29">
        <v>480</v>
      </c>
      <c r="H1466" s="313">
        <v>1193</v>
      </c>
      <c r="I1466" s="313">
        <v>976</v>
      </c>
      <c r="J1466" s="313">
        <v>771</v>
      </c>
      <c r="K1466" s="29">
        <v>29.4</v>
      </c>
      <c r="L1466" s="314">
        <v>0.5</v>
      </c>
      <c r="M1466" s="315">
        <v>4</v>
      </c>
      <c r="N1466" s="772"/>
      <c r="O1466" s="372">
        <f t="shared" si="88"/>
        <v>33564</v>
      </c>
      <c r="Q1466" s="396"/>
      <c r="X1466" s="313">
        <v>29186</v>
      </c>
    </row>
    <row r="1467" spans="1:24" x14ac:dyDescent="0.3">
      <c r="A1467" s="77" t="s">
        <v>3504</v>
      </c>
      <c r="B1467" s="77" t="s">
        <v>3505</v>
      </c>
      <c r="C1467" s="29">
        <v>8</v>
      </c>
      <c r="D1467" s="29">
        <v>87</v>
      </c>
      <c r="E1467" s="29">
        <v>750</v>
      </c>
      <c r="F1467" s="329">
        <v>620</v>
      </c>
      <c r="G1467" s="29">
        <v>560</v>
      </c>
      <c r="H1467" s="313">
        <v>1365</v>
      </c>
      <c r="I1467" s="313">
        <v>1117</v>
      </c>
      <c r="J1467" s="313">
        <v>882</v>
      </c>
      <c r="K1467" s="29">
        <v>33.6</v>
      </c>
      <c r="L1467" s="314">
        <v>0.5</v>
      </c>
      <c r="M1467" s="315">
        <v>4</v>
      </c>
      <c r="N1467" s="772"/>
      <c r="O1467" s="372">
        <f t="shared" si="88"/>
        <v>36985</v>
      </c>
      <c r="Q1467" s="396"/>
      <c r="S1467" s="396"/>
      <c r="X1467" s="313">
        <v>32161</v>
      </c>
    </row>
    <row r="1468" spans="1:24" x14ac:dyDescent="0.3">
      <c r="A1468" s="77" t="s">
        <v>3506</v>
      </c>
      <c r="B1468" s="77" t="s">
        <v>3507</v>
      </c>
      <c r="C1468" s="29">
        <v>9</v>
      </c>
      <c r="D1468" s="29">
        <v>87</v>
      </c>
      <c r="E1468" s="29">
        <v>750</v>
      </c>
      <c r="F1468" s="329">
        <v>700</v>
      </c>
      <c r="G1468" s="29">
        <v>640</v>
      </c>
      <c r="H1468" s="313">
        <v>1531</v>
      </c>
      <c r="I1468" s="313">
        <v>1252</v>
      </c>
      <c r="J1468" s="313">
        <v>989</v>
      </c>
      <c r="K1468" s="29">
        <v>37.700000000000003</v>
      </c>
      <c r="L1468" s="314">
        <v>0.5</v>
      </c>
      <c r="M1468" s="315">
        <v>4</v>
      </c>
      <c r="N1468" s="772"/>
      <c r="O1468" s="372">
        <f t="shared" si="88"/>
        <v>40414</v>
      </c>
      <c r="Q1468" s="396"/>
      <c r="X1468" s="313">
        <v>35143</v>
      </c>
    </row>
    <row r="1469" spans="1:24" x14ac:dyDescent="0.3">
      <c r="A1469" s="77" t="s">
        <v>3508</v>
      </c>
      <c r="B1469" s="77" t="s">
        <v>3509</v>
      </c>
      <c r="C1469" s="29">
        <v>10</v>
      </c>
      <c r="D1469" s="29">
        <v>87</v>
      </c>
      <c r="E1469" s="29">
        <v>750</v>
      </c>
      <c r="F1469" s="329">
        <v>780</v>
      </c>
      <c r="G1469" s="29">
        <v>720</v>
      </c>
      <c r="H1469" s="313">
        <v>1704</v>
      </c>
      <c r="I1469" s="313">
        <v>1394</v>
      </c>
      <c r="J1469" s="313">
        <v>1101</v>
      </c>
      <c r="K1469" s="29">
        <v>41.9</v>
      </c>
      <c r="L1469" s="314">
        <v>0.5</v>
      </c>
      <c r="M1469" s="315">
        <v>6</v>
      </c>
      <c r="N1469" s="772"/>
      <c r="O1469" s="372">
        <f t="shared" si="88"/>
        <v>43851</v>
      </c>
      <c r="Q1469" s="396"/>
      <c r="X1469" s="313">
        <v>38131</v>
      </c>
    </row>
    <row r="1470" spans="1:24" x14ac:dyDescent="0.3">
      <c r="A1470" s="77" t="s">
        <v>3510</v>
      </c>
      <c r="B1470" s="77" t="s">
        <v>3511</v>
      </c>
      <c r="C1470" s="29">
        <v>11</v>
      </c>
      <c r="D1470" s="29">
        <v>87</v>
      </c>
      <c r="E1470" s="29">
        <v>750</v>
      </c>
      <c r="F1470" s="329">
        <v>860</v>
      </c>
      <c r="G1470" s="29">
        <v>800</v>
      </c>
      <c r="H1470" s="313">
        <v>1872</v>
      </c>
      <c r="I1470" s="313">
        <v>1531</v>
      </c>
      <c r="J1470" s="313">
        <v>1209</v>
      </c>
      <c r="K1470" s="29">
        <v>46.2</v>
      </c>
      <c r="L1470" s="314">
        <v>0.5</v>
      </c>
      <c r="M1470" s="315">
        <v>6</v>
      </c>
      <c r="N1470" s="772"/>
      <c r="O1470" s="372">
        <f t="shared" si="88"/>
        <v>47295</v>
      </c>
      <c r="Q1470" s="396"/>
      <c r="X1470" s="313">
        <v>41126</v>
      </c>
    </row>
    <row r="1471" spans="1:24" x14ac:dyDescent="0.3">
      <c r="A1471" s="77" t="s">
        <v>3512</v>
      </c>
      <c r="B1471" s="77" t="s">
        <v>3513</v>
      </c>
      <c r="C1471" s="29">
        <v>12</v>
      </c>
      <c r="D1471" s="29">
        <v>87</v>
      </c>
      <c r="E1471" s="29">
        <v>750</v>
      </c>
      <c r="F1471" s="329">
        <v>940</v>
      </c>
      <c r="G1471" s="29">
        <v>880</v>
      </c>
      <c r="H1471" s="313">
        <v>2045</v>
      </c>
      <c r="I1471" s="313">
        <v>1673</v>
      </c>
      <c r="J1471" s="313">
        <v>1321</v>
      </c>
      <c r="K1471" s="29">
        <v>50.1</v>
      </c>
      <c r="L1471" s="314">
        <v>0.5</v>
      </c>
      <c r="M1471" s="315">
        <v>6</v>
      </c>
      <c r="N1471" s="773"/>
      <c r="O1471" s="372">
        <f t="shared" si="88"/>
        <v>50700</v>
      </c>
      <c r="Q1471" s="396"/>
      <c r="X1471" s="313">
        <v>44087</v>
      </c>
    </row>
    <row r="1472" spans="1:24" x14ac:dyDescent="0.3">
      <c r="F1472" s="67"/>
      <c r="H1472" s="30"/>
      <c r="I1472" s="30"/>
      <c r="J1472" s="30"/>
      <c r="M1472" s="324"/>
      <c r="O1472" s="372">
        <f t="shared" si="88"/>
        <v>0</v>
      </c>
      <c r="Q1472" s="30"/>
      <c r="X1472" s="30"/>
    </row>
    <row r="1473" spans="1:24" x14ac:dyDescent="0.3">
      <c r="B1473" s="325" t="s">
        <v>177</v>
      </c>
      <c r="F1473" s="67"/>
      <c r="H1473" s="30"/>
      <c r="I1473" s="30"/>
      <c r="J1473" s="30"/>
      <c r="M1473" s="324"/>
      <c r="O1473" s="372">
        <f t="shared" si="88"/>
        <v>0</v>
      </c>
      <c r="Q1473" s="30"/>
      <c r="X1473" s="30"/>
    </row>
    <row r="1474" spans="1:24" x14ac:dyDescent="0.3">
      <c r="A1474" s="77" t="s">
        <v>3514</v>
      </c>
      <c r="B1474" s="77" t="s">
        <v>3515</v>
      </c>
      <c r="C1474" s="29">
        <v>2</v>
      </c>
      <c r="D1474" s="29">
        <v>87</v>
      </c>
      <c r="E1474" s="29">
        <v>1000</v>
      </c>
      <c r="F1474" s="329">
        <v>140</v>
      </c>
      <c r="G1474" s="29">
        <v>80</v>
      </c>
      <c r="H1474" s="313">
        <v>460</v>
      </c>
      <c r="I1474" s="313">
        <v>376</v>
      </c>
      <c r="J1474" s="313">
        <v>297</v>
      </c>
      <c r="K1474" s="29">
        <v>10.9</v>
      </c>
      <c r="L1474" s="314">
        <v>0.5</v>
      </c>
      <c r="M1474" s="315">
        <v>2</v>
      </c>
      <c r="N1474" s="771" t="s">
        <v>201</v>
      </c>
      <c r="O1474" s="372">
        <f t="shared" si="88"/>
        <v>17527</v>
      </c>
      <c r="Q1474" s="396"/>
      <c r="X1474" s="313">
        <v>15241</v>
      </c>
    </row>
    <row r="1475" spans="1:24" x14ac:dyDescent="0.3">
      <c r="A1475" s="77" t="s">
        <v>3516</v>
      </c>
      <c r="B1475" s="77" t="s">
        <v>3517</v>
      </c>
      <c r="C1475" s="29">
        <v>3</v>
      </c>
      <c r="D1475" s="29">
        <v>87</v>
      </c>
      <c r="E1475" s="29">
        <v>1000</v>
      </c>
      <c r="F1475" s="329">
        <v>220</v>
      </c>
      <c r="G1475" s="29">
        <v>160</v>
      </c>
      <c r="H1475" s="313">
        <v>692</v>
      </c>
      <c r="I1475" s="313">
        <v>566</v>
      </c>
      <c r="J1475" s="313">
        <v>447</v>
      </c>
      <c r="K1475" s="29">
        <v>16.2</v>
      </c>
      <c r="L1475" s="314">
        <v>0.5</v>
      </c>
      <c r="M1475" s="315">
        <v>4</v>
      </c>
      <c r="N1475" s="772"/>
      <c r="O1475" s="372">
        <f t="shared" si="88"/>
        <v>21400</v>
      </c>
      <c r="Q1475" s="396"/>
      <c r="X1475" s="313">
        <v>18609</v>
      </c>
    </row>
    <row r="1476" spans="1:24" x14ac:dyDescent="0.3">
      <c r="A1476" s="77" t="s">
        <v>3518</v>
      </c>
      <c r="B1476" s="77" t="s">
        <v>3519</v>
      </c>
      <c r="C1476" s="29">
        <v>4</v>
      </c>
      <c r="D1476" s="29">
        <v>87</v>
      </c>
      <c r="E1476" s="29">
        <v>1000</v>
      </c>
      <c r="F1476" s="329">
        <v>300</v>
      </c>
      <c r="G1476" s="29">
        <v>240</v>
      </c>
      <c r="H1476" s="313">
        <v>921</v>
      </c>
      <c r="I1476" s="313">
        <v>753</v>
      </c>
      <c r="J1476" s="313">
        <v>595</v>
      </c>
      <c r="K1476" s="29">
        <v>21.5</v>
      </c>
      <c r="L1476" s="314">
        <v>0.5</v>
      </c>
      <c r="M1476" s="315">
        <v>4</v>
      </c>
      <c r="N1476" s="772"/>
      <c r="O1476" s="372">
        <f t="shared" si="88"/>
        <v>25282</v>
      </c>
      <c r="Q1476" s="396"/>
      <c r="X1476" s="313">
        <v>21984</v>
      </c>
    </row>
    <row r="1477" spans="1:24" x14ac:dyDescent="0.3">
      <c r="A1477" s="77" t="s">
        <v>3520</v>
      </c>
      <c r="B1477" s="77" t="s">
        <v>3521</v>
      </c>
      <c r="C1477" s="29">
        <v>5</v>
      </c>
      <c r="D1477" s="29">
        <v>87</v>
      </c>
      <c r="E1477" s="29">
        <v>1000</v>
      </c>
      <c r="F1477" s="329">
        <v>380</v>
      </c>
      <c r="G1477" s="29">
        <v>320</v>
      </c>
      <c r="H1477" s="313">
        <v>1150</v>
      </c>
      <c r="I1477" s="313">
        <v>941</v>
      </c>
      <c r="J1477" s="313">
        <v>743</v>
      </c>
      <c r="K1477" s="29">
        <v>26.7</v>
      </c>
      <c r="L1477" s="314">
        <v>0.5</v>
      </c>
      <c r="M1477" s="315">
        <v>4</v>
      </c>
      <c r="N1477" s="772"/>
      <c r="O1477" s="372">
        <f t="shared" si="88"/>
        <v>29171</v>
      </c>
      <c r="Q1477" s="396"/>
      <c r="X1477" s="313">
        <v>25366</v>
      </c>
    </row>
    <row r="1478" spans="1:24" x14ac:dyDescent="0.3">
      <c r="A1478" s="77" t="s">
        <v>3522</v>
      </c>
      <c r="B1478" s="77" t="s">
        <v>3523</v>
      </c>
      <c r="C1478" s="29">
        <v>6</v>
      </c>
      <c r="D1478" s="29">
        <v>87</v>
      </c>
      <c r="E1478" s="29">
        <v>1000</v>
      </c>
      <c r="F1478" s="329">
        <v>460</v>
      </c>
      <c r="G1478" s="29">
        <v>400</v>
      </c>
      <c r="H1478" s="313">
        <v>1379</v>
      </c>
      <c r="I1478" s="313">
        <v>1128</v>
      </c>
      <c r="J1478" s="313">
        <v>891</v>
      </c>
      <c r="K1478" s="29">
        <v>32.1</v>
      </c>
      <c r="L1478" s="314">
        <v>0.5</v>
      </c>
      <c r="M1478" s="315">
        <v>4</v>
      </c>
      <c r="N1478" s="772"/>
      <c r="O1478" s="372">
        <f t="shared" si="88"/>
        <v>33068</v>
      </c>
      <c r="Q1478" s="396"/>
      <c r="X1478" s="313">
        <v>28755</v>
      </c>
    </row>
    <row r="1479" spans="1:24" x14ac:dyDescent="0.3">
      <c r="A1479" s="77" t="s">
        <v>3524</v>
      </c>
      <c r="B1479" s="77" t="s">
        <v>3525</v>
      </c>
      <c r="C1479" s="29">
        <v>7</v>
      </c>
      <c r="D1479" s="29">
        <v>87</v>
      </c>
      <c r="E1479" s="29">
        <v>1000</v>
      </c>
      <c r="F1479" s="329">
        <v>540</v>
      </c>
      <c r="G1479" s="29">
        <v>480</v>
      </c>
      <c r="H1479" s="313">
        <v>1609</v>
      </c>
      <c r="I1479" s="313">
        <v>1316</v>
      </c>
      <c r="J1479" s="313">
        <v>1039</v>
      </c>
      <c r="K1479" s="29">
        <v>37.299999999999997</v>
      </c>
      <c r="L1479" s="314">
        <v>0.5</v>
      </c>
      <c r="M1479" s="315">
        <v>4</v>
      </c>
      <c r="N1479" s="772"/>
      <c r="O1479" s="372">
        <f t="shared" si="88"/>
        <v>36975</v>
      </c>
      <c r="Q1479" s="396"/>
      <c r="X1479" s="313">
        <v>32152</v>
      </c>
    </row>
    <row r="1480" spans="1:24" x14ac:dyDescent="0.3">
      <c r="A1480" s="77" t="s">
        <v>3526</v>
      </c>
      <c r="B1480" s="77" t="s">
        <v>3527</v>
      </c>
      <c r="C1480" s="29">
        <v>8</v>
      </c>
      <c r="D1480" s="29">
        <v>87</v>
      </c>
      <c r="E1480" s="29">
        <v>1000</v>
      </c>
      <c r="F1480" s="329">
        <v>620</v>
      </c>
      <c r="G1480" s="29">
        <v>560</v>
      </c>
      <c r="H1480" s="313">
        <v>1838</v>
      </c>
      <c r="I1480" s="313">
        <v>1503</v>
      </c>
      <c r="J1480" s="313">
        <v>1187</v>
      </c>
      <c r="K1480" s="29">
        <v>42.7</v>
      </c>
      <c r="L1480" s="314">
        <v>0.5</v>
      </c>
      <c r="M1480" s="315">
        <v>4</v>
      </c>
      <c r="N1480" s="772"/>
      <c r="O1480" s="372">
        <f t="shared" si="88"/>
        <v>40888</v>
      </c>
      <c r="Q1480" s="396"/>
      <c r="S1480" s="396"/>
      <c r="X1480" s="313">
        <v>35555</v>
      </c>
    </row>
    <row r="1481" spans="1:24" x14ac:dyDescent="0.3">
      <c r="A1481" s="77" t="s">
        <v>3528</v>
      </c>
      <c r="B1481" s="77" t="s">
        <v>3529</v>
      </c>
      <c r="C1481" s="29">
        <v>9</v>
      </c>
      <c r="D1481" s="29">
        <v>87</v>
      </c>
      <c r="E1481" s="29">
        <v>1000</v>
      </c>
      <c r="F1481" s="329">
        <v>700</v>
      </c>
      <c r="G1481" s="29">
        <v>640</v>
      </c>
      <c r="H1481" s="313">
        <v>2067</v>
      </c>
      <c r="I1481" s="313">
        <v>1691</v>
      </c>
      <c r="J1481" s="313">
        <v>1335</v>
      </c>
      <c r="K1481" s="29">
        <v>48</v>
      </c>
      <c r="L1481" s="314">
        <v>0.5</v>
      </c>
      <c r="M1481" s="315">
        <v>4</v>
      </c>
      <c r="N1481" s="772"/>
      <c r="O1481" s="372">
        <f t="shared" si="88"/>
        <v>44810</v>
      </c>
      <c r="Q1481" s="396"/>
      <c r="X1481" s="313">
        <v>38965</v>
      </c>
    </row>
    <row r="1482" spans="1:24" x14ac:dyDescent="0.3">
      <c r="A1482" s="77" t="s">
        <v>3530</v>
      </c>
      <c r="B1482" s="77" t="s">
        <v>3531</v>
      </c>
      <c r="C1482" s="29">
        <v>10</v>
      </c>
      <c r="D1482" s="29">
        <v>87</v>
      </c>
      <c r="E1482" s="29">
        <v>1000</v>
      </c>
      <c r="F1482" s="329">
        <v>780</v>
      </c>
      <c r="G1482" s="29">
        <v>720</v>
      </c>
      <c r="H1482" s="313">
        <v>2298</v>
      </c>
      <c r="I1482" s="313">
        <v>1880</v>
      </c>
      <c r="J1482" s="313">
        <v>1485</v>
      </c>
      <c r="K1482" s="29">
        <v>53.3</v>
      </c>
      <c r="L1482" s="314">
        <v>0.5</v>
      </c>
      <c r="M1482" s="315">
        <v>6</v>
      </c>
      <c r="N1482" s="772"/>
      <c r="O1482" s="372">
        <f t="shared" si="88"/>
        <v>48743</v>
      </c>
      <c r="Q1482" s="396"/>
      <c r="X1482" s="313">
        <v>42385</v>
      </c>
    </row>
    <row r="1483" spans="1:24" x14ac:dyDescent="0.3">
      <c r="A1483" s="77" t="s">
        <v>3532</v>
      </c>
      <c r="B1483" s="77" t="s">
        <v>3533</v>
      </c>
      <c r="C1483" s="29">
        <v>11</v>
      </c>
      <c r="D1483" s="29">
        <v>87</v>
      </c>
      <c r="E1483" s="29">
        <v>1000</v>
      </c>
      <c r="F1483" s="329">
        <v>860</v>
      </c>
      <c r="G1483" s="29">
        <v>800</v>
      </c>
      <c r="H1483" s="313">
        <v>2529</v>
      </c>
      <c r="I1483" s="313">
        <v>2069</v>
      </c>
      <c r="J1483" s="313">
        <v>1634</v>
      </c>
      <c r="K1483" s="29">
        <v>58.6</v>
      </c>
      <c r="L1483" s="314">
        <v>0.5</v>
      </c>
      <c r="M1483" s="315">
        <v>6</v>
      </c>
      <c r="N1483" s="772"/>
      <c r="O1483" s="372">
        <f t="shared" si="88"/>
        <v>52680</v>
      </c>
      <c r="Q1483" s="396"/>
      <c r="X1483" s="313">
        <v>45809</v>
      </c>
    </row>
    <row r="1484" spans="1:24" x14ac:dyDescent="0.3">
      <c r="A1484" s="77" t="s">
        <v>3534</v>
      </c>
      <c r="B1484" s="77" t="s">
        <v>3535</v>
      </c>
      <c r="C1484" s="29">
        <v>12</v>
      </c>
      <c r="D1484" s="29">
        <v>87</v>
      </c>
      <c r="E1484" s="29">
        <v>1000</v>
      </c>
      <c r="F1484" s="329">
        <v>940</v>
      </c>
      <c r="G1484" s="29">
        <v>880</v>
      </c>
      <c r="H1484" s="313">
        <v>2757</v>
      </c>
      <c r="I1484" s="313">
        <v>2255</v>
      </c>
      <c r="J1484" s="313">
        <v>1781</v>
      </c>
      <c r="K1484" s="29">
        <v>63.9</v>
      </c>
      <c r="L1484" s="314">
        <v>0.5</v>
      </c>
      <c r="M1484" s="315">
        <v>6</v>
      </c>
      <c r="N1484" s="773"/>
      <c r="O1484" s="372">
        <f t="shared" si="88"/>
        <v>56572</v>
      </c>
      <c r="Q1484" s="396"/>
      <c r="X1484" s="313">
        <v>49193</v>
      </c>
    </row>
    <row r="1485" spans="1:24" x14ac:dyDescent="0.3">
      <c r="F1485" s="67"/>
      <c r="H1485" s="30"/>
      <c r="I1485" s="30"/>
      <c r="J1485" s="30"/>
      <c r="M1485" s="324"/>
      <c r="O1485" s="372">
        <f t="shared" ref="O1485:O1548" si="89">ROUND(X1485*1.15,0)</f>
        <v>0</v>
      </c>
      <c r="Q1485" s="396"/>
      <c r="X1485" s="30"/>
    </row>
    <row r="1486" spans="1:24" x14ac:dyDescent="0.3">
      <c r="B1486" s="325" t="s">
        <v>3536</v>
      </c>
      <c r="F1486" s="67"/>
      <c r="H1486" s="30"/>
      <c r="I1486" s="30"/>
      <c r="J1486" s="30"/>
      <c r="M1486" s="324"/>
      <c r="O1486" s="372">
        <f t="shared" si="89"/>
        <v>0</v>
      </c>
      <c r="Q1486" s="396"/>
      <c r="X1486" s="30"/>
    </row>
    <row r="1487" spans="1:24" x14ac:dyDescent="0.3">
      <c r="A1487" s="77" t="s">
        <v>3537</v>
      </c>
      <c r="B1487" s="77" t="s">
        <v>3538</v>
      </c>
      <c r="C1487" s="29">
        <v>2</v>
      </c>
      <c r="D1487" s="29">
        <v>87</v>
      </c>
      <c r="E1487" s="29">
        <v>1250</v>
      </c>
      <c r="F1487" s="329">
        <v>140</v>
      </c>
      <c r="G1487" s="29">
        <v>80</v>
      </c>
      <c r="H1487" s="313">
        <v>570</v>
      </c>
      <c r="I1487" s="313">
        <v>466</v>
      </c>
      <c r="J1487" s="313">
        <v>368</v>
      </c>
      <c r="K1487" s="29">
        <v>13.2</v>
      </c>
      <c r="L1487" s="314">
        <v>0.5</v>
      </c>
      <c r="M1487" s="315">
        <v>2</v>
      </c>
      <c r="N1487" s="771" t="s">
        <v>201</v>
      </c>
      <c r="O1487" s="372">
        <f t="shared" si="89"/>
        <v>19188</v>
      </c>
      <c r="Q1487" s="396"/>
      <c r="X1487" s="313">
        <v>16685</v>
      </c>
    </row>
    <row r="1488" spans="1:24" x14ac:dyDescent="0.3">
      <c r="A1488" s="77" t="s">
        <v>3539</v>
      </c>
      <c r="B1488" s="77" t="s">
        <v>3540</v>
      </c>
      <c r="C1488" s="29">
        <v>3</v>
      </c>
      <c r="D1488" s="29">
        <v>87</v>
      </c>
      <c r="E1488" s="29">
        <v>1250</v>
      </c>
      <c r="F1488" s="329">
        <v>220</v>
      </c>
      <c r="G1488" s="29">
        <v>160</v>
      </c>
      <c r="H1488" s="313">
        <v>857</v>
      </c>
      <c r="I1488" s="313">
        <v>701</v>
      </c>
      <c r="J1488" s="313">
        <v>554</v>
      </c>
      <c r="K1488" s="29">
        <v>19.600000000000001</v>
      </c>
      <c r="L1488" s="314">
        <v>0.5</v>
      </c>
      <c r="M1488" s="315">
        <v>4</v>
      </c>
      <c r="N1488" s="772"/>
      <c r="O1488" s="372">
        <f t="shared" si="89"/>
        <v>23892</v>
      </c>
      <c r="Q1488" s="396"/>
      <c r="X1488" s="313">
        <v>20776</v>
      </c>
    </row>
    <row r="1489" spans="1:24" x14ac:dyDescent="0.3">
      <c r="A1489" s="77" t="s">
        <v>3541</v>
      </c>
      <c r="B1489" s="77" t="s">
        <v>3542</v>
      </c>
      <c r="C1489" s="29">
        <v>4</v>
      </c>
      <c r="D1489" s="29">
        <v>87</v>
      </c>
      <c r="E1489" s="29">
        <v>1250</v>
      </c>
      <c r="F1489" s="329">
        <v>300</v>
      </c>
      <c r="G1489" s="29">
        <v>240</v>
      </c>
      <c r="H1489" s="313">
        <v>1142</v>
      </c>
      <c r="I1489" s="313">
        <v>934</v>
      </c>
      <c r="J1489" s="313">
        <v>738</v>
      </c>
      <c r="K1489" s="29">
        <v>26</v>
      </c>
      <c r="L1489" s="314">
        <v>0.5</v>
      </c>
      <c r="M1489" s="315">
        <v>4</v>
      </c>
      <c r="N1489" s="772"/>
      <c r="O1489" s="372">
        <f t="shared" si="89"/>
        <v>28606</v>
      </c>
      <c r="Q1489" s="396"/>
      <c r="X1489" s="313">
        <v>24875</v>
      </c>
    </row>
    <row r="1490" spans="1:24" x14ac:dyDescent="0.3">
      <c r="A1490" s="77" t="s">
        <v>3543</v>
      </c>
      <c r="B1490" s="77" t="s">
        <v>3544</v>
      </c>
      <c r="C1490" s="29">
        <v>5</v>
      </c>
      <c r="D1490" s="29">
        <v>87</v>
      </c>
      <c r="E1490" s="29">
        <v>1250</v>
      </c>
      <c r="F1490" s="329">
        <v>380</v>
      </c>
      <c r="G1490" s="29">
        <v>320</v>
      </c>
      <c r="H1490" s="313">
        <v>1429</v>
      </c>
      <c r="I1490" s="313">
        <v>1169</v>
      </c>
      <c r="J1490" s="313">
        <v>923</v>
      </c>
      <c r="K1490" s="29">
        <v>32.6</v>
      </c>
      <c r="L1490" s="314">
        <v>0.5</v>
      </c>
      <c r="M1490" s="315">
        <v>4</v>
      </c>
      <c r="N1490" s="772"/>
      <c r="O1490" s="372">
        <f t="shared" si="89"/>
        <v>33329</v>
      </c>
      <c r="Q1490" s="396"/>
      <c r="X1490" s="313">
        <v>28982</v>
      </c>
    </row>
    <row r="1491" spans="1:24" x14ac:dyDescent="0.3">
      <c r="A1491" s="77" t="s">
        <v>3545</v>
      </c>
      <c r="B1491" s="77" t="s">
        <v>3546</v>
      </c>
      <c r="C1491" s="29">
        <v>6</v>
      </c>
      <c r="D1491" s="29">
        <v>87</v>
      </c>
      <c r="E1491" s="29">
        <v>1250</v>
      </c>
      <c r="F1491" s="329">
        <v>460</v>
      </c>
      <c r="G1491" s="29">
        <v>400</v>
      </c>
      <c r="H1491" s="313">
        <v>1713</v>
      </c>
      <c r="I1491" s="313">
        <v>1401</v>
      </c>
      <c r="J1491" s="313">
        <v>1107</v>
      </c>
      <c r="K1491" s="29">
        <v>38.9</v>
      </c>
      <c r="L1491" s="314">
        <v>0.5</v>
      </c>
      <c r="M1491" s="315">
        <v>4</v>
      </c>
      <c r="N1491" s="772"/>
      <c r="O1491" s="372">
        <f t="shared" si="89"/>
        <v>38063</v>
      </c>
      <c r="Q1491" s="396"/>
      <c r="X1491" s="313">
        <v>33098</v>
      </c>
    </row>
    <row r="1492" spans="1:24" x14ac:dyDescent="0.3">
      <c r="A1492" s="77" t="s">
        <v>3547</v>
      </c>
      <c r="B1492" s="77" t="s">
        <v>3548</v>
      </c>
      <c r="C1492" s="29">
        <v>7</v>
      </c>
      <c r="D1492" s="29">
        <v>87</v>
      </c>
      <c r="E1492" s="29">
        <v>1250</v>
      </c>
      <c r="F1492" s="329">
        <v>540</v>
      </c>
      <c r="G1492" s="29">
        <v>480</v>
      </c>
      <c r="H1492" s="313">
        <v>1996</v>
      </c>
      <c r="I1492" s="313">
        <v>1633</v>
      </c>
      <c r="J1492" s="313">
        <v>1289</v>
      </c>
      <c r="K1492" s="29">
        <v>45.4</v>
      </c>
      <c r="L1492" s="314">
        <v>0.5</v>
      </c>
      <c r="M1492" s="315">
        <v>4</v>
      </c>
      <c r="N1492" s="772"/>
      <c r="O1492" s="372">
        <f t="shared" si="89"/>
        <v>42806</v>
      </c>
      <c r="Q1492" s="396"/>
      <c r="X1492" s="313">
        <v>37223</v>
      </c>
    </row>
    <row r="1493" spans="1:24" x14ac:dyDescent="0.3">
      <c r="A1493" s="77" t="s">
        <v>3549</v>
      </c>
      <c r="B1493" s="77" t="s">
        <v>3550</v>
      </c>
      <c r="C1493" s="29">
        <v>8</v>
      </c>
      <c r="D1493" s="29">
        <v>87</v>
      </c>
      <c r="E1493" s="29">
        <v>1250</v>
      </c>
      <c r="F1493" s="329">
        <v>620</v>
      </c>
      <c r="G1493" s="29">
        <v>560</v>
      </c>
      <c r="H1493" s="313">
        <v>2282</v>
      </c>
      <c r="I1493" s="313">
        <v>1867</v>
      </c>
      <c r="J1493" s="313">
        <v>1474</v>
      </c>
      <c r="K1493" s="29">
        <v>51.9</v>
      </c>
      <c r="L1493" s="314">
        <v>0.5</v>
      </c>
      <c r="M1493" s="315">
        <v>4</v>
      </c>
      <c r="N1493" s="772"/>
      <c r="O1493" s="372">
        <f t="shared" si="89"/>
        <v>47562</v>
      </c>
      <c r="Q1493" s="396"/>
      <c r="X1493" s="313">
        <v>41358</v>
      </c>
    </row>
    <row r="1494" spans="1:24" x14ac:dyDescent="0.3">
      <c r="A1494" s="77" t="s">
        <v>3551</v>
      </c>
      <c r="B1494" s="77" t="s">
        <v>3552</v>
      </c>
      <c r="C1494" s="29">
        <v>9</v>
      </c>
      <c r="D1494" s="29">
        <v>87</v>
      </c>
      <c r="E1494" s="29">
        <v>1250</v>
      </c>
      <c r="F1494" s="329">
        <v>700</v>
      </c>
      <c r="G1494" s="29">
        <v>640</v>
      </c>
      <c r="H1494" s="313">
        <v>2568</v>
      </c>
      <c r="I1494" s="313">
        <v>2101</v>
      </c>
      <c r="J1494" s="313">
        <v>1659</v>
      </c>
      <c r="K1494" s="29">
        <v>58.3</v>
      </c>
      <c r="L1494" s="314">
        <v>0.5</v>
      </c>
      <c r="M1494" s="315">
        <v>4</v>
      </c>
      <c r="N1494" s="772"/>
      <c r="O1494" s="372">
        <f t="shared" si="89"/>
        <v>52325</v>
      </c>
      <c r="Q1494" s="396"/>
      <c r="X1494" s="313">
        <v>45500</v>
      </c>
    </row>
    <row r="1495" spans="1:24" x14ac:dyDescent="0.3">
      <c r="A1495" s="77" t="s">
        <v>3553</v>
      </c>
      <c r="B1495" s="77" t="s">
        <v>3554</v>
      </c>
      <c r="C1495" s="29">
        <v>10</v>
      </c>
      <c r="D1495" s="29">
        <v>87</v>
      </c>
      <c r="E1495" s="29">
        <v>1250</v>
      </c>
      <c r="F1495" s="329">
        <v>780</v>
      </c>
      <c r="G1495" s="29">
        <v>720</v>
      </c>
      <c r="H1495" s="313">
        <v>2853</v>
      </c>
      <c r="I1495" s="313">
        <v>2334</v>
      </c>
      <c r="J1495" s="313">
        <v>1843</v>
      </c>
      <c r="K1495" s="29">
        <v>64.8</v>
      </c>
      <c r="L1495" s="314">
        <v>0.5</v>
      </c>
      <c r="M1495" s="315">
        <v>6</v>
      </c>
      <c r="N1495" s="772"/>
      <c r="O1495" s="372">
        <f t="shared" si="89"/>
        <v>57102</v>
      </c>
      <c r="Q1495" s="396"/>
      <c r="X1495" s="313">
        <v>49654</v>
      </c>
    </row>
    <row r="1496" spans="1:24" x14ac:dyDescent="0.3">
      <c r="A1496" s="77" t="s">
        <v>3555</v>
      </c>
      <c r="B1496" s="77" t="s">
        <v>3556</v>
      </c>
      <c r="C1496" s="29">
        <v>11</v>
      </c>
      <c r="D1496" s="29">
        <v>87</v>
      </c>
      <c r="E1496" s="29">
        <v>1250</v>
      </c>
      <c r="F1496" s="329">
        <v>860</v>
      </c>
      <c r="G1496" s="29">
        <v>800</v>
      </c>
      <c r="H1496" s="313">
        <v>3137</v>
      </c>
      <c r="I1496" s="313">
        <v>2566</v>
      </c>
      <c r="J1496" s="313">
        <v>2027</v>
      </c>
      <c r="K1496" s="29">
        <v>71.3</v>
      </c>
      <c r="L1496" s="314">
        <v>0.5</v>
      </c>
      <c r="M1496" s="315">
        <v>6</v>
      </c>
      <c r="N1496" s="772"/>
      <c r="O1496" s="372">
        <f t="shared" si="89"/>
        <v>61885</v>
      </c>
      <c r="Q1496" s="396"/>
      <c r="X1496" s="313">
        <v>53813</v>
      </c>
    </row>
    <row r="1497" spans="1:24" x14ac:dyDescent="0.3">
      <c r="A1497" s="77" t="s">
        <v>3557</v>
      </c>
      <c r="B1497" s="77" t="s">
        <v>3558</v>
      </c>
      <c r="C1497" s="29">
        <v>12</v>
      </c>
      <c r="D1497" s="29">
        <v>87</v>
      </c>
      <c r="E1497" s="29">
        <v>1250</v>
      </c>
      <c r="F1497" s="329">
        <v>940</v>
      </c>
      <c r="G1497" s="29">
        <v>880</v>
      </c>
      <c r="H1497" s="313">
        <v>3428</v>
      </c>
      <c r="I1497" s="313">
        <v>2804</v>
      </c>
      <c r="J1497" s="313">
        <v>2214</v>
      </c>
      <c r="K1497" s="29">
        <v>77.7</v>
      </c>
      <c r="L1497" s="314">
        <v>0.5</v>
      </c>
      <c r="M1497" s="315">
        <v>6</v>
      </c>
      <c r="N1497" s="773"/>
      <c r="O1497" s="372">
        <f t="shared" si="89"/>
        <v>66615</v>
      </c>
      <c r="Q1497" s="396"/>
      <c r="X1497" s="313">
        <v>57926</v>
      </c>
    </row>
    <row r="1498" spans="1:24" x14ac:dyDescent="0.3">
      <c r="F1498" s="67"/>
      <c r="H1498" s="30"/>
      <c r="I1498" s="30"/>
      <c r="J1498" s="30"/>
      <c r="M1498" s="323"/>
      <c r="O1498" s="372">
        <f t="shared" si="89"/>
        <v>0</v>
      </c>
      <c r="Q1498" s="396"/>
      <c r="X1498" s="30"/>
    </row>
    <row r="1499" spans="1:24" x14ac:dyDescent="0.3">
      <c r="B1499" s="325" t="s">
        <v>3559</v>
      </c>
      <c r="F1499" s="67"/>
      <c r="H1499" s="30"/>
      <c r="I1499" s="30"/>
      <c r="J1499" s="30"/>
      <c r="M1499" s="324"/>
      <c r="O1499" s="372">
        <f t="shared" si="89"/>
        <v>0</v>
      </c>
      <c r="Q1499" s="396"/>
      <c r="X1499" s="30"/>
    </row>
    <row r="1500" spans="1:24" x14ac:dyDescent="0.3">
      <c r="A1500" s="77" t="s">
        <v>3560</v>
      </c>
      <c r="B1500" s="77" t="s">
        <v>3561</v>
      </c>
      <c r="C1500" s="29">
        <v>2</v>
      </c>
      <c r="D1500" s="29">
        <v>87</v>
      </c>
      <c r="E1500" s="29">
        <v>1500</v>
      </c>
      <c r="F1500" s="329">
        <v>140</v>
      </c>
      <c r="G1500" s="29">
        <v>80</v>
      </c>
      <c r="H1500" s="313">
        <v>687</v>
      </c>
      <c r="I1500" s="313">
        <v>562</v>
      </c>
      <c r="J1500" s="313">
        <v>444</v>
      </c>
      <c r="K1500" s="29">
        <v>15.5</v>
      </c>
      <c r="L1500" s="314">
        <v>0.5</v>
      </c>
      <c r="M1500" s="315">
        <v>2</v>
      </c>
      <c r="N1500" s="771" t="s">
        <v>201</v>
      </c>
      <c r="O1500" s="372">
        <f t="shared" si="89"/>
        <v>19690</v>
      </c>
      <c r="Q1500" s="396"/>
      <c r="X1500" s="313">
        <v>17122</v>
      </c>
    </row>
    <row r="1501" spans="1:24" x14ac:dyDescent="0.3">
      <c r="A1501" s="77" t="s">
        <v>3562</v>
      </c>
      <c r="B1501" s="77" t="s">
        <v>3563</v>
      </c>
      <c r="C1501" s="29">
        <v>3</v>
      </c>
      <c r="D1501" s="29">
        <v>87</v>
      </c>
      <c r="E1501" s="29">
        <v>1500</v>
      </c>
      <c r="F1501" s="329">
        <v>220</v>
      </c>
      <c r="G1501" s="29">
        <v>160</v>
      </c>
      <c r="H1501" s="313">
        <v>1030</v>
      </c>
      <c r="I1501" s="313">
        <v>843</v>
      </c>
      <c r="J1501" s="313">
        <v>665</v>
      </c>
      <c r="K1501" s="29">
        <v>23.1</v>
      </c>
      <c r="L1501" s="314">
        <v>0.5</v>
      </c>
      <c r="M1501" s="315">
        <v>4</v>
      </c>
      <c r="N1501" s="772"/>
      <c r="O1501" s="372">
        <f t="shared" si="89"/>
        <v>24651</v>
      </c>
      <c r="Q1501" s="396"/>
      <c r="X1501" s="313">
        <v>21436</v>
      </c>
    </row>
    <row r="1502" spans="1:24" x14ac:dyDescent="0.3">
      <c r="A1502" s="77" t="s">
        <v>3564</v>
      </c>
      <c r="B1502" s="77" t="s">
        <v>3565</v>
      </c>
      <c r="C1502" s="29">
        <v>4</v>
      </c>
      <c r="D1502" s="29">
        <v>87</v>
      </c>
      <c r="E1502" s="29">
        <v>1500</v>
      </c>
      <c r="F1502" s="329">
        <v>300</v>
      </c>
      <c r="G1502" s="29">
        <v>240</v>
      </c>
      <c r="H1502" s="313">
        <v>1371</v>
      </c>
      <c r="I1502" s="313">
        <v>1121</v>
      </c>
      <c r="J1502" s="313">
        <v>886</v>
      </c>
      <c r="K1502" s="29">
        <v>30.7</v>
      </c>
      <c r="L1502" s="314">
        <v>0.5</v>
      </c>
      <c r="M1502" s="315">
        <v>4</v>
      </c>
      <c r="N1502" s="772"/>
      <c r="O1502" s="372">
        <f t="shared" si="89"/>
        <v>29624</v>
      </c>
      <c r="Q1502" s="396"/>
      <c r="X1502" s="313">
        <v>25760</v>
      </c>
    </row>
    <row r="1503" spans="1:24" x14ac:dyDescent="0.3">
      <c r="A1503" s="77" t="s">
        <v>3566</v>
      </c>
      <c r="B1503" s="77" t="s">
        <v>3567</v>
      </c>
      <c r="C1503" s="29">
        <v>5</v>
      </c>
      <c r="D1503" s="29">
        <v>87</v>
      </c>
      <c r="E1503" s="29">
        <v>1500</v>
      </c>
      <c r="F1503" s="329">
        <v>380</v>
      </c>
      <c r="G1503" s="29">
        <v>320</v>
      </c>
      <c r="H1503" s="313">
        <v>1713</v>
      </c>
      <c r="I1503" s="313">
        <v>1401</v>
      </c>
      <c r="J1503" s="313">
        <v>1107</v>
      </c>
      <c r="K1503" s="29">
        <v>38.299999999999997</v>
      </c>
      <c r="L1503" s="314">
        <v>0.5</v>
      </c>
      <c r="M1503" s="315">
        <v>4</v>
      </c>
      <c r="N1503" s="772"/>
      <c r="O1503" s="372">
        <f t="shared" si="89"/>
        <v>34606</v>
      </c>
      <c r="Q1503" s="396"/>
      <c r="X1503" s="313">
        <v>30092</v>
      </c>
    </row>
    <row r="1504" spans="1:24" x14ac:dyDescent="0.3">
      <c r="A1504" s="77" t="s">
        <v>3568</v>
      </c>
      <c r="B1504" s="77" t="s">
        <v>3569</v>
      </c>
      <c r="C1504" s="29">
        <v>6</v>
      </c>
      <c r="D1504" s="29">
        <v>87</v>
      </c>
      <c r="E1504" s="29">
        <v>1500</v>
      </c>
      <c r="F1504" s="329">
        <v>460</v>
      </c>
      <c r="G1504" s="29">
        <v>400</v>
      </c>
      <c r="H1504" s="313">
        <v>2057</v>
      </c>
      <c r="I1504" s="313">
        <v>1683</v>
      </c>
      <c r="J1504" s="313">
        <v>1329</v>
      </c>
      <c r="K1504" s="29">
        <v>45.9</v>
      </c>
      <c r="L1504" s="314">
        <v>0.5</v>
      </c>
      <c r="M1504" s="315">
        <v>4</v>
      </c>
      <c r="N1504" s="772"/>
      <c r="O1504" s="372">
        <f t="shared" si="89"/>
        <v>39596</v>
      </c>
      <c r="Q1504" s="396"/>
      <c r="X1504" s="313">
        <v>34431</v>
      </c>
    </row>
    <row r="1505" spans="1:24" x14ac:dyDescent="0.3">
      <c r="A1505" s="77" t="s">
        <v>3570</v>
      </c>
      <c r="B1505" s="77" t="s">
        <v>3571</v>
      </c>
      <c r="C1505" s="29">
        <v>7</v>
      </c>
      <c r="D1505" s="29">
        <v>87</v>
      </c>
      <c r="E1505" s="29">
        <v>1500</v>
      </c>
      <c r="F1505" s="329">
        <v>540</v>
      </c>
      <c r="G1505" s="29">
        <v>480</v>
      </c>
      <c r="H1505" s="313">
        <v>2397</v>
      </c>
      <c r="I1505" s="313">
        <v>1961</v>
      </c>
      <c r="J1505" s="313">
        <v>1548</v>
      </c>
      <c r="K1505" s="29">
        <v>53.6</v>
      </c>
      <c r="L1505" s="314">
        <v>0.5</v>
      </c>
      <c r="M1505" s="315">
        <v>4</v>
      </c>
      <c r="N1505" s="772"/>
      <c r="O1505" s="372">
        <f t="shared" si="89"/>
        <v>44599</v>
      </c>
      <c r="Q1505" s="396"/>
      <c r="X1505" s="313">
        <v>38782</v>
      </c>
    </row>
    <row r="1506" spans="1:24" x14ac:dyDescent="0.3">
      <c r="A1506" s="77" t="s">
        <v>3572</v>
      </c>
      <c r="B1506" s="77" t="s">
        <v>3573</v>
      </c>
      <c r="C1506" s="29">
        <v>8</v>
      </c>
      <c r="D1506" s="29">
        <v>87</v>
      </c>
      <c r="E1506" s="29">
        <v>1500</v>
      </c>
      <c r="F1506" s="329">
        <v>620</v>
      </c>
      <c r="G1506" s="29">
        <v>560</v>
      </c>
      <c r="H1506" s="313">
        <v>2740</v>
      </c>
      <c r="I1506" s="313">
        <v>2241</v>
      </c>
      <c r="J1506" s="313">
        <v>1770</v>
      </c>
      <c r="K1506" s="29">
        <v>61.1</v>
      </c>
      <c r="L1506" s="314">
        <v>0.5</v>
      </c>
      <c r="M1506" s="315">
        <v>4</v>
      </c>
      <c r="N1506" s="772"/>
      <c r="O1506" s="372">
        <f t="shared" si="89"/>
        <v>49610</v>
      </c>
      <c r="Q1506" s="396"/>
      <c r="X1506" s="313">
        <v>43139</v>
      </c>
    </row>
    <row r="1507" spans="1:24" x14ac:dyDescent="0.3">
      <c r="A1507" s="77" t="s">
        <v>3574</v>
      </c>
      <c r="B1507" s="77" t="s">
        <v>3575</v>
      </c>
      <c r="C1507" s="29">
        <v>9</v>
      </c>
      <c r="D1507" s="29">
        <v>87</v>
      </c>
      <c r="E1507" s="29">
        <v>1500</v>
      </c>
      <c r="F1507" s="329">
        <v>700</v>
      </c>
      <c r="G1507" s="29">
        <v>640</v>
      </c>
      <c r="H1507" s="313">
        <v>3083</v>
      </c>
      <c r="I1507" s="313">
        <v>2522</v>
      </c>
      <c r="J1507" s="313">
        <v>1992</v>
      </c>
      <c r="K1507" s="29">
        <v>68.7</v>
      </c>
      <c r="L1507" s="314">
        <v>0.5</v>
      </c>
      <c r="M1507" s="315">
        <v>4</v>
      </c>
      <c r="N1507" s="772"/>
      <c r="O1507" s="372">
        <f t="shared" si="89"/>
        <v>54634</v>
      </c>
      <c r="Q1507" s="396"/>
      <c r="X1507" s="313">
        <v>47508</v>
      </c>
    </row>
    <row r="1508" spans="1:24" x14ac:dyDescent="0.3">
      <c r="A1508" s="77" t="s">
        <v>3576</v>
      </c>
      <c r="B1508" s="77" t="s">
        <v>3577</v>
      </c>
      <c r="C1508" s="29">
        <v>10</v>
      </c>
      <c r="D1508" s="29">
        <v>87</v>
      </c>
      <c r="E1508" s="29">
        <v>1500</v>
      </c>
      <c r="F1508" s="329">
        <v>780</v>
      </c>
      <c r="G1508" s="29">
        <v>720</v>
      </c>
      <c r="H1508" s="313">
        <v>3425</v>
      </c>
      <c r="I1508" s="313">
        <v>2802</v>
      </c>
      <c r="J1508" s="313">
        <v>2213</v>
      </c>
      <c r="K1508" s="29">
        <v>76.400000000000006</v>
      </c>
      <c r="L1508" s="314">
        <v>0.5</v>
      </c>
      <c r="M1508" s="315">
        <v>6</v>
      </c>
      <c r="N1508" s="772"/>
      <c r="O1508" s="372">
        <f t="shared" si="89"/>
        <v>59667</v>
      </c>
      <c r="Q1508" s="396"/>
      <c r="X1508" s="313">
        <v>51884</v>
      </c>
    </row>
    <row r="1509" spans="1:24" x14ac:dyDescent="0.3">
      <c r="A1509" s="77" t="s">
        <v>3578</v>
      </c>
      <c r="B1509" s="77" t="s">
        <v>3579</v>
      </c>
      <c r="C1509" s="29">
        <v>11</v>
      </c>
      <c r="D1509" s="29">
        <v>87</v>
      </c>
      <c r="E1509" s="29">
        <v>1500</v>
      </c>
      <c r="F1509" s="329">
        <v>860</v>
      </c>
      <c r="G1509" s="29">
        <v>800</v>
      </c>
      <c r="H1509" s="313">
        <v>3768</v>
      </c>
      <c r="I1509" s="313">
        <v>3082</v>
      </c>
      <c r="J1509" s="313">
        <v>2434</v>
      </c>
      <c r="K1509" s="29">
        <v>83.9</v>
      </c>
      <c r="L1509" s="314">
        <v>0.5</v>
      </c>
      <c r="M1509" s="315">
        <v>6</v>
      </c>
      <c r="N1509" s="772"/>
      <c r="O1509" s="372">
        <f t="shared" si="89"/>
        <v>64711</v>
      </c>
      <c r="Q1509" s="396"/>
      <c r="X1509" s="313">
        <v>56270</v>
      </c>
    </row>
    <row r="1510" spans="1:24" x14ac:dyDescent="0.3">
      <c r="A1510" s="77" t="s">
        <v>3580</v>
      </c>
      <c r="B1510" s="77" t="s">
        <v>3581</v>
      </c>
      <c r="C1510" s="29">
        <v>12</v>
      </c>
      <c r="D1510" s="29">
        <v>87</v>
      </c>
      <c r="E1510" s="29">
        <v>1500</v>
      </c>
      <c r="F1510" s="329">
        <v>940</v>
      </c>
      <c r="G1510" s="29">
        <v>880</v>
      </c>
      <c r="H1510" s="313">
        <v>4111</v>
      </c>
      <c r="I1510" s="313">
        <v>3363</v>
      </c>
      <c r="J1510" s="313">
        <v>2656</v>
      </c>
      <c r="K1510" s="29">
        <v>91.5</v>
      </c>
      <c r="L1510" s="314">
        <v>0.5</v>
      </c>
      <c r="M1510" s="315">
        <v>6</v>
      </c>
      <c r="N1510" s="773"/>
      <c r="O1510" s="372">
        <f t="shared" si="89"/>
        <v>69690</v>
      </c>
      <c r="Q1510" s="396"/>
      <c r="X1510" s="313">
        <v>60600</v>
      </c>
    </row>
    <row r="1511" spans="1:24" x14ac:dyDescent="0.3">
      <c r="F1511" s="67"/>
      <c r="H1511" s="30"/>
      <c r="I1511" s="30"/>
      <c r="J1511" s="30"/>
      <c r="M1511" s="323"/>
      <c r="O1511" s="372">
        <f t="shared" si="89"/>
        <v>0</v>
      </c>
      <c r="Q1511" s="396"/>
      <c r="X1511" s="30"/>
    </row>
    <row r="1512" spans="1:24" x14ac:dyDescent="0.3">
      <c r="B1512" s="325" t="s">
        <v>180</v>
      </c>
      <c r="F1512" s="67"/>
      <c r="H1512" s="30"/>
      <c r="I1512" s="30"/>
      <c r="J1512" s="30"/>
      <c r="M1512" s="324"/>
      <c r="O1512" s="372">
        <f t="shared" si="89"/>
        <v>0</v>
      </c>
      <c r="Q1512" s="396"/>
      <c r="X1512" s="30"/>
    </row>
    <row r="1513" spans="1:24" x14ac:dyDescent="0.3">
      <c r="A1513" s="77" t="s">
        <v>3582</v>
      </c>
      <c r="B1513" s="77" t="s">
        <v>3583</v>
      </c>
      <c r="C1513" s="29">
        <v>2</v>
      </c>
      <c r="D1513" s="29">
        <v>87</v>
      </c>
      <c r="E1513" s="29">
        <v>1750</v>
      </c>
      <c r="F1513" s="329">
        <v>140</v>
      </c>
      <c r="G1513" s="29">
        <v>80</v>
      </c>
      <c r="H1513" s="313">
        <v>797</v>
      </c>
      <c r="I1513" s="313">
        <v>652</v>
      </c>
      <c r="J1513" s="313">
        <v>515</v>
      </c>
      <c r="K1513" s="29">
        <v>17.8</v>
      </c>
      <c r="L1513" s="314">
        <v>0.5</v>
      </c>
      <c r="M1513" s="315">
        <v>2</v>
      </c>
      <c r="N1513" s="771" t="s">
        <v>201</v>
      </c>
      <c r="O1513" s="372">
        <f t="shared" si="89"/>
        <v>20885</v>
      </c>
      <c r="Q1513" s="396"/>
      <c r="X1513" s="313">
        <v>18161</v>
      </c>
    </row>
    <row r="1514" spans="1:24" x14ac:dyDescent="0.3">
      <c r="A1514" s="77" t="s">
        <v>3584</v>
      </c>
      <c r="B1514" s="77" t="s">
        <v>3585</v>
      </c>
      <c r="C1514" s="29">
        <v>3</v>
      </c>
      <c r="D1514" s="29">
        <v>87</v>
      </c>
      <c r="E1514" s="29">
        <v>1750</v>
      </c>
      <c r="F1514" s="329">
        <v>220</v>
      </c>
      <c r="G1514" s="29">
        <v>160</v>
      </c>
      <c r="H1514" s="313">
        <v>1195</v>
      </c>
      <c r="I1514" s="313">
        <v>978</v>
      </c>
      <c r="J1514" s="313">
        <v>772</v>
      </c>
      <c r="K1514" s="29">
        <v>26.5</v>
      </c>
      <c r="L1514" s="314">
        <v>0.5</v>
      </c>
      <c r="M1514" s="315">
        <v>4</v>
      </c>
      <c r="N1514" s="772"/>
      <c r="O1514" s="372">
        <f t="shared" si="89"/>
        <v>26447</v>
      </c>
      <c r="Q1514" s="396"/>
      <c r="X1514" s="313">
        <v>22997</v>
      </c>
    </row>
    <row r="1515" spans="1:24" x14ac:dyDescent="0.3">
      <c r="A1515" s="77" t="s">
        <v>3586</v>
      </c>
      <c r="B1515" s="77" t="s">
        <v>3587</v>
      </c>
      <c r="C1515" s="29">
        <v>4</v>
      </c>
      <c r="D1515" s="29">
        <v>87</v>
      </c>
      <c r="E1515" s="29">
        <v>1750</v>
      </c>
      <c r="F1515" s="329">
        <v>300</v>
      </c>
      <c r="G1515" s="29">
        <v>240</v>
      </c>
      <c r="H1515" s="313">
        <v>1594</v>
      </c>
      <c r="I1515" s="313">
        <v>1304</v>
      </c>
      <c r="J1515" s="313">
        <v>1030</v>
      </c>
      <c r="K1515" s="29">
        <v>35.299999999999997</v>
      </c>
      <c r="L1515" s="314">
        <v>0.5</v>
      </c>
      <c r="M1515" s="315">
        <v>4</v>
      </c>
      <c r="N1515" s="772"/>
      <c r="O1515" s="372">
        <f t="shared" si="89"/>
        <v>32018</v>
      </c>
      <c r="Q1515" s="396"/>
      <c r="X1515" s="313">
        <v>27842</v>
      </c>
    </row>
    <row r="1516" spans="1:24" x14ac:dyDescent="0.3">
      <c r="A1516" s="77" t="s">
        <v>3588</v>
      </c>
      <c r="B1516" s="77" t="s">
        <v>3589</v>
      </c>
      <c r="C1516" s="29">
        <v>5</v>
      </c>
      <c r="D1516" s="29">
        <v>87</v>
      </c>
      <c r="E1516" s="29">
        <v>1750</v>
      </c>
      <c r="F1516" s="329">
        <v>380</v>
      </c>
      <c r="G1516" s="29">
        <v>320</v>
      </c>
      <c r="H1516" s="313">
        <v>1991</v>
      </c>
      <c r="I1516" s="313">
        <v>1629</v>
      </c>
      <c r="J1516" s="313">
        <v>1286</v>
      </c>
      <c r="K1516" s="29">
        <v>44</v>
      </c>
      <c r="L1516" s="314">
        <v>0.5</v>
      </c>
      <c r="M1516" s="315">
        <v>4</v>
      </c>
      <c r="N1516" s="772"/>
      <c r="O1516" s="372">
        <f t="shared" si="89"/>
        <v>37603</v>
      </c>
      <c r="Q1516" s="396"/>
      <c r="X1516" s="313">
        <v>32698</v>
      </c>
    </row>
    <row r="1517" spans="1:24" x14ac:dyDescent="0.3">
      <c r="A1517" s="77" t="s">
        <v>3590</v>
      </c>
      <c r="B1517" s="77" t="s">
        <v>3591</v>
      </c>
      <c r="C1517" s="29">
        <v>6</v>
      </c>
      <c r="D1517" s="29">
        <v>87</v>
      </c>
      <c r="E1517" s="29">
        <v>1750</v>
      </c>
      <c r="F1517" s="329">
        <v>460</v>
      </c>
      <c r="G1517" s="29">
        <v>400</v>
      </c>
      <c r="H1517" s="313">
        <v>2388</v>
      </c>
      <c r="I1517" s="313">
        <v>1953</v>
      </c>
      <c r="J1517" s="313">
        <v>1543</v>
      </c>
      <c r="K1517" s="29">
        <v>52.8</v>
      </c>
      <c r="L1517" s="314">
        <v>0.5</v>
      </c>
      <c r="M1517" s="315">
        <v>4</v>
      </c>
      <c r="N1517" s="772"/>
      <c r="O1517" s="372">
        <f t="shared" si="89"/>
        <v>43201</v>
      </c>
      <c r="Q1517" s="396"/>
      <c r="X1517" s="313">
        <v>37566</v>
      </c>
    </row>
    <row r="1518" spans="1:24" x14ac:dyDescent="0.3">
      <c r="A1518" s="77" t="s">
        <v>3592</v>
      </c>
      <c r="B1518" s="77" t="s">
        <v>3593</v>
      </c>
      <c r="C1518" s="29">
        <v>7</v>
      </c>
      <c r="D1518" s="29">
        <v>87</v>
      </c>
      <c r="E1518" s="29">
        <v>1750</v>
      </c>
      <c r="F1518" s="329">
        <v>540</v>
      </c>
      <c r="G1518" s="29">
        <v>480</v>
      </c>
      <c r="H1518" s="313">
        <v>2784</v>
      </c>
      <c r="I1518" s="313">
        <v>2277</v>
      </c>
      <c r="J1518" s="313">
        <v>1798</v>
      </c>
      <c r="K1518" s="29">
        <v>61.5</v>
      </c>
      <c r="L1518" s="314">
        <v>0.5</v>
      </c>
      <c r="M1518" s="315">
        <v>4</v>
      </c>
      <c r="N1518" s="772"/>
      <c r="O1518" s="372">
        <f t="shared" si="89"/>
        <v>48808</v>
      </c>
      <c r="Q1518" s="396"/>
      <c r="X1518" s="313">
        <v>42442</v>
      </c>
    </row>
    <row r="1519" spans="1:24" x14ac:dyDescent="0.3">
      <c r="A1519" s="77" t="s">
        <v>3594</v>
      </c>
      <c r="B1519" s="77" t="s">
        <v>3595</v>
      </c>
      <c r="C1519" s="29">
        <v>8</v>
      </c>
      <c r="D1519" s="29">
        <v>87</v>
      </c>
      <c r="E1519" s="29">
        <v>1750</v>
      </c>
      <c r="F1519" s="329">
        <v>620</v>
      </c>
      <c r="G1519" s="29">
        <v>560</v>
      </c>
      <c r="H1519" s="313">
        <v>3183</v>
      </c>
      <c r="I1519" s="313">
        <v>2604</v>
      </c>
      <c r="J1519" s="313">
        <v>2056</v>
      </c>
      <c r="K1519" s="29">
        <v>70.3</v>
      </c>
      <c r="L1519" s="314">
        <v>0.5</v>
      </c>
      <c r="M1519" s="315">
        <v>4</v>
      </c>
      <c r="N1519" s="772"/>
      <c r="O1519" s="372">
        <f t="shared" si="89"/>
        <v>54423</v>
      </c>
      <c r="Q1519" s="396"/>
      <c r="X1519" s="313">
        <v>47324</v>
      </c>
    </row>
    <row r="1520" spans="1:24" x14ac:dyDescent="0.3">
      <c r="A1520" s="77" t="s">
        <v>3596</v>
      </c>
      <c r="B1520" s="77" t="s">
        <v>3597</v>
      </c>
      <c r="C1520" s="29">
        <v>9</v>
      </c>
      <c r="D1520" s="29">
        <v>87</v>
      </c>
      <c r="E1520" s="29">
        <v>1750</v>
      </c>
      <c r="F1520" s="329">
        <v>700</v>
      </c>
      <c r="G1520" s="29">
        <v>640</v>
      </c>
      <c r="H1520" s="313">
        <v>3581</v>
      </c>
      <c r="I1520" s="313">
        <v>2929</v>
      </c>
      <c r="J1520" s="313">
        <v>2313</v>
      </c>
      <c r="K1520" s="29">
        <v>79.099999999999994</v>
      </c>
      <c r="L1520" s="314">
        <v>0.5</v>
      </c>
      <c r="M1520" s="315">
        <v>4</v>
      </c>
      <c r="N1520" s="772"/>
      <c r="O1520" s="372">
        <f t="shared" si="89"/>
        <v>60054</v>
      </c>
      <c r="Q1520" s="396"/>
      <c r="X1520" s="313">
        <v>52221</v>
      </c>
    </row>
    <row r="1521" spans="1:24" x14ac:dyDescent="0.3">
      <c r="A1521" s="77" t="s">
        <v>3598</v>
      </c>
      <c r="B1521" s="77" t="s">
        <v>3599</v>
      </c>
      <c r="C1521" s="29">
        <v>10</v>
      </c>
      <c r="D1521" s="29">
        <v>87</v>
      </c>
      <c r="E1521" s="29">
        <v>1750</v>
      </c>
      <c r="F1521" s="329">
        <v>780</v>
      </c>
      <c r="G1521" s="29">
        <v>720</v>
      </c>
      <c r="H1521" s="313">
        <v>3979</v>
      </c>
      <c r="I1521" s="313">
        <v>3255</v>
      </c>
      <c r="J1521" s="313">
        <v>2570</v>
      </c>
      <c r="K1521" s="29">
        <v>87.9</v>
      </c>
      <c r="L1521" s="314">
        <v>0.5</v>
      </c>
      <c r="M1521" s="315">
        <v>6</v>
      </c>
      <c r="N1521" s="772"/>
      <c r="O1521" s="372">
        <f t="shared" si="89"/>
        <v>65696</v>
      </c>
      <c r="Q1521" s="396"/>
      <c r="X1521" s="313">
        <v>57127</v>
      </c>
    </row>
    <row r="1522" spans="1:24" x14ac:dyDescent="0.3">
      <c r="A1522" s="77" t="s">
        <v>3600</v>
      </c>
      <c r="B1522" s="77" t="s">
        <v>3601</v>
      </c>
      <c r="C1522" s="29">
        <v>11</v>
      </c>
      <c r="D1522" s="29">
        <v>87</v>
      </c>
      <c r="E1522" s="29">
        <v>1750</v>
      </c>
      <c r="F1522" s="329">
        <v>860</v>
      </c>
      <c r="G1522" s="29">
        <v>800</v>
      </c>
      <c r="H1522" s="313">
        <v>4378</v>
      </c>
      <c r="I1522" s="313">
        <v>3581</v>
      </c>
      <c r="J1522" s="313">
        <v>2828</v>
      </c>
      <c r="K1522" s="29">
        <v>96.6</v>
      </c>
      <c r="L1522" s="314">
        <v>0.5</v>
      </c>
      <c r="M1522" s="315">
        <v>6</v>
      </c>
      <c r="N1522" s="772"/>
      <c r="O1522" s="372">
        <f t="shared" si="89"/>
        <v>71351</v>
      </c>
      <c r="Q1522" s="396"/>
      <c r="X1522" s="313">
        <v>62044</v>
      </c>
    </row>
    <row r="1523" spans="1:24" x14ac:dyDescent="0.3">
      <c r="A1523" s="77" t="s">
        <v>3602</v>
      </c>
      <c r="B1523" s="77" t="s">
        <v>3603</v>
      </c>
      <c r="C1523" s="29">
        <v>12</v>
      </c>
      <c r="D1523" s="29">
        <v>87</v>
      </c>
      <c r="E1523" s="29">
        <v>1750</v>
      </c>
      <c r="F1523" s="329">
        <v>940</v>
      </c>
      <c r="G1523" s="29">
        <v>880</v>
      </c>
      <c r="H1523" s="313">
        <v>4776</v>
      </c>
      <c r="I1523" s="313">
        <v>3907</v>
      </c>
      <c r="J1523" s="313">
        <v>3085</v>
      </c>
      <c r="K1523" s="29">
        <v>105.4</v>
      </c>
      <c r="L1523" s="314">
        <v>0.5</v>
      </c>
      <c r="M1523" s="315">
        <v>6</v>
      </c>
      <c r="N1523" s="773"/>
      <c r="O1523" s="372">
        <f t="shared" si="89"/>
        <v>76937</v>
      </c>
      <c r="Q1523" s="396"/>
      <c r="X1523" s="313">
        <v>66902</v>
      </c>
    </row>
    <row r="1524" spans="1:24" x14ac:dyDescent="0.3">
      <c r="F1524" s="67"/>
      <c r="H1524" s="30"/>
      <c r="I1524" s="30"/>
      <c r="J1524" s="30"/>
      <c r="M1524" s="324"/>
      <c r="O1524" s="372">
        <f t="shared" si="89"/>
        <v>0</v>
      </c>
      <c r="X1524" s="30"/>
    </row>
    <row r="1525" spans="1:24" x14ac:dyDescent="0.3">
      <c r="B1525" s="325" t="s">
        <v>181</v>
      </c>
      <c r="F1525" s="67"/>
      <c r="H1525" s="30"/>
      <c r="I1525" s="30"/>
      <c r="J1525" s="30"/>
      <c r="M1525" s="324"/>
      <c r="O1525" s="372">
        <f t="shared" si="89"/>
        <v>0</v>
      </c>
      <c r="X1525" s="30"/>
    </row>
    <row r="1526" spans="1:24" x14ac:dyDescent="0.3">
      <c r="A1526" s="77" t="s">
        <v>3604</v>
      </c>
      <c r="B1526" s="77" t="s">
        <v>3605</v>
      </c>
      <c r="C1526" s="29">
        <v>2</v>
      </c>
      <c r="D1526" s="29">
        <v>87</v>
      </c>
      <c r="E1526" s="29">
        <v>2000</v>
      </c>
      <c r="F1526" s="329">
        <v>140</v>
      </c>
      <c r="G1526" s="29">
        <v>80</v>
      </c>
      <c r="H1526" s="313">
        <v>921</v>
      </c>
      <c r="I1526" s="313">
        <v>753</v>
      </c>
      <c r="J1526" s="313">
        <v>595</v>
      </c>
      <c r="K1526" s="29">
        <v>20</v>
      </c>
      <c r="L1526" s="314">
        <v>0.5</v>
      </c>
      <c r="M1526" s="315">
        <v>2</v>
      </c>
      <c r="N1526" s="771" t="s">
        <v>201</v>
      </c>
      <c r="O1526" s="372">
        <f t="shared" si="89"/>
        <v>22603</v>
      </c>
      <c r="X1526" s="313">
        <v>19655</v>
      </c>
    </row>
    <row r="1527" spans="1:24" x14ac:dyDescent="0.3">
      <c r="A1527" s="77" t="s">
        <v>3606</v>
      </c>
      <c r="B1527" s="77" t="s">
        <v>3607</v>
      </c>
      <c r="C1527" s="29">
        <v>3</v>
      </c>
      <c r="D1527" s="29">
        <v>87</v>
      </c>
      <c r="E1527" s="29">
        <v>2000</v>
      </c>
      <c r="F1527" s="329">
        <v>220</v>
      </c>
      <c r="G1527" s="29">
        <v>160</v>
      </c>
      <c r="H1527" s="313">
        <v>1379</v>
      </c>
      <c r="I1527" s="313">
        <v>1128</v>
      </c>
      <c r="J1527" s="313">
        <v>891</v>
      </c>
      <c r="K1527" s="29">
        <v>29.9</v>
      </c>
      <c r="L1527" s="314">
        <v>0.5</v>
      </c>
      <c r="M1527" s="315">
        <v>4</v>
      </c>
      <c r="N1527" s="772"/>
      <c r="O1527" s="372">
        <f t="shared" si="89"/>
        <v>29018</v>
      </c>
      <c r="X1527" s="313">
        <v>25233</v>
      </c>
    </row>
    <row r="1528" spans="1:24" x14ac:dyDescent="0.3">
      <c r="A1528" s="77" t="s">
        <v>3608</v>
      </c>
      <c r="B1528" s="77" t="s">
        <v>3609</v>
      </c>
      <c r="C1528" s="29">
        <v>4</v>
      </c>
      <c r="D1528" s="29">
        <v>87</v>
      </c>
      <c r="E1528" s="29">
        <v>2000</v>
      </c>
      <c r="F1528" s="329">
        <v>300</v>
      </c>
      <c r="G1528" s="29">
        <v>240</v>
      </c>
      <c r="H1528" s="313">
        <v>1839</v>
      </c>
      <c r="I1528" s="313">
        <v>1504</v>
      </c>
      <c r="J1528" s="313">
        <v>1188</v>
      </c>
      <c r="K1528" s="29">
        <v>39.9</v>
      </c>
      <c r="L1528" s="314">
        <v>0.5</v>
      </c>
      <c r="M1528" s="315">
        <v>4</v>
      </c>
      <c r="N1528" s="772"/>
      <c r="O1528" s="372">
        <f t="shared" si="89"/>
        <v>35448</v>
      </c>
      <c r="X1528" s="313">
        <v>30824</v>
      </c>
    </row>
    <row r="1529" spans="1:24" x14ac:dyDescent="0.3">
      <c r="A1529" s="77" t="s">
        <v>3610</v>
      </c>
      <c r="B1529" s="77" t="s">
        <v>3611</v>
      </c>
      <c r="C1529" s="29">
        <v>5</v>
      </c>
      <c r="D1529" s="29">
        <v>87</v>
      </c>
      <c r="E1529" s="29">
        <v>2000</v>
      </c>
      <c r="F1529" s="329">
        <v>380</v>
      </c>
      <c r="G1529" s="29">
        <v>320</v>
      </c>
      <c r="H1529" s="313">
        <v>2298</v>
      </c>
      <c r="I1529" s="313">
        <v>1880</v>
      </c>
      <c r="J1529" s="313">
        <v>1485</v>
      </c>
      <c r="K1529" s="29">
        <v>49.8</v>
      </c>
      <c r="L1529" s="314">
        <v>0.5</v>
      </c>
      <c r="M1529" s="315">
        <v>4</v>
      </c>
      <c r="N1529" s="772"/>
      <c r="O1529" s="372">
        <f t="shared" si="89"/>
        <v>41890</v>
      </c>
      <c r="X1529" s="313">
        <v>36426</v>
      </c>
    </row>
    <row r="1530" spans="1:24" x14ac:dyDescent="0.3">
      <c r="A1530" s="77" t="s">
        <v>3612</v>
      </c>
      <c r="B1530" s="77" t="s">
        <v>3613</v>
      </c>
      <c r="C1530" s="29">
        <v>6</v>
      </c>
      <c r="D1530" s="29">
        <v>87</v>
      </c>
      <c r="E1530" s="29">
        <v>2000</v>
      </c>
      <c r="F1530" s="329">
        <v>460</v>
      </c>
      <c r="G1530" s="29">
        <v>400</v>
      </c>
      <c r="H1530" s="313">
        <v>2753</v>
      </c>
      <c r="I1530" s="313">
        <v>2252</v>
      </c>
      <c r="J1530" s="313">
        <v>1778</v>
      </c>
      <c r="K1530" s="29">
        <v>59.7</v>
      </c>
      <c r="L1530" s="314">
        <v>0.5</v>
      </c>
      <c r="M1530" s="315">
        <v>4</v>
      </c>
      <c r="N1530" s="772"/>
      <c r="O1530" s="372">
        <f t="shared" si="89"/>
        <v>48346</v>
      </c>
      <c r="X1530" s="313">
        <v>42040</v>
      </c>
    </row>
    <row r="1531" spans="1:24" x14ac:dyDescent="0.3">
      <c r="A1531" s="77" t="s">
        <v>3614</v>
      </c>
      <c r="B1531" s="77" t="s">
        <v>3615</v>
      </c>
      <c r="C1531" s="29">
        <v>7</v>
      </c>
      <c r="D1531" s="29">
        <v>87</v>
      </c>
      <c r="E1531" s="29">
        <v>2000</v>
      </c>
      <c r="F1531" s="329">
        <v>540</v>
      </c>
      <c r="G1531" s="29">
        <v>480</v>
      </c>
      <c r="H1531" s="313">
        <v>3214</v>
      </c>
      <c r="I1531" s="313">
        <v>2629</v>
      </c>
      <c r="J1531" s="313">
        <v>2076</v>
      </c>
      <c r="K1531" s="29">
        <v>69.5</v>
      </c>
      <c r="L1531" s="314">
        <v>0.5</v>
      </c>
      <c r="M1531" s="315">
        <v>4</v>
      </c>
      <c r="N1531" s="772"/>
      <c r="O1531" s="372">
        <f t="shared" si="89"/>
        <v>54815</v>
      </c>
      <c r="X1531" s="313">
        <v>47665</v>
      </c>
    </row>
    <row r="1532" spans="1:24" x14ac:dyDescent="0.3">
      <c r="A1532" s="77" t="s">
        <v>3616</v>
      </c>
      <c r="B1532" s="77" t="s">
        <v>3617</v>
      </c>
      <c r="C1532" s="29">
        <v>8</v>
      </c>
      <c r="D1532" s="29">
        <v>87</v>
      </c>
      <c r="E1532" s="29">
        <v>2000</v>
      </c>
      <c r="F1532" s="329">
        <v>620</v>
      </c>
      <c r="G1532" s="29">
        <v>560</v>
      </c>
      <c r="H1532" s="313">
        <v>3673</v>
      </c>
      <c r="I1532" s="313">
        <v>3005</v>
      </c>
      <c r="J1532" s="313">
        <v>2373</v>
      </c>
      <c r="K1532" s="29">
        <v>79.599999999999994</v>
      </c>
      <c r="L1532" s="314">
        <v>0.5</v>
      </c>
      <c r="M1532" s="315">
        <v>4</v>
      </c>
      <c r="N1532" s="772"/>
      <c r="O1532" s="372">
        <f t="shared" si="89"/>
        <v>61300</v>
      </c>
      <c r="X1532" s="313">
        <v>53304</v>
      </c>
    </row>
    <row r="1533" spans="1:24" x14ac:dyDescent="0.3">
      <c r="A1533" s="77" t="s">
        <v>3618</v>
      </c>
      <c r="B1533" s="77" t="s">
        <v>3619</v>
      </c>
      <c r="C1533" s="29">
        <v>9</v>
      </c>
      <c r="D1533" s="29">
        <v>87</v>
      </c>
      <c r="E1533" s="29">
        <v>2000</v>
      </c>
      <c r="F1533" s="329">
        <v>700</v>
      </c>
      <c r="G1533" s="29">
        <v>640</v>
      </c>
      <c r="H1533" s="313">
        <v>4132</v>
      </c>
      <c r="I1533" s="313">
        <v>3380</v>
      </c>
      <c r="J1533" s="313">
        <v>2669</v>
      </c>
      <c r="K1533" s="29">
        <v>89.4</v>
      </c>
      <c r="L1533" s="314">
        <v>0.5</v>
      </c>
      <c r="M1533" s="315">
        <v>4</v>
      </c>
      <c r="N1533" s="772"/>
      <c r="O1533" s="372">
        <f t="shared" si="89"/>
        <v>67796</v>
      </c>
      <c r="X1533" s="313">
        <v>58953</v>
      </c>
    </row>
    <row r="1534" spans="1:24" x14ac:dyDescent="0.3">
      <c r="A1534" s="77" t="s">
        <v>3620</v>
      </c>
      <c r="B1534" s="77" t="s">
        <v>3621</v>
      </c>
      <c r="C1534" s="29">
        <v>10</v>
      </c>
      <c r="D1534" s="29">
        <v>87</v>
      </c>
      <c r="E1534" s="29">
        <v>2000</v>
      </c>
      <c r="F1534" s="329">
        <v>780</v>
      </c>
      <c r="G1534" s="29">
        <v>720</v>
      </c>
      <c r="H1534" s="313">
        <v>4591</v>
      </c>
      <c r="I1534" s="313">
        <v>3755</v>
      </c>
      <c r="J1534" s="313">
        <v>2966</v>
      </c>
      <c r="K1534" s="29">
        <v>99.3</v>
      </c>
      <c r="L1534" s="314">
        <v>0.5</v>
      </c>
      <c r="M1534" s="315">
        <v>6</v>
      </c>
      <c r="N1534" s="772"/>
      <c r="O1534" s="372">
        <f t="shared" si="89"/>
        <v>74311</v>
      </c>
      <c r="X1534" s="313">
        <v>64618</v>
      </c>
    </row>
    <row r="1535" spans="1:24" x14ac:dyDescent="0.3">
      <c r="C1535" s="311"/>
      <c r="D1535" s="311"/>
      <c r="E1535" s="311"/>
      <c r="F1535" s="334"/>
      <c r="G1535" s="311"/>
      <c r="H1535" s="33"/>
      <c r="I1535" s="33"/>
      <c r="J1535" s="33"/>
      <c r="K1535" s="311"/>
      <c r="L1535" s="322"/>
      <c r="M1535" s="322"/>
      <c r="O1535" s="372">
        <f t="shared" si="89"/>
        <v>0</v>
      </c>
      <c r="X1535" s="33"/>
    </row>
    <row r="1536" spans="1:24" x14ac:dyDescent="0.3">
      <c r="B1536" s="325" t="s">
        <v>183</v>
      </c>
      <c r="F1536" s="67"/>
      <c r="H1536" s="33"/>
      <c r="I1536" s="33"/>
      <c r="J1536" s="33"/>
      <c r="O1536" s="372">
        <f t="shared" si="89"/>
        <v>0</v>
      </c>
      <c r="X1536" s="30"/>
    </row>
    <row r="1537" spans="1:24" x14ac:dyDescent="0.3">
      <c r="A1537" s="77" t="s">
        <v>3622</v>
      </c>
      <c r="B1537" s="77" t="s">
        <v>3623</v>
      </c>
      <c r="C1537" s="29">
        <v>2</v>
      </c>
      <c r="D1537" s="29">
        <v>87</v>
      </c>
      <c r="E1537" s="29">
        <v>2250</v>
      </c>
      <c r="F1537" s="329">
        <v>140</v>
      </c>
      <c r="G1537" s="29">
        <v>80</v>
      </c>
      <c r="H1537" s="313">
        <v>1027</v>
      </c>
      <c r="I1537" s="313">
        <v>840</v>
      </c>
      <c r="J1537" s="313">
        <v>663</v>
      </c>
      <c r="K1537" s="29">
        <v>22.3</v>
      </c>
      <c r="L1537" s="314">
        <v>0.5</v>
      </c>
      <c r="M1537" s="315">
        <v>2</v>
      </c>
      <c r="N1537" s="771" t="s">
        <v>201</v>
      </c>
      <c r="O1537" s="372">
        <f t="shared" si="89"/>
        <v>27399</v>
      </c>
      <c r="X1537" s="313">
        <v>23825</v>
      </c>
    </row>
    <row r="1538" spans="1:24" x14ac:dyDescent="0.3">
      <c r="A1538" s="77" t="s">
        <v>3624</v>
      </c>
      <c r="B1538" s="77" t="s">
        <v>3625</v>
      </c>
      <c r="C1538" s="29">
        <v>3</v>
      </c>
      <c r="D1538" s="29">
        <v>87</v>
      </c>
      <c r="E1538" s="29">
        <v>2250</v>
      </c>
      <c r="F1538" s="329">
        <v>220</v>
      </c>
      <c r="G1538" s="29">
        <v>160</v>
      </c>
      <c r="H1538" s="313">
        <v>1540</v>
      </c>
      <c r="I1538" s="313">
        <v>1260</v>
      </c>
      <c r="J1538" s="313">
        <v>995</v>
      </c>
      <c r="K1538" s="29">
        <v>33.4</v>
      </c>
      <c r="L1538" s="314">
        <v>0.5</v>
      </c>
      <c r="M1538" s="315">
        <v>4</v>
      </c>
      <c r="N1538" s="772"/>
      <c r="O1538" s="372">
        <f t="shared" si="89"/>
        <v>35419</v>
      </c>
      <c r="X1538" s="313">
        <v>30799</v>
      </c>
    </row>
    <row r="1539" spans="1:24" x14ac:dyDescent="0.3">
      <c r="A1539" s="77" t="s">
        <v>3626</v>
      </c>
      <c r="B1539" s="77" t="s">
        <v>3627</v>
      </c>
      <c r="C1539" s="29">
        <v>4</v>
      </c>
      <c r="D1539" s="29">
        <v>87</v>
      </c>
      <c r="E1539" s="29">
        <v>2250</v>
      </c>
      <c r="F1539" s="329">
        <v>300</v>
      </c>
      <c r="G1539" s="29">
        <v>240</v>
      </c>
      <c r="H1539" s="313">
        <v>2052</v>
      </c>
      <c r="I1539" s="313">
        <v>1679</v>
      </c>
      <c r="J1539" s="313">
        <v>1326</v>
      </c>
      <c r="K1539" s="29">
        <v>44.4</v>
      </c>
      <c r="L1539" s="314">
        <v>0.5</v>
      </c>
      <c r="M1539" s="315">
        <v>4</v>
      </c>
      <c r="N1539" s="772"/>
      <c r="O1539" s="372">
        <f t="shared" si="89"/>
        <v>43455</v>
      </c>
      <c r="X1539" s="313">
        <v>37787</v>
      </c>
    </row>
    <row r="1540" spans="1:24" x14ac:dyDescent="0.3">
      <c r="A1540" s="77" t="s">
        <v>3628</v>
      </c>
      <c r="B1540" s="77" t="s">
        <v>3629</v>
      </c>
      <c r="C1540" s="29">
        <v>5</v>
      </c>
      <c r="D1540" s="29">
        <v>87</v>
      </c>
      <c r="E1540" s="29">
        <v>2250</v>
      </c>
      <c r="F1540" s="329">
        <v>380</v>
      </c>
      <c r="G1540" s="29">
        <v>320</v>
      </c>
      <c r="H1540" s="313">
        <v>2564</v>
      </c>
      <c r="I1540" s="313">
        <v>2097</v>
      </c>
      <c r="J1540" s="313">
        <v>1656</v>
      </c>
      <c r="K1540" s="29">
        <v>55.5</v>
      </c>
      <c r="L1540" s="314">
        <v>0.5</v>
      </c>
      <c r="M1540" s="315">
        <v>4</v>
      </c>
      <c r="N1540" s="772"/>
      <c r="O1540" s="372">
        <f t="shared" si="89"/>
        <v>51509</v>
      </c>
      <c r="X1540" s="313">
        <v>44790</v>
      </c>
    </row>
    <row r="1541" spans="1:24" x14ac:dyDescent="0.3">
      <c r="A1541" s="77" t="s">
        <v>3630</v>
      </c>
      <c r="B1541" s="77" t="s">
        <v>3631</v>
      </c>
      <c r="C1541" s="29">
        <v>6</v>
      </c>
      <c r="D1541" s="29">
        <v>87</v>
      </c>
      <c r="E1541" s="29">
        <v>2250</v>
      </c>
      <c r="F1541" s="329">
        <v>460</v>
      </c>
      <c r="G1541" s="29">
        <v>400</v>
      </c>
      <c r="H1541" s="313">
        <v>3078</v>
      </c>
      <c r="I1541" s="313">
        <v>2518</v>
      </c>
      <c r="J1541" s="313">
        <v>1988</v>
      </c>
      <c r="K1541" s="29">
        <v>66.5</v>
      </c>
      <c r="L1541" s="314">
        <v>0.5</v>
      </c>
      <c r="M1541" s="315">
        <v>4</v>
      </c>
      <c r="N1541" s="772"/>
      <c r="O1541" s="372">
        <f t="shared" si="89"/>
        <v>59578</v>
      </c>
      <c r="X1541" s="313">
        <v>51807</v>
      </c>
    </row>
    <row r="1542" spans="1:24" x14ac:dyDescent="0.3">
      <c r="A1542" s="77" t="s">
        <v>3632</v>
      </c>
      <c r="B1542" s="77" t="s">
        <v>3633</v>
      </c>
      <c r="C1542" s="29">
        <v>7</v>
      </c>
      <c r="D1542" s="29">
        <v>87</v>
      </c>
      <c r="E1542" s="29">
        <v>2250</v>
      </c>
      <c r="F1542" s="329">
        <v>540</v>
      </c>
      <c r="G1542" s="29">
        <v>480</v>
      </c>
      <c r="H1542" s="313">
        <v>3591</v>
      </c>
      <c r="I1542" s="313">
        <v>2937</v>
      </c>
      <c r="J1542" s="313">
        <v>2320</v>
      </c>
      <c r="K1542" s="29">
        <v>77.599999999999994</v>
      </c>
      <c r="L1542" s="314">
        <v>0.5</v>
      </c>
      <c r="M1542" s="315">
        <v>4</v>
      </c>
      <c r="N1542" s="772"/>
      <c r="O1542" s="372">
        <f t="shared" si="89"/>
        <v>67665</v>
      </c>
      <c r="X1542" s="313">
        <v>58839</v>
      </c>
    </row>
    <row r="1543" spans="1:24" x14ac:dyDescent="0.3">
      <c r="A1543" s="77" t="s">
        <v>3634</v>
      </c>
      <c r="B1543" s="77" t="s">
        <v>3635</v>
      </c>
      <c r="C1543" s="29">
        <v>8</v>
      </c>
      <c r="D1543" s="29">
        <v>87</v>
      </c>
      <c r="E1543" s="29">
        <v>2250</v>
      </c>
      <c r="F1543" s="329">
        <v>620</v>
      </c>
      <c r="G1543" s="29">
        <v>560</v>
      </c>
      <c r="H1543" s="313">
        <v>4105</v>
      </c>
      <c r="I1543" s="313">
        <v>3358</v>
      </c>
      <c r="J1543" s="313">
        <v>2652</v>
      </c>
      <c r="K1543" s="29">
        <v>88.7</v>
      </c>
      <c r="L1543" s="314">
        <v>0.5</v>
      </c>
      <c r="M1543" s="315">
        <v>4</v>
      </c>
      <c r="N1543" s="772"/>
      <c r="O1543" s="372">
        <f t="shared" si="89"/>
        <v>75771</v>
      </c>
      <c r="X1543" s="313">
        <v>65888</v>
      </c>
    </row>
    <row r="1544" spans="1:24" x14ac:dyDescent="0.3">
      <c r="F1544" s="67"/>
      <c r="H1544" s="30"/>
      <c r="I1544" s="30"/>
      <c r="J1544" s="30"/>
      <c r="M1544" s="324"/>
      <c r="O1544" s="372">
        <f t="shared" si="89"/>
        <v>0</v>
      </c>
      <c r="X1544" s="30"/>
    </row>
    <row r="1545" spans="1:24" x14ac:dyDescent="0.3">
      <c r="B1545" s="325" t="s">
        <v>184</v>
      </c>
      <c r="F1545" s="67"/>
      <c r="H1545" s="30"/>
      <c r="I1545" s="30"/>
      <c r="J1545" s="30"/>
      <c r="M1545" s="324"/>
      <c r="O1545" s="372">
        <f t="shared" si="89"/>
        <v>0</v>
      </c>
      <c r="X1545" s="30"/>
    </row>
    <row r="1546" spans="1:24" x14ac:dyDescent="0.3">
      <c r="A1546" s="77" t="s">
        <v>3636</v>
      </c>
      <c r="B1546" s="77" t="s">
        <v>3637</v>
      </c>
      <c r="C1546" s="29">
        <v>2</v>
      </c>
      <c r="D1546" s="29">
        <v>87</v>
      </c>
      <c r="E1546" s="29">
        <v>2500</v>
      </c>
      <c r="F1546" s="329">
        <v>140</v>
      </c>
      <c r="G1546" s="29">
        <v>80</v>
      </c>
      <c r="H1546" s="313">
        <v>1151</v>
      </c>
      <c r="I1546" s="313">
        <v>942</v>
      </c>
      <c r="J1546" s="313">
        <v>744</v>
      </c>
      <c r="K1546" s="29">
        <v>24.6</v>
      </c>
      <c r="L1546" s="314">
        <v>0.5</v>
      </c>
      <c r="M1546" s="315">
        <v>2</v>
      </c>
      <c r="N1546" s="771" t="s">
        <v>201</v>
      </c>
      <c r="O1546" s="372">
        <f t="shared" si="89"/>
        <v>33395</v>
      </c>
      <c r="X1546" s="313">
        <v>29039</v>
      </c>
    </row>
    <row r="1547" spans="1:24" x14ac:dyDescent="0.3">
      <c r="A1547" s="77" t="s">
        <v>3638</v>
      </c>
      <c r="B1547" s="77" t="s">
        <v>3639</v>
      </c>
      <c r="C1547" s="29">
        <v>3</v>
      </c>
      <c r="D1547" s="29">
        <v>87</v>
      </c>
      <c r="E1547" s="29">
        <v>2500</v>
      </c>
      <c r="F1547" s="329">
        <v>220</v>
      </c>
      <c r="G1547" s="29">
        <v>160</v>
      </c>
      <c r="H1547" s="313">
        <v>1725</v>
      </c>
      <c r="I1547" s="313">
        <v>1411</v>
      </c>
      <c r="J1547" s="313">
        <v>1114</v>
      </c>
      <c r="K1547" s="29">
        <v>36.799999999999997</v>
      </c>
      <c r="L1547" s="314">
        <v>0.5</v>
      </c>
      <c r="M1547" s="315">
        <v>4</v>
      </c>
      <c r="N1547" s="772"/>
      <c r="O1547" s="372">
        <f t="shared" si="89"/>
        <v>43419</v>
      </c>
      <c r="X1547" s="313">
        <v>37756</v>
      </c>
    </row>
    <row r="1548" spans="1:24" x14ac:dyDescent="0.3">
      <c r="A1548" s="77" t="s">
        <v>3640</v>
      </c>
      <c r="B1548" s="77" t="s">
        <v>3641</v>
      </c>
      <c r="C1548" s="29">
        <v>4</v>
      </c>
      <c r="D1548" s="29">
        <v>87</v>
      </c>
      <c r="E1548" s="29">
        <v>2500</v>
      </c>
      <c r="F1548" s="329">
        <v>300</v>
      </c>
      <c r="G1548" s="29">
        <v>240</v>
      </c>
      <c r="H1548" s="313">
        <v>2297</v>
      </c>
      <c r="I1548" s="313">
        <v>1879</v>
      </c>
      <c r="J1548" s="313">
        <v>1484</v>
      </c>
      <c r="K1548" s="29">
        <v>49.1</v>
      </c>
      <c r="L1548" s="314">
        <v>0.5</v>
      </c>
      <c r="M1548" s="315">
        <v>4</v>
      </c>
      <c r="N1548" s="772"/>
      <c r="O1548" s="372">
        <f t="shared" si="89"/>
        <v>53465</v>
      </c>
      <c r="X1548" s="313">
        <v>46491</v>
      </c>
    </row>
    <row r="1549" spans="1:24" x14ac:dyDescent="0.3">
      <c r="A1549" s="77" t="s">
        <v>3642</v>
      </c>
      <c r="B1549" s="77" t="s">
        <v>3643</v>
      </c>
      <c r="C1549" s="29">
        <v>5</v>
      </c>
      <c r="D1549" s="29">
        <v>87</v>
      </c>
      <c r="E1549" s="29">
        <v>2500</v>
      </c>
      <c r="F1549" s="329">
        <v>380</v>
      </c>
      <c r="G1549" s="29">
        <v>320</v>
      </c>
      <c r="H1549" s="313">
        <v>2869</v>
      </c>
      <c r="I1549" s="313">
        <v>2347</v>
      </c>
      <c r="J1549" s="313">
        <v>1853</v>
      </c>
      <c r="K1549" s="29">
        <v>61.3</v>
      </c>
      <c r="L1549" s="314">
        <v>0.5</v>
      </c>
      <c r="M1549" s="315">
        <v>4</v>
      </c>
      <c r="N1549" s="772"/>
      <c r="O1549" s="372">
        <f t="shared" ref="O1549:O1612" si="90">ROUND(X1549*1.15,0)</f>
        <v>63531</v>
      </c>
      <c r="X1549" s="313">
        <v>55244</v>
      </c>
    </row>
    <row r="1550" spans="1:24" x14ac:dyDescent="0.3">
      <c r="A1550" s="77" t="s">
        <v>3644</v>
      </c>
      <c r="B1550" s="77" t="s">
        <v>3645</v>
      </c>
      <c r="C1550" s="29">
        <v>6</v>
      </c>
      <c r="D1550" s="29">
        <v>87</v>
      </c>
      <c r="E1550" s="29">
        <v>2500</v>
      </c>
      <c r="F1550" s="329">
        <v>460</v>
      </c>
      <c r="G1550" s="29">
        <v>400</v>
      </c>
      <c r="H1550" s="313">
        <v>3445</v>
      </c>
      <c r="I1550" s="313">
        <v>2818</v>
      </c>
      <c r="J1550" s="313">
        <v>2225</v>
      </c>
      <c r="K1550" s="29">
        <v>73.5</v>
      </c>
      <c r="L1550" s="314">
        <v>0.5</v>
      </c>
      <c r="M1550" s="315">
        <v>4</v>
      </c>
      <c r="N1550" s="772"/>
      <c r="O1550" s="372">
        <f t="shared" si="90"/>
        <v>73618</v>
      </c>
      <c r="X1550" s="313">
        <v>64016</v>
      </c>
    </row>
    <row r="1551" spans="1:24" x14ac:dyDescent="0.3">
      <c r="F1551" s="67"/>
      <c r="H1551" s="30"/>
      <c r="I1551" s="30"/>
      <c r="J1551" s="30"/>
      <c r="M1551" s="324"/>
      <c r="O1551" s="372">
        <f t="shared" si="90"/>
        <v>0</v>
      </c>
      <c r="X1551" s="30"/>
    </row>
    <row r="1552" spans="1:24" x14ac:dyDescent="0.3">
      <c r="B1552" s="325" t="s">
        <v>185</v>
      </c>
      <c r="F1552" s="67"/>
      <c r="H1552" s="30"/>
      <c r="I1552" s="30"/>
      <c r="J1552" s="30"/>
      <c r="M1552" s="324"/>
      <c r="O1552" s="372">
        <f t="shared" si="90"/>
        <v>0</v>
      </c>
      <c r="X1552" s="30"/>
    </row>
    <row r="1553" spans="1:24" x14ac:dyDescent="0.3">
      <c r="A1553" s="77" t="s">
        <v>3646</v>
      </c>
      <c r="B1553" s="77" t="s">
        <v>3647</v>
      </c>
      <c r="C1553" s="29">
        <v>2</v>
      </c>
      <c r="D1553" s="29">
        <v>87</v>
      </c>
      <c r="E1553" s="29">
        <v>3000</v>
      </c>
      <c r="F1553" s="329">
        <v>140</v>
      </c>
      <c r="G1553" s="29">
        <v>80</v>
      </c>
      <c r="H1553" s="313">
        <v>1377</v>
      </c>
      <c r="I1553" s="313">
        <v>1126</v>
      </c>
      <c r="J1553" s="313">
        <v>890</v>
      </c>
      <c r="K1553" s="339">
        <v>29.4</v>
      </c>
      <c r="L1553" s="314">
        <v>0.5</v>
      </c>
      <c r="M1553" s="315">
        <v>2</v>
      </c>
      <c r="N1553" s="771" t="s">
        <v>201</v>
      </c>
      <c r="O1553" s="372">
        <f t="shared" si="90"/>
        <v>39391</v>
      </c>
      <c r="X1553" s="313">
        <v>34253</v>
      </c>
    </row>
    <row r="1554" spans="1:24" x14ac:dyDescent="0.3">
      <c r="A1554" s="77" t="s">
        <v>3648</v>
      </c>
      <c r="B1554" s="77" t="s">
        <v>3649</v>
      </c>
      <c r="C1554" s="29">
        <v>3</v>
      </c>
      <c r="D1554" s="29">
        <v>87</v>
      </c>
      <c r="E1554" s="29">
        <v>3000</v>
      </c>
      <c r="F1554" s="329">
        <v>220</v>
      </c>
      <c r="G1554" s="29">
        <v>160</v>
      </c>
      <c r="H1554" s="313">
        <v>2066</v>
      </c>
      <c r="I1554" s="313">
        <v>1690</v>
      </c>
      <c r="J1554" s="313">
        <v>1335</v>
      </c>
      <c r="K1554" s="339">
        <v>43.7</v>
      </c>
      <c r="L1554" s="314">
        <v>0.5</v>
      </c>
      <c r="M1554" s="315">
        <v>4</v>
      </c>
      <c r="N1554" s="772"/>
      <c r="O1554" s="372">
        <f t="shared" si="90"/>
        <v>51420</v>
      </c>
      <c r="X1554" s="313">
        <v>44713</v>
      </c>
    </row>
    <row r="1555" spans="1:24" x14ac:dyDescent="0.3">
      <c r="A1555" s="77" t="s">
        <v>3650</v>
      </c>
      <c r="B1555" s="77" t="s">
        <v>3651</v>
      </c>
      <c r="C1555" s="29">
        <v>4</v>
      </c>
      <c r="D1555" s="29">
        <v>87</v>
      </c>
      <c r="E1555" s="29">
        <v>3000</v>
      </c>
      <c r="F1555" s="329">
        <v>300</v>
      </c>
      <c r="G1555" s="29">
        <v>240</v>
      </c>
      <c r="H1555" s="313">
        <v>2753</v>
      </c>
      <c r="I1555" s="313">
        <v>2252</v>
      </c>
      <c r="J1555" s="313">
        <v>1778</v>
      </c>
      <c r="K1555" s="339">
        <v>58.3</v>
      </c>
      <c r="L1555" s="314">
        <v>0.5</v>
      </c>
      <c r="M1555" s="315">
        <v>4</v>
      </c>
      <c r="N1555" s="772"/>
      <c r="O1555" s="372">
        <f t="shared" si="90"/>
        <v>63474</v>
      </c>
      <c r="X1555" s="313">
        <v>55195</v>
      </c>
    </row>
    <row r="1556" spans="1:24" x14ac:dyDescent="0.3">
      <c r="A1556" s="77" t="s">
        <v>3652</v>
      </c>
      <c r="B1556" s="77" t="s">
        <v>3653</v>
      </c>
      <c r="C1556" s="29">
        <v>5</v>
      </c>
      <c r="D1556" s="29">
        <v>87</v>
      </c>
      <c r="E1556" s="29">
        <v>3000</v>
      </c>
      <c r="F1556" s="329">
        <v>380</v>
      </c>
      <c r="G1556" s="29">
        <v>320</v>
      </c>
      <c r="H1556" s="313">
        <v>3442</v>
      </c>
      <c r="I1556" s="313">
        <v>2816</v>
      </c>
      <c r="J1556" s="313">
        <v>2224</v>
      </c>
      <c r="K1556" s="339">
        <v>72.8</v>
      </c>
      <c r="L1556" s="314">
        <v>0.5</v>
      </c>
      <c r="M1556" s="315">
        <v>4</v>
      </c>
      <c r="N1556" s="772"/>
      <c r="O1556" s="372">
        <f t="shared" si="90"/>
        <v>75554</v>
      </c>
      <c r="X1556" s="313">
        <v>65699</v>
      </c>
    </row>
    <row r="1557" spans="1:24" x14ac:dyDescent="0.3">
      <c r="A1557" s="77" t="s">
        <v>3654</v>
      </c>
      <c r="B1557" s="77" t="s">
        <v>3655</v>
      </c>
      <c r="C1557" s="29">
        <v>6</v>
      </c>
      <c r="D1557" s="29">
        <v>87</v>
      </c>
      <c r="E1557" s="29">
        <v>3000</v>
      </c>
      <c r="F1557" s="329">
        <v>460</v>
      </c>
      <c r="G1557" s="29">
        <v>400</v>
      </c>
      <c r="H1557" s="313">
        <v>4124</v>
      </c>
      <c r="I1557" s="313">
        <v>3373</v>
      </c>
      <c r="J1557" s="313">
        <v>2664</v>
      </c>
      <c r="K1557" s="339">
        <v>87.4</v>
      </c>
      <c r="L1557" s="314">
        <v>0.5</v>
      </c>
      <c r="M1557" s="315">
        <v>4</v>
      </c>
      <c r="N1557" s="772"/>
      <c r="O1557" s="372">
        <f t="shared" si="90"/>
        <v>87659</v>
      </c>
      <c r="X1557" s="313">
        <v>76225</v>
      </c>
    </row>
    <row r="1558" spans="1:24" x14ac:dyDescent="0.3">
      <c r="A1558" s="77"/>
      <c r="C1558" s="29"/>
      <c r="D1558" s="29"/>
      <c r="E1558" s="29"/>
      <c r="F1558" s="329"/>
      <c r="G1558" s="29"/>
      <c r="H1558" s="313"/>
      <c r="I1558" s="313"/>
      <c r="J1558" s="313"/>
      <c r="K1558" s="339"/>
      <c r="L1558" s="314"/>
      <c r="M1558" s="315"/>
      <c r="N1558" s="371"/>
      <c r="O1558" s="372">
        <f t="shared" si="90"/>
        <v>0</v>
      </c>
      <c r="X1558" s="313"/>
    </row>
    <row r="1559" spans="1:24" x14ac:dyDescent="0.3">
      <c r="A1559" s="77"/>
      <c r="B1559" s="325" t="s">
        <v>3469</v>
      </c>
      <c r="C1559" s="29"/>
      <c r="D1559" s="29"/>
      <c r="E1559" s="29"/>
      <c r="F1559" s="329"/>
      <c r="G1559" s="29"/>
      <c r="H1559" s="313"/>
      <c r="I1559" s="313"/>
      <c r="J1559" s="313"/>
      <c r="K1559" s="339"/>
      <c r="L1559" s="314"/>
      <c r="M1559" s="315"/>
      <c r="N1559" s="371"/>
      <c r="O1559" s="372">
        <f t="shared" si="90"/>
        <v>0</v>
      </c>
      <c r="X1559" s="313"/>
    </row>
    <row r="1560" spans="1:24" x14ac:dyDescent="0.3">
      <c r="A1560" s="77" t="s">
        <v>1899</v>
      </c>
      <c r="B1560" s="77" t="s">
        <v>3899</v>
      </c>
      <c r="C1560" s="29">
        <v>2</v>
      </c>
      <c r="D1560" s="29">
        <v>76</v>
      </c>
      <c r="E1560" s="29">
        <v>500</v>
      </c>
      <c r="F1560" s="29">
        <v>80</v>
      </c>
      <c r="G1560" s="29">
        <v>50</v>
      </c>
      <c r="H1560" s="313">
        <v>127.92</v>
      </c>
      <c r="I1560" s="313">
        <v>104.63856</v>
      </c>
      <c r="J1560" s="313">
        <v>82.636319999999998</v>
      </c>
      <c r="K1560" s="20">
        <v>3.36</v>
      </c>
      <c r="L1560" s="314">
        <v>0.5</v>
      </c>
      <c r="M1560" s="315">
        <v>2</v>
      </c>
      <c r="N1560" s="771" t="s">
        <v>201</v>
      </c>
      <c r="O1560" s="372">
        <f t="shared" si="90"/>
        <v>12440</v>
      </c>
      <c r="Q1560" s="30"/>
      <c r="X1560" s="313">
        <v>10817.055567449999</v>
      </c>
    </row>
    <row r="1561" spans="1:24" x14ac:dyDescent="0.3">
      <c r="A1561" s="77" t="s">
        <v>1900</v>
      </c>
      <c r="B1561" s="77" t="s">
        <v>3900</v>
      </c>
      <c r="C1561" s="29">
        <v>3</v>
      </c>
      <c r="D1561" s="29">
        <v>76</v>
      </c>
      <c r="E1561" s="29">
        <v>500</v>
      </c>
      <c r="F1561" s="29">
        <v>130</v>
      </c>
      <c r="G1561" s="29">
        <v>100</v>
      </c>
      <c r="H1561" s="313">
        <v>190.65</v>
      </c>
      <c r="I1561" s="313">
        <v>155.95169999999999</v>
      </c>
      <c r="J1561" s="313">
        <v>123.15990000000001</v>
      </c>
      <c r="K1561" s="20">
        <v>5.16</v>
      </c>
      <c r="L1561" s="314">
        <v>0.5</v>
      </c>
      <c r="M1561" s="315">
        <v>4</v>
      </c>
      <c r="N1561" s="772"/>
      <c r="O1561" s="372">
        <f t="shared" si="90"/>
        <v>14643</v>
      </c>
      <c r="Q1561" s="30"/>
      <c r="X1561" s="313">
        <v>12732.670728063</v>
      </c>
    </row>
    <row r="1562" spans="1:24" x14ac:dyDescent="0.3">
      <c r="A1562" s="77" t="s">
        <v>1901</v>
      </c>
      <c r="B1562" s="77" t="s">
        <v>3901</v>
      </c>
      <c r="C1562" s="29">
        <v>4</v>
      </c>
      <c r="D1562" s="29">
        <v>76</v>
      </c>
      <c r="E1562" s="29">
        <v>500</v>
      </c>
      <c r="F1562" s="29">
        <v>180</v>
      </c>
      <c r="G1562" s="29">
        <v>150</v>
      </c>
      <c r="H1562" s="313">
        <v>253.38</v>
      </c>
      <c r="I1562" s="313">
        <v>207.26483999999999</v>
      </c>
      <c r="J1562" s="313">
        <v>163.68348</v>
      </c>
      <c r="K1562" s="20">
        <v>6.96</v>
      </c>
      <c r="L1562" s="314">
        <v>0.5</v>
      </c>
      <c r="M1562" s="315">
        <v>4</v>
      </c>
      <c r="N1562" s="772"/>
      <c r="O1562" s="372">
        <f t="shared" si="90"/>
        <v>16850</v>
      </c>
      <c r="Q1562" s="30"/>
      <c r="X1562" s="313">
        <v>14652.296409959996</v>
      </c>
    </row>
    <row r="1563" spans="1:24" x14ac:dyDescent="0.3">
      <c r="A1563" s="317" t="s">
        <v>1902</v>
      </c>
      <c r="B1563" s="317" t="s">
        <v>4907</v>
      </c>
      <c r="C1563" s="318">
        <v>5</v>
      </c>
      <c r="D1563" s="318">
        <v>76</v>
      </c>
      <c r="E1563" s="318">
        <v>500</v>
      </c>
      <c r="F1563" s="318">
        <v>230</v>
      </c>
      <c r="G1563" s="318">
        <v>200</v>
      </c>
      <c r="H1563" s="319">
        <v>317.34000000000003</v>
      </c>
      <c r="I1563" s="319">
        <v>259.58411999999998</v>
      </c>
      <c r="J1563" s="319">
        <v>205.00164000000004</v>
      </c>
      <c r="K1563" s="340">
        <v>8.76</v>
      </c>
      <c r="L1563" s="320">
        <v>0.5</v>
      </c>
      <c r="M1563" s="321">
        <v>4</v>
      </c>
      <c r="N1563" s="772"/>
      <c r="O1563" s="372">
        <f t="shared" si="90"/>
        <v>19061</v>
      </c>
      <c r="Q1563" s="30"/>
      <c r="X1563" s="319">
        <v>16575.053582142005</v>
      </c>
    </row>
    <row r="1564" spans="1:24" x14ac:dyDescent="0.3">
      <c r="A1564" s="77" t="s">
        <v>1903</v>
      </c>
      <c r="B1564" s="77" t="s">
        <v>4908</v>
      </c>
      <c r="C1564" s="29">
        <v>6</v>
      </c>
      <c r="D1564" s="29">
        <v>76</v>
      </c>
      <c r="E1564" s="29">
        <v>500</v>
      </c>
      <c r="F1564" s="29">
        <v>280</v>
      </c>
      <c r="G1564" s="29">
        <v>250</v>
      </c>
      <c r="H1564" s="313">
        <v>381.3</v>
      </c>
      <c r="I1564" s="313">
        <v>311.90339999999998</v>
      </c>
      <c r="J1564" s="313">
        <v>246.31980000000001</v>
      </c>
      <c r="K1564" s="20">
        <v>10.559999999999999</v>
      </c>
      <c r="L1564" s="314">
        <v>0.5</v>
      </c>
      <c r="M1564" s="315">
        <v>4</v>
      </c>
      <c r="N1564" s="772"/>
      <c r="O1564" s="372">
        <f t="shared" si="90"/>
        <v>21278</v>
      </c>
      <c r="Q1564" s="30"/>
      <c r="X1564" s="313">
        <v>18502.699384223994</v>
      </c>
    </row>
    <row r="1565" spans="1:24" x14ac:dyDescent="0.3">
      <c r="A1565" s="77" t="s">
        <v>1904</v>
      </c>
      <c r="B1565" s="77" t="s">
        <v>4909</v>
      </c>
      <c r="C1565" s="29">
        <v>7</v>
      </c>
      <c r="D1565" s="29">
        <v>76</v>
      </c>
      <c r="E1565" s="29">
        <v>500</v>
      </c>
      <c r="F1565" s="29">
        <v>330</v>
      </c>
      <c r="G1565" s="29">
        <v>300</v>
      </c>
      <c r="H1565" s="313">
        <v>444.03</v>
      </c>
      <c r="I1565" s="313">
        <v>363.21653999999995</v>
      </c>
      <c r="J1565" s="313">
        <v>286.84337999999997</v>
      </c>
      <c r="K1565" s="20">
        <v>12.36</v>
      </c>
      <c r="L1565" s="314">
        <v>0.5</v>
      </c>
      <c r="M1565" s="315">
        <v>4</v>
      </c>
      <c r="N1565" s="772"/>
      <c r="O1565" s="372">
        <f t="shared" si="90"/>
        <v>23498</v>
      </c>
      <c r="Q1565" s="30"/>
      <c r="X1565" s="313">
        <v>20433.474831825002</v>
      </c>
    </row>
    <row r="1566" spans="1:24" x14ac:dyDescent="0.3">
      <c r="A1566" s="317" t="s">
        <v>1905</v>
      </c>
      <c r="B1566" s="317" t="s">
        <v>4910</v>
      </c>
      <c r="C1566" s="318">
        <v>8</v>
      </c>
      <c r="D1566" s="318">
        <v>76</v>
      </c>
      <c r="E1566" s="318">
        <v>500</v>
      </c>
      <c r="F1566" s="318">
        <v>380</v>
      </c>
      <c r="G1566" s="318">
        <v>350</v>
      </c>
      <c r="H1566" s="319">
        <v>506.76</v>
      </c>
      <c r="I1566" s="319">
        <v>414.52967999999998</v>
      </c>
      <c r="J1566" s="319">
        <v>327.36696000000001</v>
      </c>
      <c r="K1566" s="340">
        <v>14.16</v>
      </c>
      <c r="L1566" s="320">
        <v>0.5</v>
      </c>
      <c r="M1566" s="321">
        <v>4</v>
      </c>
      <c r="N1566" s="772"/>
      <c r="O1566" s="372">
        <f t="shared" si="90"/>
        <v>25725</v>
      </c>
      <c r="Q1566" s="30"/>
      <c r="X1566" s="319">
        <v>22369.140754092001</v>
      </c>
    </row>
    <row r="1567" spans="1:24" x14ac:dyDescent="0.3">
      <c r="A1567" s="77" t="s">
        <v>1906</v>
      </c>
      <c r="B1567" s="77" t="s">
        <v>4911</v>
      </c>
      <c r="C1567" s="29">
        <v>9</v>
      </c>
      <c r="D1567" s="29">
        <v>76</v>
      </c>
      <c r="E1567" s="29">
        <v>500</v>
      </c>
      <c r="F1567" s="29">
        <v>430</v>
      </c>
      <c r="G1567" s="29">
        <v>400</v>
      </c>
      <c r="H1567" s="313">
        <v>570.71999999999991</v>
      </c>
      <c r="I1567" s="313">
        <v>466.84895999999992</v>
      </c>
      <c r="J1567" s="313">
        <v>368.68511999999993</v>
      </c>
      <c r="K1567" s="20">
        <v>15.959999999999999</v>
      </c>
      <c r="L1567" s="314">
        <v>0.5</v>
      </c>
      <c r="M1567" s="315">
        <v>4</v>
      </c>
      <c r="N1567" s="772"/>
      <c r="O1567" s="372">
        <f t="shared" si="90"/>
        <v>27954</v>
      </c>
      <c r="Q1567" s="30"/>
      <c r="X1567" s="313">
        <v>24307.934477112001</v>
      </c>
    </row>
    <row r="1568" spans="1:24" x14ac:dyDescent="0.3">
      <c r="A1568" s="77" t="s">
        <v>1907</v>
      </c>
      <c r="B1568" s="77" t="s">
        <v>4912</v>
      </c>
      <c r="C1568" s="29">
        <v>10</v>
      </c>
      <c r="D1568" s="29">
        <v>76</v>
      </c>
      <c r="E1568" s="29">
        <v>500</v>
      </c>
      <c r="F1568" s="29">
        <v>480</v>
      </c>
      <c r="G1568" s="29">
        <v>450</v>
      </c>
      <c r="H1568" s="313">
        <v>634.68000000000006</v>
      </c>
      <c r="I1568" s="313">
        <v>519.16823999999997</v>
      </c>
      <c r="J1568" s="313">
        <v>410.00328000000007</v>
      </c>
      <c r="K1568" s="20">
        <v>17.759999999999998</v>
      </c>
      <c r="L1568" s="314">
        <v>0.5</v>
      </c>
      <c r="M1568" s="315">
        <v>6</v>
      </c>
      <c r="N1568" s="772"/>
      <c r="O1568" s="372">
        <f t="shared" si="90"/>
        <v>30189</v>
      </c>
      <c r="Q1568" s="30"/>
      <c r="X1568" s="313">
        <v>26251.620519564</v>
      </c>
    </row>
    <row r="1569" spans="1:24" x14ac:dyDescent="0.3">
      <c r="A1569" s="317" t="s">
        <v>1908</v>
      </c>
      <c r="B1569" s="317" t="s">
        <v>4913</v>
      </c>
      <c r="C1569" s="318">
        <v>11</v>
      </c>
      <c r="D1569" s="318">
        <v>76</v>
      </c>
      <c r="E1569" s="318">
        <v>500</v>
      </c>
      <c r="F1569" s="318">
        <v>530</v>
      </c>
      <c r="G1569" s="318">
        <v>500</v>
      </c>
      <c r="H1569" s="319">
        <v>698.64</v>
      </c>
      <c r="I1569" s="319">
        <v>571.4875199999999</v>
      </c>
      <c r="J1569" s="319">
        <v>451.32144</v>
      </c>
      <c r="K1569" s="340">
        <v>19.559999999999999</v>
      </c>
      <c r="L1569" s="320">
        <v>0.5</v>
      </c>
      <c r="M1569" s="321">
        <v>6</v>
      </c>
      <c r="N1569" s="772"/>
      <c r="O1569" s="372">
        <f t="shared" si="90"/>
        <v>32426</v>
      </c>
      <c r="Q1569" s="30"/>
      <c r="X1569" s="319">
        <v>28196.663387409011</v>
      </c>
    </row>
    <row r="1570" spans="1:24" x14ac:dyDescent="0.3">
      <c r="A1570" s="77" t="s">
        <v>1909</v>
      </c>
      <c r="B1570" s="77" t="s">
        <v>4914</v>
      </c>
      <c r="C1570" s="29">
        <v>12</v>
      </c>
      <c r="D1570" s="29">
        <v>76</v>
      </c>
      <c r="E1570" s="29">
        <v>500</v>
      </c>
      <c r="F1570" s="29">
        <v>580</v>
      </c>
      <c r="G1570" s="29">
        <v>550</v>
      </c>
      <c r="H1570" s="313">
        <v>761.37</v>
      </c>
      <c r="I1570" s="313">
        <v>622.80065999999999</v>
      </c>
      <c r="J1570" s="313">
        <v>491.84502000000003</v>
      </c>
      <c r="K1570" s="20">
        <v>21.36</v>
      </c>
      <c r="L1570" s="314">
        <v>0.5</v>
      </c>
      <c r="M1570" s="315">
        <v>6</v>
      </c>
      <c r="N1570" s="772"/>
      <c r="O1570" s="372">
        <f t="shared" si="90"/>
        <v>34638</v>
      </c>
      <c r="Q1570" s="30"/>
      <c r="X1570" s="313">
        <v>30119.708343087001</v>
      </c>
    </row>
    <row r="1571" spans="1:24" x14ac:dyDescent="0.3">
      <c r="A1571" s="77" t="s">
        <v>1910</v>
      </c>
      <c r="B1571" s="77" t="s">
        <v>4915</v>
      </c>
      <c r="C1571" s="29">
        <v>13</v>
      </c>
      <c r="D1571" s="29">
        <v>76</v>
      </c>
      <c r="E1571" s="29">
        <v>500</v>
      </c>
      <c r="F1571" s="29">
        <v>630</v>
      </c>
      <c r="G1571" s="29">
        <v>600</v>
      </c>
      <c r="H1571" s="313">
        <v>824.1</v>
      </c>
      <c r="I1571" s="313">
        <v>674.11379999999997</v>
      </c>
      <c r="J1571" s="313">
        <v>532.36860000000001</v>
      </c>
      <c r="K1571" s="20">
        <v>23.16</v>
      </c>
      <c r="L1571" s="314">
        <v>0.5</v>
      </c>
      <c r="M1571" s="315">
        <v>6</v>
      </c>
      <c r="N1571" s="772"/>
      <c r="O1571" s="372">
        <f t="shared" si="90"/>
        <v>36849</v>
      </c>
      <c r="Q1571" s="30"/>
      <c r="X1571" s="313">
        <v>32042.753298764997</v>
      </c>
    </row>
    <row r="1572" spans="1:24" x14ac:dyDescent="0.3">
      <c r="A1572" s="77" t="s">
        <v>1911</v>
      </c>
      <c r="B1572" s="77" t="s">
        <v>4916</v>
      </c>
      <c r="C1572" s="29">
        <v>14</v>
      </c>
      <c r="D1572" s="29">
        <v>76</v>
      </c>
      <c r="E1572" s="29">
        <v>500</v>
      </c>
      <c r="F1572" s="29">
        <v>680</v>
      </c>
      <c r="G1572" s="29">
        <v>650</v>
      </c>
      <c r="H1572" s="313">
        <v>888.06</v>
      </c>
      <c r="I1572" s="313">
        <v>726.4330799999999</v>
      </c>
      <c r="J1572" s="313">
        <v>573.68675999999994</v>
      </c>
      <c r="K1572" s="20">
        <v>24.96</v>
      </c>
      <c r="L1572" s="314">
        <v>0.5</v>
      </c>
      <c r="M1572" s="315">
        <v>6</v>
      </c>
      <c r="N1572" s="773"/>
      <c r="O1572" s="372">
        <f t="shared" si="90"/>
        <v>39285</v>
      </c>
      <c r="Q1572" s="30"/>
      <c r="X1572" s="313">
        <v>34161.287185079986</v>
      </c>
    </row>
    <row r="1573" spans="1:24" x14ac:dyDescent="0.3">
      <c r="C1573" s="311"/>
      <c r="D1573" s="311"/>
      <c r="E1573" s="311"/>
      <c r="F1573" s="311"/>
      <c r="G1573" s="311"/>
      <c r="H1573" s="33"/>
      <c r="I1573" s="33"/>
      <c r="J1573" s="33"/>
      <c r="K1573" s="336"/>
      <c r="L1573" s="322"/>
      <c r="M1573" s="323"/>
      <c r="O1573" s="372">
        <f t="shared" si="90"/>
        <v>0</v>
      </c>
      <c r="Q1573" s="30"/>
      <c r="X1573" s="33"/>
    </row>
    <row r="1574" spans="1:24" x14ac:dyDescent="0.3">
      <c r="A1574" s="324"/>
      <c r="B1574" s="325" t="s">
        <v>175</v>
      </c>
      <c r="C1574" s="324"/>
      <c r="D1574" s="324"/>
      <c r="E1574" s="324"/>
      <c r="F1574" s="324"/>
      <c r="G1574" s="324"/>
      <c r="H1574" s="326"/>
      <c r="I1574" s="326"/>
      <c r="J1574" s="326"/>
      <c r="K1574" s="337"/>
      <c r="L1574" s="327"/>
      <c r="M1574" s="327"/>
      <c r="N1574" s="324"/>
      <c r="O1574" s="372">
        <f t="shared" si="90"/>
        <v>0</v>
      </c>
      <c r="Q1574" s="30"/>
      <c r="X1574" s="328"/>
    </row>
    <row r="1575" spans="1:24" x14ac:dyDescent="0.3">
      <c r="A1575" s="77" t="s">
        <v>1912</v>
      </c>
      <c r="B1575" s="77" t="s">
        <v>3902</v>
      </c>
      <c r="C1575" s="29">
        <v>2</v>
      </c>
      <c r="D1575" s="29">
        <v>76</v>
      </c>
      <c r="E1575" s="29">
        <v>550</v>
      </c>
      <c r="F1575" s="29">
        <v>80</v>
      </c>
      <c r="G1575" s="29">
        <v>50</v>
      </c>
      <c r="H1575" s="313">
        <v>138.98999999999998</v>
      </c>
      <c r="I1575" s="313">
        <v>113.69381999999997</v>
      </c>
      <c r="J1575" s="313">
        <v>89.787539999999993</v>
      </c>
      <c r="K1575" s="20">
        <v>3.6</v>
      </c>
      <c r="L1575" s="314">
        <v>0.5</v>
      </c>
      <c r="M1575" s="315">
        <v>2</v>
      </c>
      <c r="N1575" s="771" t="s">
        <v>201</v>
      </c>
      <c r="O1575" s="372">
        <f t="shared" si="90"/>
        <v>13381</v>
      </c>
      <c r="P1575" s="313"/>
      <c r="Q1575" s="396"/>
      <c r="X1575" s="313">
        <v>11635.993313999999</v>
      </c>
    </row>
    <row r="1576" spans="1:24" x14ac:dyDescent="0.3">
      <c r="A1576" s="77" t="s">
        <v>1913</v>
      </c>
      <c r="B1576" s="77" t="s">
        <v>3903</v>
      </c>
      <c r="C1576" s="29">
        <v>3</v>
      </c>
      <c r="D1576" s="29">
        <v>76</v>
      </c>
      <c r="E1576" s="29">
        <v>550</v>
      </c>
      <c r="F1576" s="29">
        <v>130</v>
      </c>
      <c r="G1576" s="29">
        <v>100</v>
      </c>
      <c r="H1576" s="313">
        <v>209.1</v>
      </c>
      <c r="I1576" s="313">
        <v>171.04379999999998</v>
      </c>
      <c r="J1576" s="313">
        <v>135.07859999999999</v>
      </c>
      <c r="K1576" s="20">
        <v>5.52</v>
      </c>
      <c r="L1576" s="314">
        <v>0.5</v>
      </c>
      <c r="M1576" s="315">
        <v>4</v>
      </c>
      <c r="N1576" s="772"/>
      <c r="O1576" s="372">
        <f t="shared" si="90"/>
        <v>15802</v>
      </c>
      <c r="P1576" s="313"/>
      <c r="Q1576" s="396"/>
      <c r="X1576" s="313">
        <v>13740.87132</v>
      </c>
    </row>
    <row r="1577" spans="1:24" x14ac:dyDescent="0.3">
      <c r="A1577" s="77" t="s">
        <v>1914</v>
      </c>
      <c r="B1577" s="77" t="s">
        <v>3904</v>
      </c>
      <c r="C1577" s="29">
        <v>4</v>
      </c>
      <c r="D1577" s="29">
        <v>76</v>
      </c>
      <c r="E1577" s="29">
        <v>550</v>
      </c>
      <c r="F1577" s="29">
        <v>180</v>
      </c>
      <c r="G1577" s="29">
        <v>150</v>
      </c>
      <c r="H1577" s="313">
        <v>279.20999999999998</v>
      </c>
      <c r="I1577" s="313">
        <v>228.39377999999996</v>
      </c>
      <c r="J1577" s="313">
        <v>180.36965999999998</v>
      </c>
      <c r="K1577" s="20">
        <v>7.44</v>
      </c>
      <c r="L1577" s="314">
        <v>0.5</v>
      </c>
      <c r="M1577" s="315">
        <v>4</v>
      </c>
      <c r="N1577" s="772"/>
      <c r="O1577" s="372">
        <f t="shared" si="90"/>
        <v>18231</v>
      </c>
      <c r="P1577" s="313"/>
      <c r="Q1577" s="396"/>
      <c r="X1577" s="313">
        <v>15853.128390000005</v>
      </c>
    </row>
    <row r="1578" spans="1:24" x14ac:dyDescent="0.3">
      <c r="A1578" s="317" t="s">
        <v>1915</v>
      </c>
      <c r="B1578" s="317" t="s">
        <v>4917</v>
      </c>
      <c r="C1578" s="318">
        <v>5</v>
      </c>
      <c r="D1578" s="318">
        <v>76</v>
      </c>
      <c r="E1578" s="318">
        <v>550</v>
      </c>
      <c r="F1578" s="318">
        <v>230</v>
      </c>
      <c r="G1578" s="318">
        <v>200</v>
      </c>
      <c r="H1578" s="319">
        <v>348.09000000000003</v>
      </c>
      <c r="I1578" s="319">
        <v>284.73761999999999</v>
      </c>
      <c r="J1578" s="319">
        <v>224.86614000000003</v>
      </c>
      <c r="K1578" s="340">
        <v>9.3600000000000012</v>
      </c>
      <c r="L1578" s="320">
        <v>0.5</v>
      </c>
      <c r="M1578" s="321">
        <v>4</v>
      </c>
      <c r="N1578" s="772"/>
      <c r="O1578" s="372">
        <f t="shared" si="90"/>
        <v>20664</v>
      </c>
      <c r="P1578" s="313"/>
      <c r="Q1578" s="396"/>
      <c r="X1578" s="319">
        <v>17969.074992000002</v>
      </c>
    </row>
    <row r="1579" spans="1:24" x14ac:dyDescent="0.3">
      <c r="A1579" s="77" t="s">
        <v>1916</v>
      </c>
      <c r="B1579" s="77" t="s">
        <v>4918</v>
      </c>
      <c r="C1579" s="29">
        <v>6</v>
      </c>
      <c r="D1579" s="29">
        <v>76</v>
      </c>
      <c r="E1579" s="29">
        <v>550</v>
      </c>
      <c r="F1579" s="29">
        <v>280</v>
      </c>
      <c r="G1579" s="29">
        <v>250</v>
      </c>
      <c r="H1579" s="313">
        <v>418.2</v>
      </c>
      <c r="I1579" s="313">
        <v>342.08759999999995</v>
      </c>
      <c r="J1579" s="313">
        <v>270.15719999999999</v>
      </c>
      <c r="K1579" s="20">
        <v>11.28</v>
      </c>
      <c r="L1579" s="314">
        <v>0.5</v>
      </c>
      <c r="M1579" s="315">
        <v>4</v>
      </c>
      <c r="N1579" s="772"/>
      <c r="O1579" s="372">
        <f t="shared" si="90"/>
        <v>23102</v>
      </c>
      <c r="P1579" s="313"/>
      <c r="Q1579" s="396"/>
      <c r="X1579" s="313">
        <v>20088.711126000002</v>
      </c>
    </row>
    <row r="1580" spans="1:24" x14ac:dyDescent="0.3">
      <c r="A1580" s="77" t="s">
        <v>1917</v>
      </c>
      <c r="B1580" s="77" t="s">
        <v>4919</v>
      </c>
      <c r="C1580" s="29">
        <v>7</v>
      </c>
      <c r="D1580" s="29">
        <v>76</v>
      </c>
      <c r="E1580" s="29">
        <v>550</v>
      </c>
      <c r="F1580" s="29">
        <v>330</v>
      </c>
      <c r="G1580" s="29">
        <v>300</v>
      </c>
      <c r="H1580" s="313">
        <v>488.31</v>
      </c>
      <c r="I1580" s="313">
        <v>399.43757999999997</v>
      </c>
      <c r="J1580" s="313">
        <v>315.44826</v>
      </c>
      <c r="K1580" s="20">
        <v>13.2</v>
      </c>
      <c r="L1580" s="314">
        <v>0.5</v>
      </c>
      <c r="M1580" s="315">
        <v>4</v>
      </c>
      <c r="N1580" s="772"/>
      <c r="O1580" s="372">
        <f t="shared" si="90"/>
        <v>25546</v>
      </c>
      <c r="P1580" s="313"/>
      <c r="Q1580" s="396"/>
      <c r="X1580" s="313">
        <v>22213.881557999997</v>
      </c>
    </row>
    <row r="1581" spans="1:24" x14ac:dyDescent="0.3">
      <c r="A1581" s="317" t="s">
        <v>1918</v>
      </c>
      <c r="B1581" s="317" t="s">
        <v>4920</v>
      </c>
      <c r="C1581" s="318">
        <v>8</v>
      </c>
      <c r="D1581" s="318">
        <v>76</v>
      </c>
      <c r="E1581" s="318">
        <v>550</v>
      </c>
      <c r="F1581" s="318">
        <v>380</v>
      </c>
      <c r="G1581" s="318">
        <v>350</v>
      </c>
      <c r="H1581" s="319">
        <v>557.19000000000005</v>
      </c>
      <c r="I1581" s="319">
        <v>455.78142000000003</v>
      </c>
      <c r="J1581" s="319">
        <v>359.94474000000002</v>
      </c>
      <c r="K1581" s="340">
        <v>15.120000000000001</v>
      </c>
      <c r="L1581" s="320">
        <v>0.5</v>
      </c>
      <c r="M1581" s="321">
        <v>4</v>
      </c>
      <c r="N1581" s="772"/>
      <c r="O1581" s="372">
        <f t="shared" si="90"/>
        <v>27994</v>
      </c>
      <c r="P1581" s="313"/>
      <c r="Q1581" s="396"/>
      <c r="X1581" s="319">
        <v>24342.741522000004</v>
      </c>
    </row>
    <row r="1582" spans="1:24" x14ac:dyDescent="0.3">
      <c r="A1582" s="77" t="s">
        <v>1919</v>
      </c>
      <c r="B1582" s="77" t="s">
        <v>4921</v>
      </c>
      <c r="C1582" s="29">
        <v>9</v>
      </c>
      <c r="D1582" s="29">
        <v>76</v>
      </c>
      <c r="E1582" s="29">
        <v>550</v>
      </c>
      <c r="F1582" s="29">
        <v>430</v>
      </c>
      <c r="G1582" s="29">
        <v>400</v>
      </c>
      <c r="H1582" s="313">
        <v>627.29999999999995</v>
      </c>
      <c r="I1582" s="313">
        <v>513.13139999999999</v>
      </c>
      <c r="J1582" s="313">
        <v>405.23579999999998</v>
      </c>
      <c r="K1582" s="20">
        <v>17.04</v>
      </c>
      <c r="L1582" s="314">
        <v>0.5</v>
      </c>
      <c r="M1582" s="315">
        <v>4</v>
      </c>
      <c r="N1582" s="772"/>
      <c r="O1582" s="372">
        <f t="shared" si="90"/>
        <v>30447</v>
      </c>
      <c r="P1582" s="313"/>
      <c r="Q1582" s="396"/>
      <c r="X1582" s="313">
        <v>26475.291018</v>
      </c>
    </row>
    <row r="1583" spans="1:24" x14ac:dyDescent="0.3">
      <c r="A1583" s="77" t="s">
        <v>1920</v>
      </c>
      <c r="B1583" s="77" t="s">
        <v>4922</v>
      </c>
      <c r="C1583" s="29">
        <v>10</v>
      </c>
      <c r="D1583" s="29">
        <v>76</v>
      </c>
      <c r="E1583" s="29">
        <v>550</v>
      </c>
      <c r="F1583" s="29">
        <v>480</v>
      </c>
      <c r="G1583" s="29">
        <v>450</v>
      </c>
      <c r="H1583" s="313">
        <v>697.41</v>
      </c>
      <c r="I1583" s="313">
        <v>570.48137999999994</v>
      </c>
      <c r="J1583" s="313">
        <v>450.52686</v>
      </c>
      <c r="K1583" s="20">
        <v>18.96</v>
      </c>
      <c r="L1583" s="314">
        <v>0.5</v>
      </c>
      <c r="M1583" s="315">
        <v>6</v>
      </c>
      <c r="N1583" s="772"/>
      <c r="O1583" s="372">
        <f t="shared" si="90"/>
        <v>32905</v>
      </c>
      <c r="P1583" s="313"/>
      <c r="Q1583" s="396"/>
      <c r="X1583" s="313">
        <v>28613.374811999998</v>
      </c>
    </row>
    <row r="1584" spans="1:24" x14ac:dyDescent="0.3">
      <c r="A1584" s="317" t="s">
        <v>1921</v>
      </c>
      <c r="B1584" s="317" t="s">
        <v>4923</v>
      </c>
      <c r="C1584" s="318">
        <v>11</v>
      </c>
      <c r="D1584" s="318">
        <v>76</v>
      </c>
      <c r="E1584" s="318">
        <v>550</v>
      </c>
      <c r="F1584" s="318">
        <v>530</v>
      </c>
      <c r="G1584" s="318">
        <v>500</v>
      </c>
      <c r="H1584" s="319">
        <v>766.29000000000008</v>
      </c>
      <c r="I1584" s="319">
        <v>626.82522000000006</v>
      </c>
      <c r="J1584" s="319">
        <v>495.02334000000008</v>
      </c>
      <c r="K1584" s="340">
        <v>20.880000000000003</v>
      </c>
      <c r="L1584" s="320">
        <v>0.5</v>
      </c>
      <c r="M1584" s="321">
        <v>6</v>
      </c>
      <c r="N1584" s="772"/>
      <c r="O1584" s="372">
        <f t="shared" si="90"/>
        <v>35366</v>
      </c>
      <c r="P1584" s="313"/>
      <c r="Q1584" s="396"/>
      <c r="X1584" s="319">
        <v>30753.303371999998</v>
      </c>
    </row>
    <row r="1585" spans="1:24" x14ac:dyDescent="0.3">
      <c r="A1585" s="77" t="s">
        <v>1922</v>
      </c>
      <c r="B1585" s="77" t="s">
        <v>4924</v>
      </c>
      <c r="C1585" s="29">
        <v>12</v>
      </c>
      <c r="D1585" s="29">
        <v>76</v>
      </c>
      <c r="E1585" s="29">
        <v>550</v>
      </c>
      <c r="F1585" s="29">
        <v>580</v>
      </c>
      <c r="G1585" s="29">
        <v>550</v>
      </c>
      <c r="H1585" s="313">
        <v>836.4</v>
      </c>
      <c r="I1585" s="313">
        <v>684.1751999999999</v>
      </c>
      <c r="J1585" s="313">
        <v>540.31439999999998</v>
      </c>
      <c r="K1585" s="20">
        <v>22.8</v>
      </c>
      <c r="L1585" s="314">
        <v>0.5</v>
      </c>
      <c r="M1585" s="315">
        <v>6</v>
      </c>
      <c r="N1585" s="772"/>
      <c r="O1585" s="372">
        <f t="shared" si="90"/>
        <v>37800</v>
      </c>
      <c r="P1585" s="313"/>
      <c r="Q1585" s="396"/>
      <c r="X1585" s="313">
        <v>32869.249973999991</v>
      </c>
    </row>
    <row r="1586" spans="1:24" x14ac:dyDescent="0.3">
      <c r="A1586" s="77" t="s">
        <v>1923</v>
      </c>
      <c r="B1586" s="77" t="s">
        <v>4925</v>
      </c>
      <c r="C1586" s="29">
        <v>13</v>
      </c>
      <c r="D1586" s="29">
        <v>76</v>
      </c>
      <c r="E1586" s="29">
        <v>550</v>
      </c>
      <c r="F1586" s="29">
        <v>630</v>
      </c>
      <c r="G1586" s="29">
        <v>600</v>
      </c>
      <c r="H1586" s="313">
        <v>906.51</v>
      </c>
      <c r="I1586" s="313">
        <v>741.52517999999998</v>
      </c>
      <c r="J1586" s="313">
        <v>585.60545999999999</v>
      </c>
      <c r="K1586" s="20">
        <v>24.72</v>
      </c>
      <c r="L1586" s="314">
        <v>0.5</v>
      </c>
      <c r="M1586" s="315">
        <v>6</v>
      </c>
      <c r="N1586" s="772"/>
      <c r="O1586" s="372">
        <f t="shared" si="90"/>
        <v>40231</v>
      </c>
      <c r="P1586" s="313"/>
      <c r="Q1586" s="396"/>
      <c r="X1586" s="313">
        <v>34983.351810000007</v>
      </c>
    </row>
    <row r="1587" spans="1:24" x14ac:dyDescent="0.3">
      <c r="A1587" s="77" t="s">
        <v>1924</v>
      </c>
      <c r="B1587" s="77" t="s">
        <v>4926</v>
      </c>
      <c r="C1587" s="29">
        <v>14</v>
      </c>
      <c r="D1587" s="29">
        <v>76</v>
      </c>
      <c r="E1587" s="29">
        <v>550</v>
      </c>
      <c r="F1587" s="29">
        <v>680</v>
      </c>
      <c r="G1587" s="29">
        <v>650</v>
      </c>
      <c r="H1587" s="313">
        <v>975.39</v>
      </c>
      <c r="I1587" s="313">
        <v>797.86901999999998</v>
      </c>
      <c r="J1587" s="313">
        <v>630.10194000000001</v>
      </c>
      <c r="K1587" s="20">
        <v>26.64</v>
      </c>
      <c r="L1587" s="314">
        <v>0.5</v>
      </c>
      <c r="M1587" s="315">
        <v>6</v>
      </c>
      <c r="N1587" s="773"/>
      <c r="O1587" s="372">
        <f t="shared" si="90"/>
        <v>42910</v>
      </c>
      <c r="P1587" s="313"/>
      <c r="Q1587" s="396"/>
      <c r="X1587" s="313">
        <v>37313.291267999994</v>
      </c>
    </row>
    <row r="1588" spans="1:24" x14ac:dyDescent="0.3">
      <c r="H1588" s="30"/>
      <c r="I1588" s="30"/>
      <c r="J1588" s="30"/>
      <c r="K1588" s="336"/>
      <c r="M1588" s="324"/>
      <c r="O1588" s="372">
        <f t="shared" si="90"/>
        <v>0</v>
      </c>
      <c r="Q1588" s="396"/>
      <c r="X1588" s="30"/>
    </row>
    <row r="1589" spans="1:24" x14ac:dyDescent="0.3">
      <c r="B1589" s="325" t="s">
        <v>176</v>
      </c>
      <c r="H1589" s="30"/>
      <c r="I1589" s="30"/>
      <c r="J1589" s="30"/>
      <c r="K1589" s="336"/>
      <c r="M1589" s="324"/>
      <c r="O1589" s="372">
        <f t="shared" si="90"/>
        <v>0</v>
      </c>
      <c r="Q1589" s="396"/>
      <c r="X1589" s="30"/>
    </row>
    <row r="1590" spans="1:24" x14ac:dyDescent="0.3">
      <c r="A1590" s="77" t="s">
        <v>1925</v>
      </c>
      <c r="B1590" s="77" t="s">
        <v>3905</v>
      </c>
      <c r="C1590" s="29">
        <v>2</v>
      </c>
      <c r="D1590" s="29">
        <v>76</v>
      </c>
      <c r="E1590" s="29">
        <v>750</v>
      </c>
      <c r="F1590" s="29">
        <v>80</v>
      </c>
      <c r="G1590" s="29">
        <v>50</v>
      </c>
      <c r="H1590" s="313">
        <v>188.19</v>
      </c>
      <c r="I1590" s="313">
        <v>153.93941999999998</v>
      </c>
      <c r="J1590" s="313">
        <v>121.57074</v>
      </c>
      <c r="K1590" s="20">
        <v>4.5600000000000005</v>
      </c>
      <c r="L1590" s="314">
        <v>0.5</v>
      </c>
      <c r="M1590" s="315">
        <v>2</v>
      </c>
      <c r="N1590" s="771" t="s">
        <v>201</v>
      </c>
      <c r="O1590" s="372">
        <f t="shared" si="90"/>
        <v>14690</v>
      </c>
      <c r="Q1590" s="396"/>
      <c r="R1590" s="33"/>
      <c r="S1590" s="30"/>
      <c r="X1590" s="313">
        <v>12773.752744500001</v>
      </c>
    </row>
    <row r="1591" spans="1:24" x14ac:dyDescent="0.3">
      <c r="A1591" s="77" t="s">
        <v>1926</v>
      </c>
      <c r="B1591" s="77" t="s">
        <v>3906</v>
      </c>
      <c r="C1591" s="29">
        <v>3</v>
      </c>
      <c r="D1591" s="29">
        <v>76</v>
      </c>
      <c r="E1591" s="29">
        <v>750</v>
      </c>
      <c r="F1591" s="29">
        <v>130</v>
      </c>
      <c r="G1591" s="29">
        <v>100</v>
      </c>
      <c r="H1591" s="313">
        <v>281.67</v>
      </c>
      <c r="I1591" s="313">
        <v>230.40606</v>
      </c>
      <c r="J1591" s="313">
        <v>181.95882</v>
      </c>
      <c r="K1591" s="20">
        <v>6.9600000000000009</v>
      </c>
      <c r="L1591" s="314">
        <v>0.5</v>
      </c>
      <c r="M1591" s="315">
        <v>4</v>
      </c>
      <c r="N1591" s="772"/>
      <c r="O1591" s="372">
        <f t="shared" si="90"/>
        <v>17694</v>
      </c>
      <c r="Q1591" s="396"/>
      <c r="R1591" s="33"/>
      <c r="S1591" s="30"/>
      <c r="X1591" s="313">
        <v>15386.159082888</v>
      </c>
    </row>
    <row r="1592" spans="1:24" x14ac:dyDescent="0.3">
      <c r="A1592" s="77" t="s">
        <v>1927</v>
      </c>
      <c r="B1592" s="77" t="s">
        <v>3907</v>
      </c>
      <c r="C1592" s="29">
        <v>4</v>
      </c>
      <c r="D1592" s="29">
        <v>76</v>
      </c>
      <c r="E1592" s="29">
        <v>750</v>
      </c>
      <c r="F1592" s="29">
        <v>180</v>
      </c>
      <c r="G1592" s="29">
        <v>150</v>
      </c>
      <c r="H1592" s="313">
        <v>376.38</v>
      </c>
      <c r="I1592" s="313">
        <v>307.87883999999997</v>
      </c>
      <c r="J1592" s="313">
        <v>243.14148</v>
      </c>
      <c r="K1592" s="20">
        <v>9.36</v>
      </c>
      <c r="L1592" s="314">
        <v>0.5</v>
      </c>
      <c r="M1592" s="315">
        <v>4</v>
      </c>
      <c r="N1592" s="772"/>
      <c r="O1592" s="372">
        <f t="shared" si="90"/>
        <v>20705</v>
      </c>
      <c r="Q1592" s="396"/>
      <c r="R1592" s="33"/>
      <c r="S1592" s="30"/>
      <c r="X1592" s="313">
        <v>18004.036997232</v>
      </c>
    </row>
    <row r="1593" spans="1:24" x14ac:dyDescent="0.3">
      <c r="A1593" s="317" t="s">
        <v>1928</v>
      </c>
      <c r="B1593" s="317" t="s">
        <v>4927</v>
      </c>
      <c r="C1593" s="318">
        <v>5</v>
      </c>
      <c r="D1593" s="318">
        <v>76</v>
      </c>
      <c r="E1593" s="318">
        <v>750</v>
      </c>
      <c r="F1593" s="318">
        <v>230</v>
      </c>
      <c r="G1593" s="318">
        <v>200</v>
      </c>
      <c r="H1593" s="319">
        <v>469.85999999999996</v>
      </c>
      <c r="I1593" s="319">
        <v>384.34547999999995</v>
      </c>
      <c r="J1593" s="319">
        <v>303.52956</v>
      </c>
      <c r="K1593" s="340">
        <v>11.76</v>
      </c>
      <c r="L1593" s="320">
        <v>0.5</v>
      </c>
      <c r="M1593" s="321">
        <v>4</v>
      </c>
      <c r="N1593" s="772"/>
      <c r="O1593" s="372">
        <f t="shared" si="90"/>
        <v>23721</v>
      </c>
      <c r="Q1593" s="396"/>
      <c r="R1593" s="33"/>
      <c r="S1593" s="30"/>
      <c r="X1593" s="319">
        <v>20627.386487532007</v>
      </c>
    </row>
    <row r="1594" spans="1:24" x14ac:dyDescent="0.3">
      <c r="A1594" s="77" t="s">
        <v>1929</v>
      </c>
      <c r="B1594" s="77" t="s">
        <v>4928</v>
      </c>
      <c r="C1594" s="29">
        <v>6</v>
      </c>
      <c r="D1594" s="29">
        <v>76</v>
      </c>
      <c r="E1594" s="29">
        <v>750</v>
      </c>
      <c r="F1594" s="29">
        <v>280</v>
      </c>
      <c r="G1594" s="29">
        <v>250</v>
      </c>
      <c r="H1594" s="313">
        <v>564.56999999999994</v>
      </c>
      <c r="I1594" s="313">
        <v>461.8182599999999</v>
      </c>
      <c r="J1594" s="313">
        <v>364.71221999999995</v>
      </c>
      <c r="K1594" s="20">
        <v>14.16</v>
      </c>
      <c r="L1594" s="314">
        <v>0.5</v>
      </c>
      <c r="M1594" s="315">
        <v>4</v>
      </c>
      <c r="N1594" s="772"/>
      <c r="O1594" s="372">
        <f t="shared" si="90"/>
        <v>26745</v>
      </c>
      <c r="Q1594" s="396"/>
      <c r="R1594" s="33"/>
      <c r="S1594" s="30"/>
      <c r="X1594" s="313">
        <v>23256.207553787997</v>
      </c>
    </row>
    <row r="1595" spans="1:24" x14ac:dyDescent="0.3">
      <c r="A1595" s="77" t="s">
        <v>1930</v>
      </c>
      <c r="B1595" s="77" t="s">
        <v>4929</v>
      </c>
      <c r="C1595" s="29">
        <v>7</v>
      </c>
      <c r="D1595" s="29">
        <v>76</v>
      </c>
      <c r="E1595" s="29">
        <v>750</v>
      </c>
      <c r="F1595" s="29">
        <v>330</v>
      </c>
      <c r="G1595" s="29">
        <v>300</v>
      </c>
      <c r="H1595" s="313">
        <v>658.05</v>
      </c>
      <c r="I1595" s="313">
        <v>538.28489999999988</v>
      </c>
      <c r="J1595" s="313">
        <v>425.1003</v>
      </c>
      <c r="K1595" s="20">
        <v>16.559999999999999</v>
      </c>
      <c r="L1595" s="314">
        <v>0.5</v>
      </c>
      <c r="M1595" s="315">
        <v>4</v>
      </c>
      <c r="N1595" s="772"/>
      <c r="O1595" s="372">
        <f t="shared" si="90"/>
        <v>29774</v>
      </c>
      <c r="Q1595" s="396"/>
      <c r="R1595" s="33"/>
      <c r="S1595" s="30"/>
      <c r="X1595" s="313">
        <v>25890.500195999997</v>
      </c>
    </row>
    <row r="1596" spans="1:24" x14ac:dyDescent="0.3">
      <c r="A1596" s="317" t="s">
        <v>1931</v>
      </c>
      <c r="B1596" s="317" t="s">
        <v>4930</v>
      </c>
      <c r="C1596" s="318">
        <v>8</v>
      </c>
      <c r="D1596" s="318">
        <v>76</v>
      </c>
      <c r="E1596" s="318">
        <v>750</v>
      </c>
      <c r="F1596" s="318">
        <v>380</v>
      </c>
      <c r="G1596" s="318">
        <v>350</v>
      </c>
      <c r="H1596" s="319">
        <v>751.53000000000009</v>
      </c>
      <c r="I1596" s="319">
        <v>614.75153999999998</v>
      </c>
      <c r="J1596" s="319">
        <v>485.48838000000006</v>
      </c>
      <c r="K1596" s="340">
        <v>18.96</v>
      </c>
      <c r="L1596" s="320">
        <v>0.5</v>
      </c>
      <c r="M1596" s="321">
        <v>4</v>
      </c>
      <c r="N1596" s="772"/>
      <c r="O1596" s="372">
        <f t="shared" si="90"/>
        <v>32810</v>
      </c>
      <c r="Q1596" s="396"/>
      <c r="R1596" s="33"/>
      <c r="S1596" s="30"/>
      <c r="X1596" s="319">
        <v>28530.264414167999</v>
      </c>
    </row>
    <row r="1597" spans="1:24" x14ac:dyDescent="0.3">
      <c r="A1597" s="77" t="s">
        <v>1932</v>
      </c>
      <c r="B1597" s="77" t="s">
        <v>4931</v>
      </c>
      <c r="C1597" s="29">
        <v>9</v>
      </c>
      <c r="D1597" s="29">
        <v>76</v>
      </c>
      <c r="E1597" s="29">
        <v>750</v>
      </c>
      <c r="F1597" s="29">
        <v>430</v>
      </c>
      <c r="G1597" s="29">
        <v>400</v>
      </c>
      <c r="H1597" s="313">
        <v>847.46999999999991</v>
      </c>
      <c r="I1597" s="313">
        <v>693.23045999999988</v>
      </c>
      <c r="J1597" s="313">
        <v>547.46561999999994</v>
      </c>
      <c r="K1597" s="20">
        <v>21.36</v>
      </c>
      <c r="L1597" s="314">
        <v>0.5</v>
      </c>
      <c r="M1597" s="315">
        <v>4</v>
      </c>
      <c r="N1597" s="772"/>
      <c r="O1597" s="372">
        <f t="shared" si="90"/>
        <v>35852</v>
      </c>
      <c r="Q1597" s="396"/>
      <c r="R1597" s="33"/>
      <c r="S1597" s="30"/>
      <c r="X1597" s="313">
        <v>31175.500208292</v>
      </c>
    </row>
    <row r="1598" spans="1:24" x14ac:dyDescent="0.3">
      <c r="A1598" s="77" t="s">
        <v>1933</v>
      </c>
      <c r="B1598" s="77" t="s">
        <v>4932</v>
      </c>
      <c r="C1598" s="29">
        <v>10</v>
      </c>
      <c r="D1598" s="29">
        <v>76</v>
      </c>
      <c r="E1598" s="29">
        <v>750</v>
      </c>
      <c r="F1598" s="29">
        <v>480</v>
      </c>
      <c r="G1598" s="29">
        <v>450</v>
      </c>
      <c r="H1598" s="313">
        <v>940.95</v>
      </c>
      <c r="I1598" s="313">
        <v>769.69709999999998</v>
      </c>
      <c r="J1598" s="313">
        <v>607.8537</v>
      </c>
      <c r="K1598" s="20">
        <v>23.759999999999998</v>
      </c>
      <c r="L1598" s="314">
        <v>0.5</v>
      </c>
      <c r="M1598" s="315">
        <v>6</v>
      </c>
      <c r="N1598" s="772"/>
      <c r="O1598" s="372">
        <f t="shared" si="90"/>
        <v>38900</v>
      </c>
      <c r="Q1598" s="396"/>
      <c r="R1598" s="33"/>
      <c r="S1598" s="30"/>
      <c r="X1598" s="313">
        <v>33826.207578372007</v>
      </c>
    </row>
    <row r="1599" spans="1:24" x14ac:dyDescent="0.3">
      <c r="A1599" s="317" t="s">
        <v>1934</v>
      </c>
      <c r="B1599" s="317" t="s">
        <v>4933</v>
      </c>
      <c r="C1599" s="318">
        <v>11</v>
      </c>
      <c r="D1599" s="318">
        <v>76</v>
      </c>
      <c r="E1599" s="318">
        <v>750</v>
      </c>
      <c r="F1599" s="318">
        <v>530</v>
      </c>
      <c r="G1599" s="318">
        <v>500</v>
      </c>
      <c r="H1599" s="319">
        <v>1034.43</v>
      </c>
      <c r="I1599" s="319">
        <v>846.16373999999996</v>
      </c>
      <c r="J1599" s="319">
        <v>668.24178000000006</v>
      </c>
      <c r="K1599" s="340">
        <v>26.16</v>
      </c>
      <c r="L1599" s="320">
        <v>0.5</v>
      </c>
      <c r="M1599" s="321">
        <v>6</v>
      </c>
      <c r="N1599" s="772"/>
      <c r="O1599" s="372">
        <f t="shared" si="90"/>
        <v>41955</v>
      </c>
      <c r="Q1599" s="396"/>
      <c r="R1599" s="33"/>
      <c r="S1599" s="30"/>
      <c r="X1599" s="319">
        <v>36482.386524407993</v>
      </c>
    </row>
    <row r="1600" spans="1:24" x14ac:dyDescent="0.3">
      <c r="A1600" s="77" t="s">
        <v>1935</v>
      </c>
      <c r="B1600" s="77" t="s">
        <v>4934</v>
      </c>
      <c r="C1600" s="29">
        <v>12</v>
      </c>
      <c r="D1600" s="29">
        <v>76</v>
      </c>
      <c r="E1600" s="29">
        <v>750</v>
      </c>
      <c r="F1600" s="29">
        <v>580</v>
      </c>
      <c r="G1600" s="29">
        <v>550</v>
      </c>
      <c r="H1600" s="313">
        <v>1129.1399999999999</v>
      </c>
      <c r="I1600" s="313">
        <v>923.63651999999979</v>
      </c>
      <c r="J1600" s="313">
        <v>729.42443999999989</v>
      </c>
      <c r="K1600" s="20">
        <v>28.560000000000002</v>
      </c>
      <c r="L1600" s="314">
        <v>0.5</v>
      </c>
      <c r="M1600" s="315">
        <v>6</v>
      </c>
      <c r="N1600" s="772"/>
      <c r="O1600" s="372">
        <f t="shared" si="90"/>
        <v>44976</v>
      </c>
      <c r="Q1600" s="396"/>
      <c r="R1600" s="33"/>
      <c r="S1600" s="30"/>
      <c r="X1600" s="313">
        <v>39109.54545649801</v>
      </c>
    </row>
    <row r="1601" spans="1:24" x14ac:dyDescent="0.3">
      <c r="A1601" s="77" t="s">
        <v>1936</v>
      </c>
      <c r="B1601" s="77" t="s">
        <v>4935</v>
      </c>
      <c r="C1601" s="29">
        <v>13</v>
      </c>
      <c r="D1601" s="29">
        <v>76</v>
      </c>
      <c r="E1601" s="29">
        <v>750</v>
      </c>
      <c r="F1601" s="29">
        <v>630</v>
      </c>
      <c r="G1601" s="29">
        <v>600</v>
      </c>
      <c r="H1601" s="313">
        <v>1222.6199999999999</v>
      </c>
      <c r="I1601" s="313">
        <v>1000.1031599999999</v>
      </c>
      <c r="J1601" s="313">
        <v>789.81251999999995</v>
      </c>
      <c r="K1601" s="20">
        <v>30.96</v>
      </c>
      <c r="L1601" s="314">
        <v>0.5</v>
      </c>
      <c r="M1601" s="315">
        <v>6</v>
      </c>
      <c r="N1601" s="772"/>
      <c r="O1601" s="372">
        <f t="shared" si="90"/>
        <v>47993</v>
      </c>
      <c r="Q1601" s="396"/>
      <c r="R1601" s="33"/>
      <c r="S1601" s="30"/>
      <c r="X1601" s="313">
        <v>41733.166127399993</v>
      </c>
    </row>
    <row r="1602" spans="1:24" x14ac:dyDescent="0.3">
      <c r="A1602" s="77" t="s">
        <v>1937</v>
      </c>
      <c r="B1602" s="77" t="s">
        <v>4936</v>
      </c>
      <c r="C1602" s="29">
        <v>14</v>
      </c>
      <c r="D1602" s="29">
        <v>76</v>
      </c>
      <c r="E1602" s="29">
        <v>750</v>
      </c>
      <c r="F1602" s="29">
        <v>680</v>
      </c>
      <c r="G1602" s="29">
        <v>650</v>
      </c>
      <c r="H1602" s="313">
        <v>1317</v>
      </c>
      <c r="I1602" s="313">
        <v>1077</v>
      </c>
      <c r="J1602" s="313">
        <v>850</v>
      </c>
      <c r="K1602" s="20">
        <v>33.36</v>
      </c>
      <c r="L1602" s="314">
        <v>0.5</v>
      </c>
      <c r="M1602" s="315">
        <v>6</v>
      </c>
      <c r="N1602" s="773"/>
      <c r="O1602" s="372">
        <f t="shared" si="90"/>
        <v>51010</v>
      </c>
      <c r="Q1602" s="396"/>
      <c r="R1602" s="33"/>
      <c r="S1602" s="30"/>
      <c r="X1602" s="313">
        <v>44356.786798302011</v>
      </c>
    </row>
    <row r="1603" spans="1:24" x14ac:dyDescent="0.3">
      <c r="H1603" s="30"/>
      <c r="I1603" s="30"/>
      <c r="J1603" s="30"/>
      <c r="K1603" s="336"/>
      <c r="M1603" s="324"/>
      <c r="O1603" s="372">
        <f t="shared" si="90"/>
        <v>0</v>
      </c>
      <c r="Q1603" s="396"/>
      <c r="R1603" s="30"/>
      <c r="S1603" s="30"/>
      <c r="X1603" s="30"/>
    </row>
    <row r="1604" spans="1:24" x14ac:dyDescent="0.3">
      <c r="B1604" s="325" t="s">
        <v>177</v>
      </c>
      <c r="H1604" s="30"/>
      <c r="I1604" s="30"/>
      <c r="J1604" s="30"/>
      <c r="K1604" s="336"/>
      <c r="M1604" s="324"/>
      <c r="O1604" s="372">
        <f t="shared" si="90"/>
        <v>0</v>
      </c>
      <c r="Q1604" s="396"/>
      <c r="R1604" s="30"/>
      <c r="S1604" s="30"/>
      <c r="X1604" s="30"/>
    </row>
    <row r="1605" spans="1:24" x14ac:dyDescent="0.3">
      <c r="A1605" s="77" t="s">
        <v>1938</v>
      </c>
      <c r="B1605" s="77" t="s">
        <v>3908</v>
      </c>
      <c r="C1605" s="29">
        <v>2</v>
      </c>
      <c r="D1605" s="29">
        <v>76</v>
      </c>
      <c r="E1605" s="29">
        <v>1000</v>
      </c>
      <c r="F1605" s="29">
        <v>80</v>
      </c>
      <c r="G1605" s="29">
        <v>50</v>
      </c>
      <c r="H1605" s="313">
        <v>253.56450000000001</v>
      </c>
      <c r="I1605" s="313">
        <v>207.415761</v>
      </c>
      <c r="J1605" s="313">
        <v>163.80266700000001</v>
      </c>
      <c r="K1605" s="20">
        <v>5.76</v>
      </c>
      <c r="L1605" s="314">
        <v>0.5</v>
      </c>
      <c r="M1605" s="315">
        <v>2</v>
      </c>
      <c r="N1605" s="771" t="s">
        <v>201</v>
      </c>
      <c r="O1605" s="372">
        <f t="shared" si="90"/>
        <v>15548</v>
      </c>
      <c r="Q1605" s="396"/>
      <c r="R1605" s="33"/>
      <c r="S1605" s="30"/>
      <c r="X1605" s="313">
        <v>13520.3295447</v>
      </c>
    </row>
    <row r="1606" spans="1:24" x14ac:dyDescent="0.3">
      <c r="A1606" s="77" t="s">
        <v>1939</v>
      </c>
      <c r="B1606" s="77" t="s">
        <v>3909</v>
      </c>
      <c r="C1606" s="29">
        <v>3</v>
      </c>
      <c r="D1606" s="29">
        <v>76</v>
      </c>
      <c r="E1606" s="29">
        <v>1000</v>
      </c>
      <c r="F1606" s="29">
        <v>130</v>
      </c>
      <c r="G1606" s="29">
        <v>100</v>
      </c>
      <c r="H1606" s="313">
        <v>380.93099999999998</v>
      </c>
      <c r="I1606" s="313">
        <v>311.60155799999995</v>
      </c>
      <c r="J1606" s="313">
        <v>246.08142599999999</v>
      </c>
      <c r="K1606" s="20">
        <v>8.76</v>
      </c>
      <c r="L1606" s="314">
        <v>0.5</v>
      </c>
      <c r="M1606" s="315">
        <v>4</v>
      </c>
      <c r="N1606" s="772"/>
      <c r="O1606" s="372">
        <f t="shared" si="90"/>
        <v>18984</v>
      </c>
      <c r="Q1606" s="396"/>
      <c r="R1606" s="33"/>
      <c r="S1606" s="30"/>
      <c r="X1606" s="313">
        <v>16508.080274895005</v>
      </c>
    </row>
    <row r="1607" spans="1:24" x14ac:dyDescent="0.3">
      <c r="A1607" s="77" t="s">
        <v>1940</v>
      </c>
      <c r="B1607" s="77" t="s">
        <v>3910</v>
      </c>
      <c r="C1607" s="29">
        <v>4</v>
      </c>
      <c r="D1607" s="29">
        <v>76</v>
      </c>
      <c r="E1607" s="29">
        <v>1000</v>
      </c>
      <c r="F1607" s="29">
        <v>180</v>
      </c>
      <c r="G1607" s="29">
        <v>150</v>
      </c>
      <c r="H1607" s="313">
        <v>507.12900000000002</v>
      </c>
      <c r="I1607" s="313">
        <v>414.83152200000001</v>
      </c>
      <c r="J1607" s="313">
        <v>327.60533400000003</v>
      </c>
      <c r="K1607" s="20">
        <v>11.76</v>
      </c>
      <c r="L1607" s="314">
        <v>0.5</v>
      </c>
      <c r="M1607" s="315">
        <v>4</v>
      </c>
      <c r="N1607" s="772"/>
      <c r="O1607" s="372">
        <f t="shared" si="90"/>
        <v>22427</v>
      </c>
      <c r="Q1607" s="396"/>
      <c r="R1607" s="33"/>
      <c r="S1607" s="30"/>
      <c r="X1607" s="313">
        <v>19502.090296128001</v>
      </c>
    </row>
    <row r="1608" spans="1:24" x14ac:dyDescent="0.3">
      <c r="A1608" s="317" t="s">
        <v>1941</v>
      </c>
      <c r="B1608" s="317" t="s">
        <v>4937</v>
      </c>
      <c r="C1608" s="318">
        <v>5</v>
      </c>
      <c r="D1608" s="318">
        <v>76</v>
      </c>
      <c r="E1608" s="318">
        <v>1000</v>
      </c>
      <c r="F1608" s="318">
        <v>230</v>
      </c>
      <c r="G1608" s="318">
        <v>200</v>
      </c>
      <c r="H1608" s="319">
        <v>634.49549999999999</v>
      </c>
      <c r="I1608" s="319">
        <v>519.01731899999993</v>
      </c>
      <c r="J1608" s="319">
        <v>409.88409300000001</v>
      </c>
      <c r="K1608" s="340">
        <v>14.76</v>
      </c>
      <c r="L1608" s="320">
        <v>0.5</v>
      </c>
      <c r="M1608" s="321">
        <v>4</v>
      </c>
      <c r="N1608" s="772"/>
      <c r="O1608" s="372">
        <f t="shared" si="90"/>
        <v>25878</v>
      </c>
      <c r="Q1608" s="396"/>
      <c r="R1608" s="33"/>
      <c r="S1608" s="30"/>
      <c r="X1608" s="319">
        <v>22502.359608398998</v>
      </c>
    </row>
    <row r="1609" spans="1:24" x14ac:dyDescent="0.3">
      <c r="A1609" s="77" t="s">
        <v>1942</v>
      </c>
      <c r="B1609" s="77" t="s">
        <v>4938</v>
      </c>
      <c r="C1609" s="29">
        <v>6</v>
      </c>
      <c r="D1609" s="29">
        <v>76</v>
      </c>
      <c r="E1609" s="29">
        <v>1000</v>
      </c>
      <c r="F1609" s="29">
        <v>280</v>
      </c>
      <c r="G1609" s="29">
        <v>250</v>
      </c>
      <c r="H1609" s="313">
        <v>760.69349999999986</v>
      </c>
      <c r="I1609" s="313">
        <v>622.24728299999981</v>
      </c>
      <c r="J1609" s="313">
        <v>491.4080009999999</v>
      </c>
      <c r="K1609" s="20">
        <v>17.759999999999998</v>
      </c>
      <c r="L1609" s="314">
        <v>0.5</v>
      </c>
      <c r="M1609" s="315">
        <v>4</v>
      </c>
      <c r="N1609" s="772"/>
      <c r="O1609" s="372">
        <f t="shared" si="90"/>
        <v>29335</v>
      </c>
      <c r="Q1609" s="396"/>
      <c r="R1609" s="33"/>
      <c r="S1609" s="30"/>
      <c r="X1609" s="313">
        <v>25508.888211708003</v>
      </c>
    </row>
    <row r="1610" spans="1:24" x14ac:dyDescent="0.3">
      <c r="A1610" s="77" t="s">
        <v>1943</v>
      </c>
      <c r="B1610" s="77" t="s">
        <v>4939</v>
      </c>
      <c r="C1610" s="29">
        <v>7</v>
      </c>
      <c r="D1610" s="29">
        <v>76</v>
      </c>
      <c r="E1610" s="29">
        <v>1000</v>
      </c>
      <c r="F1610" s="29">
        <v>330</v>
      </c>
      <c r="G1610" s="29">
        <v>300</v>
      </c>
      <c r="H1610" s="313">
        <v>888.06</v>
      </c>
      <c r="I1610" s="313">
        <v>726.4330799999999</v>
      </c>
      <c r="J1610" s="313">
        <v>573.68675999999994</v>
      </c>
      <c r="K1610" s="20">
        <v>20.76</v>
      </c>
      <c r="L1610" s="314">
        <v>0.5</v>
      </c>
      <c r="M1610" s="315">
        <v>4</v>
      </c>
      <c r="N1610" s="772"/>
      <c r="O1610" s="372">
        <f t="shared" si="90"/>
        <v>32800</v>
      </c>
      <c r="Q1610" s="396"/>
      <c r="R1610" s="33"/>
      <c r="S1610" s="30"/>
      <c r="X1610" s="313">
        <v>28521.676106055002</v>
      </c>
    </row>
    <row r="1611" spans="1:24" x14ac:dyDescent="0.3">
      <c r="A1611" s="317" t="s">
        <v>1944</v>
      </c>
      <c r="B1611" s="317" t="s">
        <v>4940</v>
      </c>
      <c r="C1611" s="318">
        <v>8</v>
      </c>
      <c r="D1611" s="318">
        <v>76</v>
      </c>
      <c r="E1611" s="318">
        <v>1000</v>
      </c>
      <c r="F1611" s="318">
        <v>380</v>
      </c>
      <c r="G1611" s="318">
        <v>350</v>
      </c>
      <c r="H1611" s="319">
        <v>1014.258</v>
      </c>
      <c r="I1611" s="319">
        <v>829.66304400000001</v>
      </c>
      <c r="J1611" s="319">
        <v>655.21066800000006</v>
      </c>
      <c r="K1611" s="340">
        <v>23.759999999999998</v>
      </c>
      <c r="L1611" s="320">
        <v>0.5</v>
      </c>
      <c r="M1611" s="321">
        <v>4</v>
      </c>
      <c r="N1611" s="772"/>
      <c r="O1611" s="372">
        <f t="shared" si="90"/>
        <v>36272</v>
      </c>
      <c r="Q1611" s="396"/>
      <c r="R1611" s="33"/>
      <c r="S1611" s="30"/>
      <c r="X1611" s="319">
        <v>31540.723291440001</v>
      </c>
    </row>
    <row r="1612" spans="1:24" x14ac:dyDescent="0.3">
      <c r="A1612" s="77" t="s">
        <v>1945</v>
      </c>
      <c r="B1612" s="77" t="s">
        <v>4941</v>
      </c>
      <c r="C1612" s="29">
        <v>9</v>
      </c>
      <c r="D1612" s="29">
        <v>76</v>
      </c>
      <c r="E1612" s="29">
        <v>1000</v>
      </c>
      <c r="F1612" s="29">
        <v>430</v>
      </c>
      <c r="G1612" s="29">
        <v>400</v>
      </c>
      <c r="H1612" s="313">
        <v>1141.6244999999999</v>
      </c>
      <c r="I1612" s="313">
        <v>933.84884099999988</v>
      </c>
      <c r="J1612" s="313">
        <v>737.48942699999998</v>
      </c>
      <c r="K1612" s="20">
        <v>26.759999999999998</v>
      </c>
      <c r="L1612" s="314">
        <v>0.5</v>
      </c>
      <c r="M1612" s="315">
        <v>4</v>
      </c>
      <c r="N1612" s="772"/>
      <c r="O1612" s="372">
        <f t="shared" si="90"/>
        <v>39751</v>
      </c>
      <c r="Q1612" s="396"/>
      <c r="R1612" s="33"/>
      <c r="S1612" s="30"/>
      <c r="X1612" s="313">
        <v>34566.029767863001</v>
      </c>
    </row>
    <row r="1613" spans="1:24" x14ac:dyDescent="0.3">
      <c r="A1613" s="77" t="s">
        <v>1946</v>
      </c>
      <c r="B1613" s="77" t="s">
        <v>4942</v>
      </c>
      <c r="C1613" s="29">
        <v>10</v>
      </c>
      <c r="D1613" s="29">
        <v>76</v>
      </c>
      <c r="E1613" s="29">
        <v>1000</v>
      </c>
      <c r="F1613" s="29">
        <v>480</v>
      </c>
      <c r="G1613" s="29">
        <v>450</v>
      </c>
      <c r="H1613" s="313">
        <v>1267.8225</v>
      </c>
      <c r="I1613" s="313">
        <v>1037.0788049999999</v>
      </c>
      <c r="J1613" s="313">
        <v>819.01333499999998</v>
      </c>
      <c r="K1613" s="20">
        <v>29.759999999999998</v>
      </c>
      <c r="L1613" s="314">
        <v>0.5</v>
      </c>
      <c r="M1613" s="315">
        <v>6</v>
      </c>
      <c r="N1613" s="772"/>
      <c r="O1613" s="372">
        <f t="shared" ref="O1613:O1676" si="91">ROUND(X1613*1.15,0)</f>
        <v>43239</v>
      </c>
      <c r="Q1613" s="396"/>
      <c r="R1613" s="33"/>
      <c r="S1613" s="30"/>
      <c r="X1613" s="313">
        <v>37599.362821152004</v>
      </c>
    </row>
    <row r="1614" spans="1:24" x14ac:dyDescent="0.3">
      <c r="A1614" s="317" t="s">
        <v>1947</v>
      </c>
      <c r="B1614" s="317" t="s">
        <v>4943</v>
      </c>
      <c r="C1614" s="318">
        <v>11</v>
      </c>
      <c r="D1614" s="318">
        <v>76</v>
      </c>
      <c r="E1614" s="318">
        <v>1000</v>
      </c>
      <c r="F1614" s="318">
        <v>530</v>
      </c>
      <c r="G1614" s="318">
        <v>500</v>
      </c>
      <c r="H1614" s="319">
        <v>1395.1890000000001</v>
      </c>
      <c r="I1614" s="319">
        <v>1141.264602</v>
      </c>
      <c r="J1614" s="319">
        <v>901.29209400000002</v>
      </c>
      <c r="K1614" s="340">
        <v>32.76</v>
      </c>
      <c r="L1614" s="320">
        <v>0.5</v>
      </c>
      <c r="M1614" s="321">
        <v>6</v>
      </c>
      <c r="N1614" s="772"/>
      <c r="O1614" s="372">
        <f t="shared" si="91"/>
        <v>46733</v>
      </c>
      <c r="Q1614" s="396"/>
      <c r="R1614" s="33"/>
      <c r="S1614" s="30"/>
      <c r="X1614" s="319">
        <v>40637.18972441701</v>
      </c>
    </row>
    <row r="1615" spans="1:24" x14ac:dyDescent="0.3">
      <c r="A1615" s="77" t="s">
        <v>1948</v>
      </c>
      <c r="B1615" s="77" t="s">
        <v>4944</v>
      </c>
      <c r="C1615" s="29">
        <v>12</v>
      </c>
      <c r="D1615" s="29">
        <v>76</v>
      </c>
      <c r="E1615" s="29">
        <v>1000</v>
      </c>
      <c r="F1615" s="29">
        <v>580</v>
      </c>
      <c r="G1615" s="29">
        <v>550</v>
      </c>
      <c r="H1615" s="313">
        <v>1521.3869999999997</v>
      </c>
      <c r="I1615" s="313">
        <v>1244.4945659999996</v>
      </c>
      <c r="J1615" s="313">
        <v>982.8160019999998</v>
      </c>
      <c r="K1615" s="20">
        <v>35.76</v>
      </c>
      <c r="L1615" s="314">
        <v>0.5</v>
      </c>
      <c r="M1615" s="315">
        <v>6</v>
      </c>
      <c r="N1615" s="772"/>
      <c r="O1615" s="372">
        <f t="shared" si="91"/>
        <v>50184</v>
      </c>
      <c r="Q1615" s="396"/>
      <c r="R1615" s="33"/>
      <c r="S1615" s="30"/>
      <c r="X1615" s="313">
        <v>43638.519777138004</v>
      </c>
    </row>
    <row r="1616" spans="1:24" x14ac:dyDescent="0.3">
      <c r="A1616" s="77" t="s">
        <v>1949</v>
      </c>
      <c r="B1616" s="77" t="s">
        <v>4945</v>
      </c>
      <c r="C1616" s="29">
        <v>13</v>
      </c>
      <c r="D1616" s="29">
        <v>76</v>
      </c>
      <c r="E1616" s="29">
        <v>1000</v>
      </c>
      <c r="F1616" s="29">
        <v>630</v>
      </c>
      <c r="G1616" s="29">
        <v>600</v>
      </c>
      <c r="H1616" s="313">
        <v>1648.7535</v>
      </c>
      <c r="I1616" s="313">
        <v>1348.6803629999999</v>
      </c>
      <c r="J1616" s="313">
        <v>1065.0947610000001</v>
      </c>
      <c r="K1616" s="20">
        <v>38.76</v>
      </c>
      <c r="L1616" s="314">
        <v>0.5</v>
      </c>
      <c r="M1616" s="315">
        <v>6</v>
      </c>
      <c r="N1616" s="772"/>
      <c r="O1616" s="372">
        <f t="shared" si="91"/>
        <v>53636</v>
      </c>
      <c r="Q1616" s="396"/>
      <c r="R1616" s="33"/>
      <c r="S1616" s="30"/>
      <c r="X1616" s="313">
        <v>46639.849829859006</v>
      </c>
    </row>
    <row r="1617" spans="1:24" x14ac:dyDescent="0.3">
      <c r="A1617" s="77" t="s">
        <v>1950</v>
      </c>
      <c r="B1617" s="77" t="s">
        <v>4946</v>
      </c>
      <c r="C1617" s="29">
        <v>14</v>
      </c>
      <c r="D1617" s="29">
        <v>76</v>
      </c>
      <c r="E1617" s="29">
        <v>1000</v>
      </c>
      <c r="F1617" s="29">
        <v>680</v>
      </c>
      <c r="G1617" s="29">
        <v>650</v>
      </c>
      <c r="H1617" s="313">
        <v>1774.9515000000001</v>
      </c>
      <c r="I1617" s="313">
        <v>1451.9103270000001</v>
      </c>
      <c r="J1617" s="313">
        <v>1146.6186690000002</v>
      </c>
      <c r="K1617" s="20">
        <v>41.760000000000005</v>
      </c>
      <c r="L1617" s="314">
        <v>0.5</v>
      </c>
      <c r="M1617" s="315">
        <v>6</v>
      </c>
      <c r="N1617" s="773"/>
      <c r="O1617" s="372">
        <f t="shared" si="91"/>
        <v>57087</v>
      </c>
      <c r="Q1617" s="396"/>
      <c r="R1617" s="33"/>
      <c r="S1617" s="30"/>
      <c r="X1617" s="313">
        <v>49641.179882580007</v>
      </c>
    </row>
    <row r="1618" spans="1:24" x14ac:dyDescent="0.3">
      <c r="H1618" s="30"/>
      <c r="I1618" s="30"/>
      <c r="J1618" s="30"/>
      <c r="K1618" s="336"/>
      <c r="M1618" s="324"/>
      <c r="O1618" s="372">
        <f t="shared" si="91"/>
        <v>0</v>
      </c>
      <c r="Q1618" s="396"/>
      <c r="R1618" s="30"/>
      <c r="S1618" s="30"/>
      <c r="X1618" s="30"/>
    </row>
    <row r="1619" spans="1:24" x14ac:dyDescent="0.3">
      <c r="B1619" s="325" t="s">
        <v>178</v>
      </c>
      <c r="H1619" s="30"/>
      <c r="I1619" s="30"/>
      <c r="J1619" s="30"/>
      <c r="K1619" s="336"/>
      <c r="M1619" s="324"/>
      <c r="O1619" s="372">
        <f t="shared" si="91"/>
        <v>0</v>
      </c>
      <c r="Q1619" s="396"/>
      <c r="R1619" s="30"/>
      <c r="S1619" s="30"/>
      <c r="X1619" s="30"/>
    </row>
    <row r="1620" spans="1:24" x14ac:dyDescent="0.3">
      <c r="A1620" s="77" t="s">
        <v>1951</v>
      </c>
      <c r="B1620" s="77" t="s">
        <v>3911</v>
      </c>
      <c r="C1620" s="29">
        <v>2</v>
      </c>
      <c r="D1620" s="29">
        <v>76</v>
      </c>
      <c r="E1620" s="29">
        <v>1250</v>
      </c>
      <c r="F1620" s="29">
        <v>80</v>
      </c>
      <c r="G1620" s="29">
        <v>50</v>
      </c>
      <c r="H1620" s="313">
        <v>314.32650000000001</v>
      </c>
      <c r="I1620" s="313">
        <v>257.119077</v>
      </c>
      <c r="J1620" s="313">
        <v>203.05491900000001</v>
      </c>
      <c r="K1620" s="20">
        <v>6.96</v>
      </c>
      <c r="L1620" s="314">
        <v>0.5</v>
      </c>
      <c r="M1620" s="315">
        <v>2</v>
      </c>
      <c r="N1620" s="771" t="s">
        <v>201</v>
      </c>
      <c r="O1620" s="372">
        <f t="shared" si="91"/>
        <v>17022</v>
      </c>
      <c r="Q1620" s="396"/>
      <c r="R1620" s="33"/>
      <c r="S1620" s="30"/>
      <c r="X1620" s="313">
        <v>14801.427293400002</v>
      </c>
    </row>
    <row r="1621" spans="1:24" x14ac:dyDescent="0.3">
      <c r="A1621" s="77" t="s">
        <v>1952</v>
      </c>
      <c r="B1621" s="77" t="s">
        <v>3912</v>
      </c>
      <c r="C1621" s="29">
        <v>3</v>
      </c>
      <c r="D1621" s="29">
        <v>76</v>
      </c>
      <c r="E1621" s="29">
        <v>1250</v>
      </c>
      <c r="F1621" s="29">
        <v>130</v>
      </c>
      <c r="G1621" s="29">
        <v>100</v>
      </c>
      <c r="H1621" s="313">
        <v>472.07400000000001</v>
      </c>
      <c r="I1621" s="313">
        <v>386.15653199999997</v>
      </c>
      <c r="J1621" s="313">
        <v>304.95980400000002</v>
      </c>
      <c r="K1621" s="20">
        <v>10.56</v>
      </c>
      <c r="L1621" s="314">
        <v>0.5</v>
      </c>
      <c r="M1621" s="315">
        <v>4</v>
      </c>
      <c r="N1621" s="772"/>
      <c r="O1621" s="372">
        <f t="shared" si="91"/>
        <v>21194</v>
      </c>
      <c r="Q1621" s="396"/>
      <c r="R1621" s="33"/>
      <c r="S1621" s="30"/>
      <c r="X1621" s="313">
        <v>18429.995311398001</v>
      </c>
    </row>
    <row r="1622" spans="1:24" x14ac:dyDescent="0.3">
      <c r="A1622" s="77" t="s">
        <v>1953</v>
      </c>
      <c r="B1622" s="77" t="s">
        <v>3913</v>
      </c>
      <c r="C1622" s="29">
        <v>4</v>
      </c>
      <c r="D1622" s="29">
        <v>76</v>
      </c>
      <c r="E1622" s="29">
        <v>1250</v>
      </c>
      <c r="F1622" s="29">
        <v>180</v>
      </c>
      <c r="G1622" s="29">
        <v>150</v>
      </c>
      <c r="H1622" s="313">
        <v>629.82150000000001</v>
      </c>
      <c r="I1622" s="313">
        <v>515.19398699999999</v>
      </c>
      <c r="J1622" s="313">
        <v>406.864689</v>
      </c>
      <c r="K1622" s="20">
        <v>14.16</v>
      </c>
      <c r="L1622" s="314">
        <v>0.5</v>
      </c>
      <c r="M1622" s="315">
        <v>4</v>
      </c>
      <c r="N1622" s="772"/>
      <c r="O1622" s="372">
        <f t="shared" si="91"/>
        <v>25376</v>
      </c>
      <c r="Q1622" s="396"/>
      <c r="R1622" s="33"/>
      <c r="S1622" s="30"/>
      <c r="X1622" s="313">
        <v>22066.167454848</v>
      </c>
    </row>
    <row r="1623" spans="1:24" x14ac:dyDescent="0.3">
      <c r="A1623" s="317" t="s">
        <v>1954</v>
      </c>
      <c r="B1623" s="317" t="s">
        <v>4947</v>
      </c>
      <c r="C1623" s="318">
        <v>5</v>
      </c>
      <c r="D1623" s="318">
        <v>76</v>
      </c>
      <c r="E1623" s="318">
        <v>1250</v>
      </c>
      <c r="F1623" s="318">
        <v>230</v>
      </c>
      <c r="G1623" s="318">
        <v>200</v>
      </c>
      <c r="H1623" s="319">
        <v>787.56900000000007</v>
      </c>
      <c r="I1623" s="319">
        <v>644.23144200000002</v>
      </c>
      <c r="J1623" s="319">
        <v>508.76957400000003</v>
      </c>
      <c r="K1623" s="340">
        <v>17.760000000000002</v>
      </c>
      <c r="L1623" s="320">
        <v>0.5</v>
      </c>
      <c r="M1623" s="321">
        <v>4</v>
      </c>
      <c r="N1623" s="772"/>
      <c r="O1623" s="372">
        <f t="shared" si="91"/>
        <v>29566</v>
      </c>
      <c r="Q1623" s="396"/>
      <c r="R1623" s="33"/>
      <c r="S1623" s="30"/>
      <c r="X1623" s="319">
        <v>25709.943723749999</v>
      </c>
    </row>
    <row r="1624" spans="1:24" x14ac:dyDescent="0.3">
      <c r="A1624" s="77" t="s">
        <v>1955</v>
      </c>
      <c r="B1624" s="77" t="s">
        <v>4948</v>
      </c>
      <c r="C1624" s="29">
        <v>6</v>
      </c>
      <c r="D1624" s="29">
        <v>76</v>
      </c>
      <c r="E1624" s="29">
        <v>1250</v>
      </c>
      <c r="F1624" s="29">
        <v>280</v>
      </c>
      <c r="G1624" s="29">
        <v>250</v>
      </c>
      <c r="H1624" s="313">
        <v>944.14800000000002</v>
      </c>
      <c r="I1624" s="313">
        <v>772.31306399999994</v>
      </c>
      <c r="J1624" s="313">
        <v>609.91960800000004</v>
      </c>
      <c r="K1624" s="20">
        <v>21.36</v>
      </c>
      <c r="L1624" s="314">
        <v>0.5</v>
      </c>
      <c r="M1624" s="315">
        <v>4</v>
      </c>
      <c r="N1624" s="772"/>
      <c r="O1624" s="372">
        <f t="shared" si="91"/>
        <v>33766</v>
      </c>
      <c r="Q1624" s="396"/>
      <c r="R1624" s="33"/>
      <c r="S1624" s="30"/>
      <c r="X1624" s="313">
        <v>29361.324118104003</v>
      </c>
    </row>
    <row r="1625" spans="1:24" x14ac:dyDescent="0.3">
      <c r="A1625" s="77" t="s">
        <v>1956</v>
      </c>
      <c r="B1625" s="77" t="s">
        <v>4949</v>
      </c>
      <c r="C1625" s="29">
        <v>7</v>
      </c>
      <c r="D1625" s="29">
        <v>76</v>
      </c>
      <c r="E1625" s="29">
        <v>1250</v>
      </c>
      <c r="F1625" s="29">
        <v>330</v>
      </c>
      <c r="G1625" s="29">
        <v>300</v>
      </c>
      <c r="H1625" s="313">
        <v>1101.8955000000001</v>
      </c>
      <c r="I1625" s="313">
        <v>901.35051899999996</v>
      </c>
      <c r="J1625" s="313">
        <v>711.82449300000007</v>
      </c>
      <c r="K1625" s="20">
        <v>24.96</v>
      </c>
      <c r="L1625" s="314">
        <v>0.5</v>
      </c>
      <c r="M1625" s="315">
        <v>4</v>
      </c>
      <c r="N1625" s="772"/>
      <c r="O1625" s="372">
        <f t="shared" si="91"/>
        <v>37973</v>
      </c>
      <c r="Q1625" s="396"/>
      <c r="R1625" s="33"/>
      <c r="S1625" s="30"/>
      <c r="X1625" s="313">
        <v>33020.308637909999</v>
      </c>
    </row>
    <row r="1626" spans="1:24" x14ac:dyDescent="0.3">
      <c r="A1626" s="317" t="s">
        <v>1957</v>
      </c>
      <c r="B1626" s="317" t="s">
        <v>4950</v>
      </c>
      <c r="C1626" s="318">
        <v>8</v>
      </c>
      <c r="D1626" s="318">
        <v>76</v>
      </c>
      <c r="E1626" s="318">
        <v>1250</v>
      </c>
      <c r="F1626" s="318">
        <v>380</v>
      </c>
      <c r="G1626" s="318">
        <v>350</v>
      </c>
      <c r="H1626" s="319">
        <v>1259.643</v>
      </c>
      <c r="I1626" s="319">
        <v>1030.387974</v>
      </c>
      <c r="J1626" s="319">
        <v>813.729378</v>
      </c>
      <c r="K1626" s="340">
        <v>28.560000000000002</v>
      </c>
      <c r="L1626" s="320">
        <v>0.5</v>
      </c>
      <c r="M1626" s="321">
        <v>4</v>
      </c>
      <c r="N1626" s="772"/>
      <c r="O1626" s="372">
        <f t="shared" si="91"/>
        <v>42192</v>
      </c>
      <c r="Q1626" s="396"/>
      <c r="R1626" s="33"/>
      <c r="S1626" s="30"/>
      <c r="X1626" s="319">
        <v>36688.660879463998</v>
      </c>
    </row>
    <row r="1627" spans="1:24" x14ac:dyDescent="0.3">
      <c r="A1627" s="77" t="s">
        <v>1958</v>
      </c>
      <c r="B1627" s="77" t="s">
        <v>4951</v>
      </c>
      <c r="C1627" s="29">
        <v>9</v>
      </c>
      <c r="D1627" s="29">
        <v>76</v>
      </c>
      <c r="E1627" s="29">
        <v>1250</v>
      </c>
      <c r="F1627" s="29">
        <v>430</v>
      </c>
      <c r="G1627" s="29">
        <v>400</v>
      </c>
      <c r="H1627" s="313">
        <v>1417.3905000000002</v>
      </c>
      <c r="I1627" s="313">
        <v>1159.4254290000001</v>
      </c>
      <c r="J1627" s="313">
        <v>915.63426300000015</v>
      </c>
      <c r="K1627" s="20">
        <v>32.159999999999997</v>
      </c>
      <c r="L1627" s="314">
        <v>0.5</v>
      </c>
      <c r="M1627" s="315">
        <v>4</v>
      </c>
      <c r="N1627" s="772"/>
      <c r="O1627" s="372">
        <f t="shared" si="91"/>
        <v>46417</v>
      </c>
      <c r="Q1627" s="396"/>
      <c r="R1627" s="33"/>
      <c r="S1627" s="30"/>
      <c r="X1627" s="313">
        <v>40362.855494939991</v>
      </c>
    </row>
    <row r="1628" spans="1:24" x14ac:dyDescent="0.3">
      <c r="A1628" s="77" t="s">
        <v>1959</v>
      </c>
      <c r="B1628" s="77" t="s">
        <v>4952</v>
      </c>
      <c r="C1628" s="29">
        <v>10</v>
      </c>
      <c r="D1628" s="29">
        <v>76</v>
      </c>
      <c r="E1628" s="29">
        <v>1250</v>
      </c>
      <c r="F1628" s="29">
        <v>480</v>
      </c>
      <c r="G1628" s="29">
        <v>450</v>
      </c>
      <c r="H1628" s="313">
        <v>1573.9695000000002</v>
      </c>
      <c r="I1628" s="313">
        <v>1287.507051</v>
      </c>
      <c r="J1628" s="313">
        <v>1016.7842970000002</v>
      </c>
      <c r="K1628" s="20">
        <v>35.76</v>
      </c>
      <c r="L1628" s="314">
        <v>0.5</v>
      </c>
      <c r="M1628" s="315">
        <v>6</v>
      </c>
      <c r="N1628" s="772"/>
      <c r="O1628" s="372">
        <f t="shared" si="91"/>
        <v>50655</v>
      </c>
      <c r="Q1628" s="396"/>
      <c r="R1628" s="33"/>
      <c r="S1628" s="30"/>
      <c r="X1628" s="313">
        <v>44048.188807523999</v>
      </c>
    </row>
    <row r="1629" spans="1:24" x14ac:dyDescent="0.3">
      <c r="A1629" s="317" t="s">
        <v>1960</v>
      </c>
      <c r="B1629" s="317" t="s">
        <v>4953</v>
      </c>
      <c r="C1629" s="318">
        <v>11</v>
      </c>
      <c r="D1629" s="318">
        <v>76</v>
      </c>
      <c r="E1629" s="318">
        <v>1250</v>
      </c>
      <c r="F1629" s="318">
        <v>530</v>
      </c>
      <c r="G1629" s="318">
        <v>500</v>
      </c>
      <c r="H1629" s="319">
        <v>1731.7170000000001</v>
      </c>
      <c r="I1629" s="319">
        <v>1416.544506</v>
      </c>
      <c r="J1629" s="319">
        <v>1118.6891820000001</v>
      </c>
      <c r="K1629" s="340">
        <v>39.36</v>
      </c>
      <c r="L1629" s="320">
        <v>0.5</v>
      </c>
      <c r="M1629" s="321">
        <v>6</v>
      </c>
      <c r="N1629" s="772"/>
      <c r="O1629" s="372">
        <f t="shared" si="91"/>
        <v>54898</v>
      </c>
      <c r="Q1629" s="396"/>
      <c r="R1629" s="33"/>
      <c r="S1629" s="30"/>
      <c r="X1629" s="319">
        <v>47737.595363436019</v>
      </c>
    </row>
    <row r="1630" spans="1:24" x14ac:dyDescent="0.3">
      <c r="A1630" s="77" t="s">
        <v>1961</v>
      </c>
      <c r="B1630" s="77" t="s">
        <v>4954</v>
      </c>
      <c r="C1630" s="29">
        <v>12</v>
      </c>
      <c r="D1630" s="29">
        <v>76</v>
      </c>
      <c r="E1630" s="29">
        <v>1250</v>
      </c>
      <c r="F1630" s="29">
        <v>580</v>
      </c>
      <c r="G1630" s="29">
        <v>550</v>
      </c>
      <c r="H1630" s="313">
        <v>1889.4645</v>
      </c>
      <c r="I1630" s="313">
        <v>1545.5819609999999</v>
      </c>
      <c r="J1630" s="313">
        <v>1220.594067</v>
      </c>
      <c r="K1630" s="20">
        <v>42.96</v>
      </c>
      <c r="L1630" s="314">
        <v>0.5</v>
      </c>
      <c r="M1630" s="315">
        <v>6</v>
      </c>
      <c r="N1630" s="772"/>
      <c r="O1630" s="372">
        <f t="shared" si="91"/>
        <v>59093</v>
      </c>
      <c r="Q1630" s="396"/>
      <c r="R1630" s="33"/>
      <c r="S1630" s="30"/>
      <c r="X1630" s="313">
        <v>51385.54264826401</v>
      </c>
    </row>
    <row r="1631" spans="1:24" x14ac:dyDescent="0.3">
      <c r="A1631" s="77" t="s">
        <v>1962</v>
      </c>
      <c r="B1631" s="77" t="s">
        <v>4955</v>
      </c>
      <c r="C1631" s="29">
        <v>13</v>
      </c>
      <c r="D1631" s="29">
        <v>76</v>
      </c>
      <c r="E1631" s="29">
        <v>1250</v>
      </c>
      <c r="F1631" s="29">
        <v>630</v>
      </c>
      <c r="G1631" s="29">
        <v>600</v>
      </c>
      <c r="H1631" s="313">
        <v>2046.0435</v>
      </c>
      <c r="I1631" s="313">
        <v>1673.6635829999998</v>
      </c>
      <c r="J1631" s="313">
        <v>1321.744101</v>
      </c>
      <c r="K1631" s="20">
        <v>46.56</v>
      </c>
      <c r="L1631" s="314">
        <v>0.5</v>
      </c>
      <c r="M1631" s="315">
        <v>6</v>
      </c>
      <c r="N1631" s="772"/>
      <c r="O1631" s="372">
        <f t="shared" si="91"/>
        <v>63286</v>
      </c>
      <c r="Q1631" s="396"/>
      <c r="R1631" s="33"/>
      <c r="S1631" s="30"/>
      <c r="X1631" s="313">
        <v>55031.720802497992</v>
      </c>
    </row>
    <row r="1632" spans="1:24" x14ac:dyDescent="0.3">
      <c r="A1632" s="77" t="s">
        <v>1963</v>
      </c>
      <c r="B1632" s="77" t="s">
        <v>4956</v>
      </c>
      <c r="C1632" s="29">
        <v>14</v>
      </c>
      <c r="D1632" s="29">
        <v>76</v>
      </c>
      <c r="E1632" s="29">
        <v>1250</v>
      </c>
      <c r="F1632" s="29">
        <v>680</v>
      </c>
      <c r="G1632" s="29">
        <v>650</v>
      </c>
      <c r="H1632" s="313">
        <v>2203.7910000000002</v>
      </c>
      <c r="I1632" s="313">
        <v>1802.7010379999999</v>
      </c>
      <c r="J1632" s="313">
        <v>1423.6489860000001</v>
      </c>
      <c r="K1632" s="20">
        <v>50.16</v>
      </c>
      <c r="L1632" s="314">
        <v>0.5</v>
      </c>
      <c r="M1632" s="315">
        <v>6</v>
      </c>
      <c r="N1632" s="773"/>
      <c r="O1632" s="372">
        <f t="shared" si="91"/>
        <v>67480</v>
      </c>
      <c r="Q1632" s="396"/>
      <c r="R1632" s="33"/>
      <c r="S1632" s="30"/>
      <c r="X1632" s="313">
        <v>58677.898956732002</v>
      </c>
    </row>
    <row r="1633" spans="1:24" x14ac:dyDescent="0.3">
      <c r="H1633" s="30"/>
      <c r="I1633" s="30"/>
      <c r="J1633" s="30"/>
      <c r="K1633" s="336"/>
      <c r="M1633" s="324"/>
      <c r="O1633" s="372">
        <f t="shared" si="91"/>
        <v>0</v>
      </c>
      <c r="Q1633" s="396"/>
      <c r="R1633" s="30"/>
      <c r="S1633" s="30"/>
      <c r="X1633" s="30"/>
    </row>
    <row r="1634" spans="1:24" x14ac:dyDescent="0.3">
      <c r="B1634" s="325" t="s">
        <v>179</v>
      </c>
      <c r="H1634" s="30"/>
      <c r="I1634" s="30"/>
      <c r="J1634" s="30"/>
      <c r="K1634" s="336"/>
      <c r="M1634" s="324"/>
      <c r="O1634" s="372">
        <f t="shared" si="91"/>
        <v>0</v>
      </c>
      <c r="Q1634" s="396"/>
      <c r="R1634" s="30"/>
      <c r="S1634" s="30"/>
      <c r="X1634" s="30"/>
    </row>
    <row r="1635" spans="1:24" x14ac:dyDescent="0.3">
      <c r="A1635" s="77" t="s">
        <v>1964</v>
      </c>
      <c r="B1635" s="77" t="s">
        <v>3914</v>
      </c>
      <c r="C1635" s="29">
        <v>2</v>
      </c>
      <c r="D1635" s="29">
        <v>76</v>
      </c>
      <c r="E1635" s="29">
        <v>1500</v>
      </c>
      <c r="F1635" s="29">
        <v>80</v>
      </c>
      <c r="G1635" s="29">
        <v>50</v>
      </c>
      <c r="H1635" s="313">
        <v>378.59400000000005</v>
      </c>
      <c r="I1635" s="313">
        <v>309.68989200000004</v>
      </c>
      <c r="J1635" s="313">
        <v>244.57172400000005</v>
      </c>
      <c r="K1635" s="20">
        <v>8.16</v>
      </c>
      <c r="L1635" s="314">
        <v>0.5</v>
      </c>
      <c r="M1635" s="315">
        <v>2</v>
      </c>
      <c r="N1635" s="771" t="s">
        <v>201</v>
      </c>
      <c r="O1635" s="372">
        <f t="shared" si="91"/>
        <v>17467</v>
      </c>
      <c r="P1635" s="33"/>
      <c r="Q1635" s="396"/>
      <c r="R1635" s="33"/>
      <c r="S1635" s="30"/>
      <c r="X1635" s="313">
        <v>15188.735915099996</v>
      </c>
    </row>
    <row r="1636" spans="1:24" x14ac:dyDescent="0.3">
      <c r="A1636" s="77" t="s">
        <v>1965</v>
      </c>
      <c r="B1636" s="77" t="s">
        <v>3915</v>
      </c>
      <c r="C1636" s="29">
        <v>3</v>
      </c>
      <c r="D1636" s="29">
        <v>76</v>
      </c>
      <c r="E1636" s="29">
        <v>1500</v>
      </c>
      <c r="F1636" s="29">
        <v>130</v>
      </c>
      <c r="G1636" s="29">
        <v>100</v>
      </c>
      <c r="H1636" s="313">
        <v>567.89100000000008</v>
      </c>
      <c r="I1636" s="313">
        <v>464.53483800000004</v>
      </c>
      <c r="J1636" s="313">
        <v>366.85758600000008</v>
      </c>
      <c r="K1636" s="20">
        <v>12.360000000000001</v>
      </c>
      <c r="L1636" s="314">
        <v>0.5</v>
      </c>
      <c r="M1636" s="315">
        <v>4</v>
      </c>
      <c r="N1636" s="772"/>
      <c r="O1636" s="372">
        <f t="shared" si="91"/>
        <v>21868</v>
      </c>
      <c r="P1636" s="33"/>
      <c r="Q1636" s="396"/>
      <c r="R1636" s="33"/>
      <c r="S1636" s="30"/>
      <c r="X1636" s="313">
        <v>19015.955715041997</v>
      </c>
    </row>
    <row r="1637" spans="1:24" x14ac:dyDescent="0.3">
      <c r="A1637" s="77" t="s">
        <v>1966</v>
      </c>
      <c r="B1637" s="77" t="s">
        <v>3916</v>
      </c>
      <c r="C1637" s="29">
        <v>4</v>
      </c>
      <c r="D1637" s="29">
        <v>76</v>
      </c>
      <c r="E1637" s="29">
        <v>1500</v>
      </c>
      <c r="F1637" s="29">
        <v>180</v>
      </c>
      <c r="G1637" s="29">
        <v>150</v>
      </c>
      <c r="H1637" s="313">
        <v>756.01949999999999</v>
      </c>
      <c r="I1637" s="313">
        <v>618.42395099999999</v>
      </c>
      <c r="J1637" s="313">
        <v>488.388597</v>
      </c>
      <c r="K1637" s="20">
        <v>16.560000000000002</v>
      </c>
      <c r="L1637" s="314">
        <v>0.5</v>
      </c>
      <c r="M1637" s="315">
        <v>4</v>
      </c>
      <c r="N1637" s="772"/>
      <c r="O1637" s="372">
        <f t="shared" si="91"/>
        <v>26279</v>
      </c>
      <c r="P1637" s="33"/>
      <c r="Q1637" s="396"/>
      <c r="R1637" s="33"/>
      <c r="S1637" s="30"/>
      <c r="X1637" s="313">
        <v>22851.196557551997</v>
      </c>
    </row>
    <row r="1638" spans="1:24" x14ac:dyDescent="0.3">
      <c r="A1638" s="317" t="s">
        <v>1967</v>
      </c>
      <c r="B1638" s="317" t="s">
        <v>4957</v>
      </c>
      <c r="C1638" s="318">
        <v>5</v>
      </c>
      <c r="D1638" s="318">
        <v>76</v>
      </c>
      <c r="E1638" s="318">
        <v>1500</v>
      </c>
      <c r="F1638" s="318">
        <v>230</v>
      </c>
      <c r="G1638" s="318">
        <v>200</v>
      </c>
      <c r="H1638" s="319">
        <v>945.31649999999991</v>
      </c>
      <c r="I1638" s="319">
        <v>773.26889699999992</v>
      </c>
      <c r="J1638" s="319">
        <v>610.67445899999996</v>
      </c>
      <c r="K1638" s="340">
        <v>20.76</v>
      </c>
      <c r="L1638" s="320">
        <v>0.5</v>
      </c>
      <c r="M1638" s="321">
        <v>4</v>
      </c>
      <c r="N1638" s="772"/>
      <c r="O1638" s="372">
        <f t="shared" si="91"/>
        <v>30699</v>
      </c>
      <c r="P1638" s="33"/>
      <c r="Q1638" s="396"/>
      <c r="R1638" s="33"/>
      <c r="S1638" s="30"/>
      <c r="X1638" s="319">
        <v>26694.458442629999</v>
      </c>
    </row>
    <row r="1639" spans="1:24" x14ac:dyDescent="0.3">
      <c r="A1639" s="77" t="s">
        <v>1968</v>
      </c>
      <c r="B1639" s="77" t="s">
        <v>4958</v>
      </c>
      <c r="C1639" s="29">
        <v>6</v>
      </c>
      <c r="D1639" s="29">
        <v>76</v>
      </c>
      <c r="E1639" s="29">
        <v>1500</v>
      </c>
      <c r="F1639" s="29">
        <v>280</v>
      </c>
      <c r="G1639" s="29">
        <v>250</v>
      </c>
      <c r="H1639" s="313">
        <v>1134.6135000000002</v>
      </c>
      <c r="I1639" s="313">
        <v>928.11384300000009</v>
      </c>
      <c r="J1639" s="313">
        <v>732.96032100000014</v>
      </c>
      <c r="K1639" s="20">
        <v>24.96</v>
      </c>
      <c r="L1639" s="314">
        <v>0.5</v>
      </c>
      <c r="M1639" s="315">
        <v>4</v>
      </c>
      <c r="N1639" s="772"/>
      <c r="O1639" s="372">
        <f t="shared" si="91"/>
        <v>35126</v>
      </c>
      <c r="P1639" s="33"/>
      <c r="Q1639" s="396"/>
      <c r="R1639" s="33"/>
      <c r="S1639" s="30"/>
      <c r="X1639" s="313">
        <v>30543.981463512006</v>
      </c>
    </row>
    <row r="1640" spans="1:24" x14ac:dyDescent="0.3">
      <c r="A1640" s="77" t="s">
        <v>1969</v>
      </c>
      <c r="B1640" s="77" t="s">
        <v>4959</v>
      </c>
      <c r="C1640" s="29">
        <v>7</v>
      </c>
      <c r="D1640" s="29">
        <v>76</v>
      </c>
      <c r="E1640" s="29">
        <v>1500</v>
      </c>
      <c r="F1640" s="29">
        <v>330</v>
      </c>
      <c r="G1640" s="29">
        <v>300</v>
      </c>
      <c r="H1640" s="313">
        <v>1323.9105</v>
      </c>
      <c r="I1640" s="313">
        <v>1082.9587889999998</v>
      </c>
      <c r="J1640" s="313">
        <v>855.24618299999997</v>
      </c>
      <c r="K1640" s="20">
        <v>29.16</v>
      </c>
      <c r="L1640" s="314">
        <v>0.5</v>
      </c>
      <c r="M1640" s="315">
        <v>4</v>
      </c>
      <c r="N1640" s="772"/>
      <c r="O1640" s="372">
        <f t="shared" si="91"/>
        <v>39564</v>
      </c>
      <c r="P1640" s="33"/>
      <c r="Q1640" s="396"/>
      <c r="R1640" s="33"/>
      <c r="S1640" s="30"/>
      <c r="X1640" s="313">
        <v>34403.283588959996</v>
      </c>
    </row>
    <row r="1641" spans="1:24" x14ac:dyDescent="0.3">
      <c r="A1641" s="317" t="s">
        <v>1970</v>
      </c>
      <c r="B1641" s="317" t="s">
        <v>4960</v>
      </c>
      <c r="C1641" s="318">
        <v>8</v>
      </c>
      <c r="D1641" s="318">
        <v>76</v>
      </c>
      <c r="E1641" s="318">
        <v>1500</v>
      </c>
      <c r="F1641" s="318">
        <v>380</v>
      </c>
      <c r="G1641" s="318">
        <v>350</v>
      </c>
      <c r="H1641" s="319">
        <v>1513.2075</v>
      </c>
      <c r="I1641" s="319">
        <v>1237.803735</v>
      </c>
      <c r="J1641" s="319">
        <v>977.53204500000004</v>
      </c>
      <c r="K1641" s="340">
        <v>33.36</v>
      </c>
      <c r="L1641" s="320">
        <v>0.5</v>
      </c>
      <c r="M1641" s="321">
        <v>4</v>
      </c>
      <c r="N1641" s="772"/>
      <c r="O1641" s="372">
        <f t="shared" si="91"/>
        <v>44009</v>
      </c>
      <c r="P1641" s="33"/>
      <c r="Q1641" s="396"/>
      <c r="R1641" s="33"/>
      <c r="S1641" s="30"/>
      <c r="X1641" s="319">
        <v>38268.84316068</v>
      </c>
    </row>
    <row r="1642" spans="1:24" x14ac:dyDescent="0.3">
      <c r="A1642" s="77" t="s">
        <v>1971</v>
      </c>
      <c r="B1642" s="77" t="s">
        <v>4961</v>
      </c>
      <c r="C1642" s="29">
        <v>9</v>
      </c>
      <c r="D1642" s="29">
        <v>76</v>
      </c>
      <c r="E1642" s="29">
        <v>1500</v>
      </c>
      <c r="F1642" s="29">
        <v>430</v>
      </c>
      <c r="G1642" s="29">
        <v>400</v>
      </c>
      <c r="H1642" s="313">
        <v>1702.5045000000002</v>
      </c>
      <c r="I1642" s="313">
        <v>1392.6486810000001</v>
      </c>
      <c r="J1642" s="313">
        <v>1099.8179070000001</v>
      </c>
      <c r="K1642" s="20">
        <v>37.56</v>
      </c>
      <c r="L1642" s="314">
        <v>0.5</v>
      </c>
      <c r="M1642" s="315">
        <v>4</v>
      </c>
      <c r="N1642" s="772"/>
      <c r="O1642" s="372">
        <f t="shared" si="91"/>
        <v>48466</v>
      </c>
      <c r="P1642" s="33"/>
      <c r="Q1642" s="396"/>
      <c r="R1642" s="33"/>
      <c r="S1642" s="30"/>
      <c r="X1642" s="313">
        <v>42144.185526497997</v>
      </c>
    </row>
    <row r="1643" spans="1:24" x14ac:dyDescent="0.3">
      <c r="A1643" s="77" t="s">
        <v>1972</v>
      </c>
      <c r="B1643" s="77" t="s">
        <v>4962</v>
      </c>
      <c r="C1643" s="29">
        <v>10</v>
      </c>
      <c r="D1643" s="29">
        <v>76</v>
      </c>
      <c r="E1643" s="29">
        <v>1500</v>
      </c>
      <c r="F1643" s="29">
        <v>480</v>
      </c>
      <c r="G1643" s="29">
        <v>450</v>
      </c>
      <c r="H1643" s="313">
        <v>1891.8015000000003</v>
      </c>
      <c r="I1643" s="313">
        <v>1547.4936270000001</v>
      </c>
      <c r="J1643" s="313">
        <v>1222.1037690000003</v>
      </c>
      <c r="K1643" s="20">
        <v>41.76</v>
      </c>
      <c r="L1643" s="314">
        <v>0.5</v>
      </c>
      <c r="M1643" s="315">
        <v>6</v>
      </c>
      <c r="N1643" s="772"/>
      <c r="O1643" s="372">
        <f t="shared" si="91"/>
        <v>52930</v>
      </c>
      <c r="P1643" s="33"/>
      <c r="Q1643" s="396"/>
      <c r="R1643" s="33"/>
      <c r="S1643" s="30"/>
      <c r="X1643" s="313">
        <v>46025.781649056</v>
      </c>
    </row>
    <row r="1644" spans="1:24" x14ac:dyDescent="0.3">
      <c r="A1644" s="317" t="s">
        <v>1973</v>
      </c>
      <c r="B1644" s="317" t="s">
        <v>4963</v>
      </c>
      <c r="C1644" s="318">
        <v>11</v>
      </c>
      <c r="D1644" s="318">
        <v>76</v>
      </c>
      <c r="E1644" s="318">
        <v>1500</v>
      </c>
      <c r="F1644" s="318">
        <v>530</v>
      </c>
      <c r="G1644" s="318">
        <v>500</v>
      </c>
      <c r="H1644" s="319">
        <v>2079.9299999999998</v>
      </c>
      <c r="I1644" s="319">
        <v>1701.3827399999998</v>
      </c>
      <c r="J1644" s="319">
        <v>1343.6347799999999</v>
      </c>
      <c r="K1644" s="340">
        <v>45.96</v>
      </c>
      <c r="L1644" s="320">
        <v>0.5</v>
      </c>
      <c r="M1644" s="321">
        <v>6</v>
      </c>
      <c r="N1644" s="772"/>
      <c r="O1644" s="372">
        <f t="shared" si="91"/>
        <v>57405</v>
      </c>
      <c r="P1644" s="33"/>
      <c r="Q1644" s="396"/>
      <c r="R1644" s="33"/>
      <c r="S1644" s="30"/>
      <c r="X1644" s="319">
        <v>49917.164255244003</v>
      </c>
    </row>
    <row r="1645" spans="1:24" x14ac:dyDescent="0.3">
      <c r="A1645" s="77" t="s">
        <v>1974</v>
      </c>
      <c r="B1645" s="77" t="s">
        <v>4964</v>
      </c>
      <c r="C1645" s="29">
        <v>12</v>
      </c>
      <c r="D1645" s="29">
        <v>76</v>
      </c>
      <c r="E1645" s="29">
        <v>1500</v>
      </c>
      <c r="F1645" s="29">
        <v>580</v>
      </c>
      <c r="G1645" s="29">
        <v>550</v>
      </c>
      <c r="H1645" s="313">
        <v>2269.2270000000003</v>
      </c>
      <c r="I1645" s="313">
        <v>1856.2276860000002</v>
      </c>
      <c r="J1645" s="313">
        <v>1465.9206420000003</v>
      </c>
      <c r="K1645" s="20">
        <v>50.160000000000004</v>
      </c>
      <c r="L1645" s="314">
        <v>0.5</v>
      </c>
      <c r="M1645" s="315">
        <v>6</v>
      </c>
      <c r="N1645" s="772"/>
      <c r="O1645" s="372">
        <f t="shared" si="91"/>
        <v>61822</v>
      </c>
      <c r="P1645" s="33"/>
      <c r="Q1645" s="396"/>
      <c r="R1645" s="33"/>
      <c r="S1645" s="30"/>
      <c r="X1645" s="313">
        <v>53757.946774818018</v>
      </c>
    </row>
    <row r="1646" spans="1:24" x14ac:dyDescent="0.3">
      <c r="A1646" s="77" t="s">
        <v>1975</v>
      </c>
      <c r="B1646" s="77" t="s">
        <v>4965</v>
      </c>
      <c r="C1646" s="29">
        <v>13</v>
      </c>
      <c r="D1646" s="29">
        <v>76</v>
      </c>
      <c r="E1646" s="29">
        <v>1500</v>
      </c>
      <c r="F1646" s="29">
        <v>630</v>
      </c>
      <c r="G1646" s="29">
        <v>600</v>
      </c>
      <c r="H1646" s="313">
        <v>2458.5239999999999</v>
      </c>
      <c r="I1646" s="313">
        <v>2011.0726319999999</v>
      </c>
      <c r="J1646" s="313">
        <v>1588.206504</v>
      </c>
      <c r="K1646" s="20">
        <v>54.360000000000007</v>
      </c>
      <c r="L1646" s="314">
        <v>0.5</v>
      </c>
      <c r="M1646" s="315">
        <v>6</v>
      </c>
      <c r="N1646" s="772"/>
      <c r="O1646" s="372">
        <f t="shared" si="91"/>
        <v>66245</v>
      </c>
      <c r="P1646" s="33"/>
      <c r="Q1646" s="396"/>
      <c r="R1646" s="33"/>
      <c r="S1646" s="30"/>
      <c r="X1646" s="313">
        <v>57604.036686173997</v>
      </c>
    </row>
    <row r="1647" spans="1:24" x14ac:dyDescent="0.3">
      <c r="A1647" s="77" t="s">
        <v>1976</v>
      </c>
      <c r="B1647" s="77" t="s">
        <v>4966</v>
      </c>
      <c r="C1647" s="29">
        <v>14</v>
      </c>
      <c r="D1647" s="29">
        <v>76</v>
      </c>
      <c r="E1647" s="29">
        <v>1500</v>
      </c>
      <c r="F1647" s="29">
        <v>680</v>
      </c>
      <c r="G1647" s="29">
        <v>650</v>
      </c>
      <c r="H1647" s="313">
        <v>2647.8209999999999</v>
      </c>
      <c r="I1647" s="313">
        <v>2165.9175779999996</v>
      </c>
      <c r="J1647" s="313">
        <v>1710.4923659999999</v>
      </c>
      <c r="K1647" s="20">
        <v>58.56</v>
      </c>
      <c r="L1647" s="314">
        <v>0.5</v>
      </c>
      <c r="M1647" s="315">
        <v>6</v>
      </c>
      <c r="N1647" s="773"/>
      <c r="O1647" s="372">
        <f t="shared" si="91"/>
        <v>70668</v>
      </c>
      <c r="P1647" s="33"/>
      <c r="Q1647" s="396"/>
      <c r="R1647" s="33"/>
      <c r="S1647" s="30"/>
      <c r="X1647" s="313">
        <v>61450.126597529998</v>
      </c>
    </row>
    <row r="1648" spans="1:24" x14ac:dyDescent="0.3">
      <c r="H1648" s="30"/>
      <c r="I1648" s="30"/>
      <c r="J1648" s="30"/>
      <c r="K1648" s="336"/>
      <c r="M1648" s="324"/>
      <c r="O1648" s="372">
        <f t="shared" si="91"/>
        <v>0</v>
      </c>
      <c r="Q1648" s="30"/>
      <c r="R1648" s="30"/>
      <c r="S1648" s="30"/>
      <c r="X1648" s="30"/>
    </row>
    <row r="1649" spans="1:24" x14ac:dyDescent="0.3">
      <c r="B1649" s="325" t="s">
        <v>180</v>
      </c>
      <c r="H1649" s="30"/>
      <c r="I1649" s="30"/>
      <c r="J1649" s="30"/>
      <c r="K1649" s="336"/>
      <c r="M1649" s="324"/>
      <c r="O1649" s="372">
        <f t="shared" si="91"/>
        <v>0</v>
      </c>
      <c r="Q1649" s="30"/>
      <c r="R1649" s="30"/>
      <c r="S1649" s="30"/>
      <c r="X1649" s="30"/>
    </row>
    <row r="1650" spans="1:24" x14ac:dyDescent="0.3">
      <c r="A1650" s="77" t="s">
        <v>1977</v>
      </c>
      <c r="B1650" s="77" t="s">
        <v>3917</v>
      </c>
      <c r="C1650" s="29">
        <v>2</v>
      </c>
      <c r="D1650" s="29">
        <v>76</v>
      </c>
      <c r="E1650" s="29">
        <v>1750</v>
      </c>
      <c r="F1650" s="29">
        <v>80</v>
      </c>
      <c r="G1650" s="29">
        <v>50</v>
      </c>
      <c r="H1650" s="313">
        <v>439.35599999999999</v>
      </c>
      <c r="I1650" s="313">
        <v>359.39320799999996</v>
      </c>
      <c r="J1650" s="313">
        <v>283.82397600000002</v>
      </c>
      <c r="K1650" s="20">
        <v>9.36</v>
      </c>
      <c r="L1650" s="314">
        <v>0.5</v>
      </c>
      <c r="M1650" s="315">
        <v>2</v>
      </c>
      <c r="N1650" s="771" t="s">
        <v>201</v>
      </c>
      <c r="O1650" s="372">
        <f t="shared" si="91"/>
        <v>18527</v>
      </c>
      <c r="Q1650" s="30"/>
      <c r="R1650" s="33"/>
      <c r="S1650" s="30"/>
      <c r="X1650" s="313">
        <v>16110.565485300003</v>
      </c>
    </row>
    <row r="1651" spans="1:24" x14ac:dyDescent="0.3">
      <c r="A1651" s="77" t="s">
        <v>1978</v>
      </c>
      <c r="B1651" s="77" t="s">
        <v>3918</v>
      </c>
      <c r="C1651" s="29">
        <v>3</v>
      </c>
      <c r="D1651" s="29">
        <v>76</v>
      </c>
      <c r="E1651" s="29">
        <v>1750</v>
      </c>
      <c r="F1651" s="29">
        <v>130</v>
      </c>
      <c r="G1651" s="29">
        <v>100</v>
      </c>
      <c r="H1651" s="313">
        <v>659.03399999999999</v>
      </c>
      <c r="I1651" s="313">
        <v>539.08981199999994</v>
      </c>
      <c r="J1651" s="313">
        <v>425.73596400000002</v>
      </c>
      <c r="K1651" s="20">
        <v>14.160000000000002</v>
      </c>
      <c r="L1651" s="314">
        <v>0.5</v>
      </c>
      <c r="M1651" s="315">
        <v>4</v>
      </c>
      <c r="N1651" s="772"/>
      <c r="O1651" s="372">
        <f t="shared" si="91"/>
        <v>23460</v>
      </c>
      <c r="Q1651" s="30"/>
      <c r="R1651" s="33"/>
      <c r="S1651" s="30"/>
      <c r="X1651" s="313">
        <v>20400.155590715993</v>
      </c>
    </row>
    <row r="1652" spans="1:24" x14ac:dyDescent="0.3">
      <c r="A1652" s="77" t="s">
        <v>1979</v>
      </c>
      <c r="B1652" s="77" t="s">
        <v>3919</v>
      </c>
      <c r="C1652" s="29">
        <v>4</v>
      </c>
      <c r="D1652" s="29">
        <v>76</v>
      </c>
      <c r="E1652" s="29">
        <v>1750</v>
      </c>
      <c r="F1652" s="29">
        <v>180</v>
      </c>
      <c r="G1652" s="29">
        <v>150</v>
      </c>
      <c r="H1652" s="313">
        <v>878.71199999999999</v>
      </c>
      <c r="I1652" s="313">
        <v>718.78641599999992</v>
      </c>
      <c r="J1652" s="313">
        <v>567.64795200000003</v>
      </c>
      <c r="K1652" s="20">
        <v>18.96</v>
      </c>
      <c r="L1652" s="314">
        <v>0.5</v>
      </c>
      <c r="M1652" s="315">
        <v>4</v>
      </c>
      <c r="N1652" s="772"/>
      <c r="O1652" s="372">
        <f t="shared" si="91"/>
        <v>28404</v>
      </c>
      <c r="Q1652" s="30"/>
      <c r="R1652" s="33"/>
      <c r="S1652" s="30"/>
      <c r="X1652" s="313">
        <v>24698.737085616009</v>
      </c>
    </row>
    <row r="1653" spans="1:24" x14ac:dyDescent="0.3">
      <c r="A1653" s="317" t="s">
        <v>1980</v>
      </c>
      <c r="B1653" s="317" t="s">
        <v>4967</v>
      </c>
      <c r="C1653" s="318">
        <v>5</v>
      </c>
      <c r="D1653" s="318">
        <v>76</v>
      </c>
      <c r="E1653" s="318">
        <v>1750</v>
      </c>
      <c r="F1653" s="318">
        <v>230</v>
      </c>
      <c r="G1653" s="318">
        <v>200</v>
      </c>
      <c r="H1653" s="319">
        <v>1098.3899999999999</v>
      </c>
      <c r="I1653" s="319">
        <v>898.4830199999999</v>
      </c>
      <c r="J1653" s="319">
        <v>709.55993999999998</v>
      </c>
      <c r="K1653" s="335">
        <v>23.76</v>
      </c>
      <c r="L1653" s="320">
        <v>0.5</v>
      </c>
      <c r="M1653" s="321">
        <v>4</v>
      </c>
      <c r="N1653" s="772"/>
      <c r="O1653" s="372">
        <f t="shared" si="91"/>
        <v>33357</v>
      </c>
      <c r="Q1653" s="30"/>
      <c r="R1653" s="33"/>
      <c r="S1653" s="30"/>
      <c r="X1653" s="319">
        <v>29006.309970000002</v>
      </c>
    </row>
    <row r="1654" spans="1:24" x14ac:dyDescent="0.3">
      <c r="A1654" s="77" t="s">
        <v>1981</v>
      </c>
      <c r="B1654" s="77" t="s">
        <v>4968</v>
      </c>
      <c r="C1654" s="29">
        <v>6</v>
      </c>
      <c r="D1654" s="29">
        <v>76</v>
      </c>
      <c r="E1654" s="29">
        <v>1750</v>
      </c>
      <c r="F1654" s="29">
        <v>280</v>
      </c>
      <c r="G1654" s="29">
        <v>250</v>
      </c>
      <c r="H1654" s="313">
        <v>1318.068</v>
      </c>
      <c r="I1654" s="313">
        <v>1078.1796239999999</v>
      </c>
      <c r="J1654" s="313">
        <v>851.47192800000005</v>
      </c>
      <c r="K1654" s="20">
        <v>28.560000000000002</v>
      </c>
      <c r="L1654" s="314">
        <v>0.5</v>
      </c>
      <c r="M1654" s="315">
        <v>4</v>
      </c>
      <c r="N1654" s="772"/>
      <c r="O1654" s="372">
        <f t="shared" si="91"/>
        <v>38323</v>
      </c>
      <c r="Q1654" s="30"/>
      <c r="R1654" s="33"/>
      <c r="S1654" s="30"/>
      <c r="X1654" s="313">
        <v>33324.634150631995</v>
      </c>
    </row>
    <row r="1655" spans="1:24" x14ac:dyDescent="0.3">
      <c r="A1655" s="77" t="s">
        <v>1982</v>
      </c>
      <c r="B1655" s="77" t="s">
        <v>4969</v>
      </c>
      <c r="C1655" s="29">
        <v>7</v>
      </c>
      <c r="D1655" s="29">
        <v>76</v>
      </c>
      <c r="E1655" s="29">
        <v>1750</v>
      </c>
      <c r="F1655" s="29">
        <v>330</v>
      </c>
      <c r="G1655" s="29">
        <v>300</v>
      </c>
      <c r="H1655" s="313">
        <v>1537.7460000000001</v>
      </c>
      <c r="I1655" s="313">
        <v>1257.8762280000001</v>
      </c>
      <c r="J1655" s="313">
        <v>993.38391600000011</v>
      </c>
      <c r="K1655" s="20">
        <v>33.36</v>
      </c>
      <c r="L1655" s="314">
        <v>0.5</v>
      </c>
      <c r="M1655" s="315">
        <v>4</v>
      </c>
      <c r="N1655" s="772"/>
      <c r="O1655" s="372">
        <f t="shared" si="91"/>
        <v>43298</v>
      </c>
      <c r="Q1655" s="30"/>
      <c r="R1655" s="33"/>
      <c r="S1655" s="30"/>
      <c r="X1655" s="313">
        <v>37650.191658750009</v>
      </c>
    </row>
    <row r="1656" spans="1:24" x14ac:dyDescent="0.3">
      <c r="A1656" s="317" t="s">
        <v>1983</v>
      </c>
      <c r="B1656" s="317" t="s">
        <v>4970</v>
      </c>
      <c r="C1656" s="318">
        <v>8</v>
      </c>
      <c r="D1656" s="318">
        <v>76</v>
      </c>
      <c r="E1656" s="318">
        <v>1750</v>
      </c>
      <c r="F1656" s="318">
        <v>380</v>
      </c>
      <c r="G1656" s="318">
        <v>350</v>
      </c>
      <c r="H1656" s="319">
        <v>1758.5925</v>
      </c>
      <c r="I1656" s="319">
        <v>1438.5286649999998</v>
      </c>
      <c r="J1656" s="319">
        <v>1136.050755</v>
      </c>
      <c r="K1656" s="335">
        <v>38.160000000000004</v>
      </c>
      <c r="L1656" s="320">
        <v>0.5</v>
      </c>
      <c r="M1656" s="321">
        <v>4</v>
      </c>
      <c r="N1656" s="772"/>
      <c r="O1656" s="372">
        <f t="shared" si="91"/>
        <v>48278</v>
      </c>
      <c r="Q1656" s="30"/>
      <c r="R1656" s="33"/>
      <c r="S1656" s="30"/>
      <c r="X1656" s="319">
        <v>41981.213363759991</v>
      </c>
    </row>
    <row r="1657" spans="1:24" x14ac:dyDescent="0.3">
      <c r="A1657" s="77" t="s">
        <v>1984</v>
      </c>
      <c r="B1657" s="77" t="s">
        <v>4971</v>
      </c>
      <c r="C1657" s="29">
        <v>9</v>
      </c>
      <c r="D1657" s="29">
        <v>76</v>
      </c>
      <c r="E1657" s="29">
        <v>1750</v>
      </c>
      <c r="F1657" s="29">
        <v>430</v>
      </c>
      <c r="G1657" s="29">
        <v>400</v>
      </c>
      <c r="H1657" s="313">
        <v>1978.2705000000001</v>
      </c>
      <c r="I1657" s="313">
        <v>1618.225269</v>
      </c>
      <c r="J1657" s="313">
        <v>1277.962743</v>
      </c>
      <c r="K1657" s="20">
        <v>42.960000000000008</v>
      </c>
      <c r="L1657" s="314">
        <v>0.5</v>
      </c>
      <c r="M1657" s="315">
        <v>4</v>
      </c>
      <c r="N1657" s="772"/>
      <c r="O1657" s="372">
        <f t="shared" si="91"/>
        <v>53273</v>
      </c>
      <c r="Q1657" s="30"/>
      <c r="R1657" s="33"/>
      <c r="S1657" s="30"/>
      <c r="X1657" s="313">
        <v>46324.74996131401</v>
      </c>
    </row>
    <row r="1658" spans="1:24" x14ac:dyDescent="0.3">
      <c r="A1658" s="77" t="s">
        <v>1985</v>
      </c>
      <c r="B1658" s="77" t="s">
        <v>4972</v>
      </c>
      <c r="C1658" s="29">
        <v>10</v>
      </c>
      <c r="D1658" s="29">
        <v>76</v>
      </c>
      <c r="E1658" s="29">
        <v>1750</v>
      </c>
      <c r="F1658" s="29">
        <v>480</v>
      </c>
      <c r="G1658" s="29">
        <v>450</v>
      </c>
      <c r="H1658" s="313">
        <v>2197.9485</v>
      </c>
      <c r="I1658" s="313">
        <v>1797.9218729999998</v>
      </c>
      <c r="J1658" s="313">
        <v>1419.8747310000001</v>
      </c>
      <c r="K1658" s="20">
        <v>47.76</v>
      </c>
      <c r="L1658" s="314">
        <v>0.5</v>
      </c>
      <c r="M1658" s="315">
        <v>6</v>
      </c>
      <c r="N1658" s="772"/>
      <c r="O1658" s="372">
        <f t="shared" si="91"/>
        <v>58279</v>
      </c>
      <c r="Q1658" s="30"/>
      <c r="R1658" s="33"/>
      <c r="S1658" s="30"/>
      <c r="X1658" s="313">
        <v>50677.277948351999</v>
      </c>
    </row>
    <row r="1659" spans="1:24" x14ac:dyDescent="0.3">
      <c r="A1659" s="317" t="s">
        <v>1986</v>
      </c>
      <c r="B1659" s="317" t="s">
        <v>4973</v>
      </c>
      <c r="C1659" s="318">
        <v>11</v>
      </c>
      <c r="D1659" s="318">
        <v>76</v>
      </c>
      <c r="E1659" s="318">
        <v>1750</v>
      </c>
      <c r="F1659" s="318">
        <v>530</v>
      </c>
      <c r="G1659" s="318">
        <v>500</v>
      </c>
      <c r="H1659" s="319">
        <v>2417.6265000000003</v>
      </c>
      <c r="I1659" s="319">
        <v>1977.6184770000002</v>
      </c>
      <c r="J1659" s="319">
        <v>1561.7867190000002</v>
      </c>
      <c r="K1659" s="335">
        <v>52.56</v>
      </c>
      <c r="L1659" s="320">
        <v>0.5</v>
      </c>
      <c r="M1659" s="321">
        <v>6</v>
      </c>
      <c r="N1659" s="772"/>
      <c r="O1659" s="372">
        <f t="shared" si="91"/>
        <v>63295</v>
      </c>
      <c r="Q1659" s="30"/>
      <c r="R1659" s="33"/>
      <c r="S1659" s="30"/>
      <c r="X1659" s="319">
        <v>55038.797324873995</v>
      </c>
    </row>
    <row r="1660" spans="1:24" x14ac:dyDescent="0.3">
      <c r="A1660" s="77" t="s">
        <v>1987</v>
      </c>
      <c r="B1660" s="77" t="s">
        <v>4974</v>
      </c>
      <c r="C1660" s="29">
        <v>12</v>
      </c>
      <c r="D1660" s="29">
        <v>76</v>
      </c>
      <c r="E1660" s="29">
        <v>1750</v>
      </c>
      <c r="F1660" s="29">
        <v>580</v>
      </c>
      <c r="G1660" s="29">
        <v>550</v>
      </c>
      <c r="H1660" s="313">
        <v>2637.3045000000002</v>
      </c>
      <c r="I1660" s="313">
        <v>2157.3150810000002</v>
      </c>
      <c r="J1660" s="313">
        <v>1703.6987070000002</v>
      </c>
      <c r="K1660" s="20">
        <v>57.360000000000007</v>
      </c>
      <c r="L1660" s="314">
        <v>0.5</v>
      </c>
      <c r="M1660" s="315">
        <v>6</v>
      </c>
      <c r="N1660" s="772"/>
      <c r="O1660" s="372">
        <f t="shared" si="91"/>
        <v>68251</v>
      </c>
      <c r="Q1660" s="30"/>
      <c r="R1660" s="33"/>
      <c r="S1660" s="30"/>
      <c r="X1660" s="313">
        <v>59348.399451857986</v>
      </c>
    </row>
    <row r="1661" spans="1:24" x14ac:dyDescent="0.3">
      <c r="A1661" s="77" t="s">
        <v>1988</v>
      </c>
      <c r="B1661" s="77" t="s">
        <v>4975</v>
      </c>
      <c r="C1661" s="29">
        <v>13</v>
      </c>
      <c r="D1661" s="29">
        <v>76</v>
      </c>
      <c r="E1661" s="29">
        <v>1750</v>
      </c>
      <c r="F1661" s="29">
        <v>630</v>
      </c>
      <c r="G1661" s="29">
        <v>600</v>
      </c>
      <c r="H1661" s="313">
        <v>2856.9825000000001</v>
      </c>
      <c r="I1661" s="313">
        <v>2337.0116849999999</v>
      </c>
      <c r="J1661" s="313">
        <v>1845.6106950000001</v>
      </c>
      <c r="K1661" s="20">
        <v>62.160000000000004</v>
      </c>
      <c r="L1661" s="314">
        <v>0.5</v>
      </c>
      <c r="M1661" s="315">
        <v>6</v>
      </c>
      <c r="N1661" s="772"/>
      <c r="O1661" s="372">
        <f t="shared" si="91"/>
        <v>73209</v>
      </c>
      <c r="Q1661" s="30"/>
      <c r="R1661" s="33"/>
      <c r="S1661" s="30"/>
      <c r="X1661" s="313">
        <v>63659.770709436008</v>
      </c>
    </row>
    <row r="1662" spans="1:24" x14ac:dyDescent="0.3">
      <c r="A1662" s="77" t="s">
        <v>1989</v>
      </c>
      <c r="B1662" s="77" t="s">
        <v>4976</v>
      </c>
      <c r="C1662" s="29">
        <v>14</v>
      </c>
      <c r="D1662" s="29">
        <v>76</v>
      </c>
      <c r="E1662" s="29">
        <v>1750</v>
      </c>
      <c r="F1662" s="29">
        <v>680</v>
      </c>
      <c r="G1662" s="29">
        <v>650</v>
      </c>
      <c r="H1662" s="313">
        <v>3076.6605</v>
      </c>
      <c r="I1662" s="313">
        <v>2516.7082889999997</v>
      </c>
      <c r="J1662" s="313">
        <v>1987.5226830000001</v>
      </c>
      <c r="K1662" s="20">
        <v>66.960000000000008</v>
      </c>
      <c r="L1662" s="314">
        <v>0.5</v>
      </c>
      <c r="M1662" s="315">
        <v>6</v>
      </c>
      <c r="N1662" s="773"/>
      <c r="O1662" s="372">
        <f t="shared" si="91"/>
        <v>78167</v>
      </c>
      <c r="Q1662" s="30"/>
      <c r="R1662" s="33"/>
      <c r="S1662" s="30"/>
      <c r="X1662" s="313">
        <v>67971.141967014002</v>
      </c>
    </row>
    <row r="1663" spans="1:24" x14ac:dyDescent="0.3">
      <c r="H1663" s="30"/>
      <c r="I1663" s="30"/>
      <c r="J1663" s="30"/>
      <c r="K1663" s="336"/>
      <c r="M1663" s="324"/>
      <c r="O1663" s="372">
        <f t="shared" si="91"/>
        <v>0</v>
      </c>
      <c r="Q1663" s="30"/>
      <c r="R1663" s="30"/>
      <c r="S1663" s="30"/>
      <c r="X1663" s="30"/>
    </row>
    <row r="1664" spans="1:24" x14ac:dyDescent="0.3">
      <c r="B1664" s="325" t="s">
        <v>181</v>
      </c>
      <c r="H1664" s="30"/>
      <c r="I1664" s="30"/>
      <c r="J1664" s="30"/>
      <c r="K1664" s="336"/>
      <c r="M1664" s="324"/>
      <c r="O1664" s="372">
        <f t="shared" si="91"/>
        <v>0</v>
      </c>
      <c r="Q1664" s="30"/>
      <c r="R1664" s="30"/>
      <c r="S1664" s="30"/>
      <c r="X1664" s="30"/>
    </row>
    <row r="1665" spans="1:24" x14ac:dyDescent="0.3">
      <c r="A1665" s="77" t="s">
        <v>1990</v>
      </c>
      <c r="B1665" s="77" t="s">
        <v>3920</v>
      </c>
      <c r="C1665" s="29">
        <v>2</v>
      </c>
      <c r="D1665" s="29">
        <v>76</v>
      </c>
      <c r="E1665" s="29">
        <v>2000</v>
      </c>
      <c r="F1665" s="29">
        <v>80</v>
      </c>
      <c r="G1665" s="29">
        <v>50</v>
      </c>
      <c r="H1665" s="313">
        <v>507.12900000000002</v>
      </c>
      <c r="I1665" s="313">
        <v>414.83152200000001</v>
      </c>
      <c r="J1665" s="313">
        <v>327.60533400000003</v>
      </c>
      <c r="K1665" s="20">
        <v>10.559999999999999</v>
      </c>
      <c r="L1665" s="314">
        <v>0.5</v>
      </c>
      <c r="M1665" s="315">
        <v>2</v>
      </c>
      <c r="N1665" s="771" t="s">
        <v>201</v>
      </c>
      <c r="O1665" s="372">
        <f t="shared" si="91"/>
        <v>20051</v>
      </c>
      <c r="Q1665" s="30"/>
      <c r="R1665" s="33"/>
      <c r="S1665" s="30"/>
      <c r="X1665" s="313">
        <v>17435.476426500005</v>
      </c>
    </row>
    <row r="1666" spans="1:24" x14ac:dyDescent="0.3">
      <c r="A1666" s="77" t="s">
        <v>1991</v>
      </c>
      <c r="B1666" s="77" t="s">
        <v>3921</v>
      </c>
      <c r="C1666" s="29">
        <v>3</v>
      </c>
      <c r="D1666" s="29">
        <v>76</v>
      </c>
      <c r="E1666" s="29">
        <v>2000</v>
      </c>
      <c r="F1666" s="29">
        <v>130</v>
      </c>
      <c r="G1666" s="29">
        <v>100</v>
      </c>
      <c r="H1666" s="313">
        <v>760.69349999999986</v>
      </c>
      <c r="I1666" s="313">
        <v>622.24728299999981</v>
      </c>
      <c r="J1666" s="313">
        <v>491.4080009999999</v>
      </c>
      <c r="K1666" s="20">
        <v>15.959999999999999</v>
      </c>
      <c r="L1666" s="314">
        <v>0.5</v>
      </c>
      <c r="M1666" s="315">
        <v>4</v>
      </c>
      <c r="N1666" s="772"/>
      <c r="O1666" s="372">
        <f t="shared" si="91"/>
        <v>25742</v>
      </c>
      <c r="Q1666" s="30"/>
      <c r="R1666" s="33"/>
      <c r="S1666" s="30"/>
      <c r="X1666" s="313">
        <v>22384.350849762006</v>
      </c>
    </row>
    <row r="1667" spans="1:24" x14ac:dyDescent="0.3">
      <c r="A1667" s="77" t="s">
        <v>1992</v>
      </c>
      <c r="B1667" s="77" t="s">
        <v>3922</v>
      </c>
      <c r="C1667" s="29">
        <v>4</v>
      </c>
      <c r="D1667" s="29">
        <v>76</v>
      </c>
      <c r="E1667" s="29">
        <v>2000</v>
      </c>
      <c r="F1667" s="29">
        <v>180</v>
      </c>
      <c r="G1667" s="29">
        <v>150</v>
      </c>
      <c r="H1667" s="313">
        <v>1014.258</v>
      </c>
      <c r="I1667" s="313">
        <v>829.66304400000001</v>
      </c>
      <c r="J1667" s="313">
        <v>655.21066800000006</v>
      </c>
      <c r="K1667" s="20">
        <v>21.36</v>
      </c>
      <c r="L1667" s="314">
        <v>0.5</v>
      </c>
      <c r="M1667" s="315">
        <v>4</v>
      </c>
      <c r="N1667" s="772"/>
      <c r="O1667" s="372">
        <f t="shared" si="91"/>
        <v>31445</v>
      </c>
      <c r="Q1667" s="30"/>
      <c r="R1667" s="33"/>
      <c r="S1667" s="30"/>
      <c r="X1667" s="313">
        <v>27343.600237008002</v>
      </c>
    </row>
    <row r="1668" spans="1:24" x14ac:dyDescent="0.3">
      <c r="A1668" s="317" t="s">
        <v>1993</v>
      </c>
      <c r="B1668" s="317" t="s">
        <v>4977</v>
      </c>
      <c r="C1668" s="318">
        <v>5</v>
      </c>
      <c r="D1668" s="318">
        <v>76</v>
      </c>
      <c r="E1668" s="318">
        <v>2000</v>
      </c>
      <c r="F1668" s="318">
        <v>230</v>
      </c>
      <c r="G1668" s="318">
        <v>200</v>
      </c>
      <c r="H1668" s="319">
        <v>1267.8225</v>
      </c>
      <c r="I1668" s="319">
        <v>1037.0788049999999</v>
      </c>
      <c r="J1668" s="319">
        <v>819.01333499999998</v>
      </c>
      <c r="K1668" s="340">
        <v>26.76</v>
      </c>
      <c r="L1668" s="320">
        <v>0.5</v>
      </c>
      <c r="M1668" s="321">
        <v>4</v>
      </c>
      <c r="N1668" s="772"/>
      <c r="O1668" s="372">
        <f t="shared" si="91"/>
        <v>37160</v>
      </c>
      <c r="Q1668" s="30"/>
      <c r="R1668" s="33"/>
      <c r="S1668" s="30"/>
      <c r="X1668" s="319">
        <v>32313.224588238001</v>
      </c>
    </row>
    <row r="1669" spans="1:24" x14ac:dyDescent="0.3">
      <c r="A1669" s="77" t="s">
        <v>1994</v>
      </c>
      <c r="B1669" s="77" t="s">
        <v>4978</v>
      </c>
      <c r="C1669" s="29">
        <v>6</v>
      </c>
      <c r="D1669" s="29">
        <v>76</v>
      </c>
      <c r="E1669" s="29">
        <v>2000</v>
      </c>
      <c r="F1669" s="29">
        <v>280</v>
      </c>
      <c r="G1669" s="29">
        <v>250</v>
      </c>
      <c r="H1669" s="313">
        <v>1521.3869999999997</v>
      </c>
      <c r="I1669" s="313">
        <v>1244.4945659999996</v>
      </c>
      <c r="J1669" s="313">
        <v>982.8160019999998</v>
      </c>
      <c r="K1669" s="20">
        <v>32.159999999999997</v>
      </c>
      <c r="L1669" s="314">
        <v>0.5</v>
      </c>
      <c r="M1669" s="315">
        <v>4</v>
      </c>
      <c r="N1669" s="772"/>
      <c r="O1669" s="372">
        <f t="shared" si="91"/>
        <v>42887</v>
      </c>
      <c r="Q1669" s="30"/>
      <c r="R1669" s="33"/>
      <c r="S1669" s="30"/>
      <c r="X1669" s="313">
        <v>37293.223903452003</v>
      </c>
    </row>
    <row r="1670" spans="1:24" x14ac:dyDescent="0.3">
      <c r="A1670" s="77" t="s">
        <v>1995</v>
      </c>
      <c r="B1670" s="77" t="s">
        <v>4979</v>
      </c>
      <c r="C1670" s="29">
        <v>7</v>
      </c>
      <c r="D1670" s="29">
        <v>76</v>
      </c>
      <c r="E1670" s="29">
        <v>2000</v>
      </c>
      <c r="F1670" s="29">
        <v>330</v>
      </c>
      <c r="G1670" s="29">
        <v>300</v>
      </c>
      <c r="H1670" s="313">
        <v>1774.9515000000001</v>
      </c>
      <c r="I1670" s="313">
        <v>1451.9103270000001</v>
      </c>
      <c r="J1670" s="313">
        <v>1146.6186690000002</v>
      </c>
      <c r="K1670" s="20">
        <v>37.56</v>
      </c>
      <c r="L1670" s="314">
        <v>0.5</v>
      </c>
      <c r="M1670" s="315">
        <v>4</v>
      </c>
      <c r="N1670" s="772"/>
      <c r="O1670" s="372">
        <f t="shared" si="91"/>
        <v>48626</v>
      </c>
      <c r="Q1670" s="30"/>
      <c r="R1670" s="33"/>
      <c r="S1670" s="30"/>
      <c r="X1670" s="313">
        <v>42283.598182650006</v>
      </c>
    </row>
    <row r="1671" spans="1:24" x14ac:dyDescent="0.3">
      <c r="A1671" s="317" t="s">
        <v>1996</v>
      </c>
      <c r="B1671" s="317" t="s">
        <v>4980</v>
      </c>
      <c r="C1671" s="318">
        <v>8</v>
      </c>
      <c r="D1671" s="318">
        <v>76</v>
      </c>
      <c r="E1671" s="318">
        <v>2000</v>
      </c>
      <c r="F1671" s="318">
        <v>380</v>
      </c>
      <c r="G1671" s="318">
        <v>350</v>
      </c>
      <c r="H1671" s="319">
        <v>2028.5160000000001</v>
      </c>
      <c r="I1671" s="319">
        <v>1659.326088</v>
      </c>
      <c r="J1671" s="319">
        <v>1310.4213360000001</v>
      </c>
      <c r="K1671" s="340">
        <v>42.96</v>
      </c>
      <c r="L1671" s="320">
        <v>0.5</v>
      </c>
      <c r="M1671" s="321">
        <v>4</v>
      </c>
      <c r="N1671" s="772"/>
      <c r="O1671" s="372">
        <f t="shared" si="91"/>
        <v>54379</v>
      </c>
      <c r="Q1671" s="30"/>
      <c r="R1671" s="33"/>
      <c r="S1671" s="30"/>
      <c r="X1671" s="319">
        <v>47286.111022128011</v>
      </c>
    </row>
    <row r="1672" spans="1:24" x14ac:dyDescent="0.3">
      <c r="A1672" s="77" t="s">
        <v>1997</v>
      </c>
      <c r="B1672" s="77" t="s">
        <v>4981</v>
      </c>
      <c r="C1672" s="29">
        <v>9</v>
      </c>
      <c r="D1672" s="29">
        <v>76</v>
      </c>
      <c r="E1672" s="29">
        <v>2000</v>
      </c>
      <c r="F1672" s="29">
        <v>430</v>
      </c>
      <c r="G1672" s="29">
        <v>400</v>
      </c>
      <c r="H1672" s="313">
        <v>2282.0805</v>
      </c>
      <c r="I1672" s="313">
        <v>1866.741849</v>
      </c>
      <c r="J1672" s="313">
        <v>1474.224003</v>
      </c>
      <c r="K1672" s="20">
        <v>48.36</v>
      </c>
      <c r="L1672" s="314">
        <v>0.5</v>
      </c>
      <c r="M1672" s="315">
        <v>4</v>
      </c>
      <c r="N1672" s="772"/>
      <c r="O1672" s="372">
        <f t="shared" si="91"/>
        <v>60142</v>
      </c>
      <c r="Q1672" s="30"/>
      <c r="R1672" s="33"/>
      <c r="S1672" s="30"/>
      <c r="X1672" s="313">
        <v>52297.237074060009</v>
      </c>
    </row>
    <row r="1673" spans="1:24" x14ac:dyDescent="0.3">
      <c r="A1673" s="77" t="s">
        <v>1998</v>
      </c>
      <c r="B1673" s="77" t="s">
        <v>4982</v>
      </c>
      <c r="C1673" s="29">
        <v>10</v>
      </c>
      <c r="D1673" s="29">
        <v>76</v>
      </c>
      <c r="E1673" s="29">
        <v>2000</v>
      </c>
      <c r="F1673" s="29">
        <v>480</v>
      </c>
      <c r="G1673" s="29">
        <v>450</v>
      </c>
      <c r="H1673" s="313">
        <v>2535.645</v>
      </c>
      <c r="I1673" s="313">
        <v>2074.1576099999997</v>
      </c>
      <c r="J1673" s="313">
        <v>1638.02667</v>
      </c>
      <c r="K1673" s="20">
        <v>53.76</v>
      </c>
      <c r="L1673" s="314">
        <v>0.5</v>
      </c>
      <c r="M1673" s="315">
        <v>6</v>
      </c>
      <c r="N1673" s="772"/>
      <c r="O1673" s="372">
        <f t="shared" si="91"/>
        <v>65921</v>
      </c>
      <c r="Q1673" s="30"/>
      <c r="R1673" s="33"/>
      <c r="S1673" s="30"/>
      <c r="X1673" s="313">
        <v>57322.272661632</v>
      </c>
    </row>
    <row r="1674" spans="1:24" x14ac:dyDescent="0.3">
      <c r="A1674" s="317" t="s">
        <v>1999</v>
      </c>
      <c r="B1674" s="317" t="s">
        <v>4983</v>
      </c>
      <c r="C1674" s="318">
        <v>11</v>
      </c>
      <c r="D1674" s="318">
        <v>76</v>
      </c>
      <c r="E1674" s="318">
        <v>2000</v>
      </c>
      <c r="F1674" s="318">
        <v>530</v>
      </c>
      <c r="G1674" s="318">
        <v>500</v>
      </c>
      <c r="H1674" s="319">
        <v>2789.2094999999999</v>
      </c>
      <c r="I1674" s="319">
        <v>2281.573371</v>
      </c>
      <c r="J1674" s="319">
        <v>1801.8293370000001</v>
      </c>
      <c r="K1674" s="340">
        <v>59.16</v>
      </c>
      <c r="L1674" s="320">
        <v>0.5</v>
      </c>
      <c r="M1674" s="321">
        <v>6</v>
      </c>
      <c r="N1674" s="772"/>
      <c r="O1674" s="372">
        <f t="shared" si="91"/>
        <v>71707</v>
      </c>
      <c r="Q1674" s="30"/>
      <c r="R1674" s="33"/>
      <c r="S1674" s="30"/>
      <c r="X1674" s="319">
        <v>62354.152331064004</v>
      </c>
    </row>
    <row r="1675" spans="1:24" x14ac:dyDescent="0.3">
      <c r="A1675" s="77" t="s">
        <v>2000</v>
      </c>
      <c r="B1675" s="77" t="s">
        <v>4984</v>
      </c>
      <c r="C1675" s="29">
        <v>12</v>
      </c>
      <c r="D1675" s="29">
        <v>76</v>
      </c>
      <c r="E1675" s="29">
        <v>2000</v>
      </c>
      <c r="F1675" s="29">
        <v>580</v>
      </c>
      <c r="G1675" s="29">
        <v>550</v>
      </c>
      <c r="H1675" s="313">
        <v>3042.7739999999994</v>
      </c>
      <c r="I1675" s="313">
        <v>2488.9891319999992</v>
      </c>
      <c r="J1675" s="313">
        <v>1965.6320039999996</v>
      </c>
      <c r="K1675" s="20">
        <v>64.559999999999988</v>
      </c>
      <c r="L1675" s="314">
        <v>0.5</v>
      </c>
      <c r="M1675" s="315">
        <v>6</v>
      </c>
      <c r="N1675" s="772"/>
      <c r="O1675" s="372">
        <f t="shared" si="91"/>
        <v>77428</v>
      </c>
      <c r="Q1675" s="30"/>
      <c r="R1675" s="33"/>
      <c r="S1675" s="30"/>
      <c r="X1675" s="313">
        <v>67328.947561391993</v>
      </c>
    </row>
    <row r="1676" spans="1:24" x14ac:dyDescent="0.3">
      <c r="A1676" s="77" t="s">
        <v>2001</v>
      </c>
      <c r="B1676" s="77" t="s">
        <v>4985</v>
      </c>
      <c r="C1676" s="29">
        <v>13</v>
      </c>
      <c r="D1676" s="29">
        <v>76</v>
      </c>
      <c r="E1676" s="29">
        <v>2000</v>
      </c>
      <c r="F1676" s="29">
        <v>630</v>
      </c>
      <c r="G1676" s="29">
        <v>600</v>
      </c>
      <c r="H1676" s="313">
        <v>3296.3385000000003</v>
      </c>
      <c r="I1676" s="313">
        <v>2696.4048929999999</v>
      </c>
      <c r="J1676" s="313">
        <v>2129.4346710000004</v>
      </c>
      <c r="K1676" s="20">
        <v>69.959999999999994</v>
      </c>
      <c r="L1676" s="314">
        <v>0.5</v>
      </c>
      <c r="M1676" s="315">
        <v>6</v>
      </c>
      <c r="N1676" s="772"/>
      <c r="O1676" s="372">
        <f t="shared" si="91"/>
        <v>83149</v>
      </c>
      <c r="Q1676" s="30"/>
      <c r="R1676" s="33"/>
      <c r="S1676" s="30"/>
      <c r="X1676" s="313">
        <v>72303.742791720011</v>
      </c>
    </row>
    <row r="1677" spans="1:24" x14ac:dyDescent="0.3">
      <c r="A1677" s="77" t="s">
        <v>2002</v>
      </c>
      <c r="B1677" s="77" t="s">
        <v>4986</v>
      </c>
      <c r="C1677" s="29">
        <v>14</v>
      </c>
      <c r="D1677" s="29">
        <v>76</v>
      </c>
      <c r="E1677" s="29">
        <v>2000</v>
      </c>
      <c r="F1677" s="29">
        <v>680</v>
      </c>
      <c r="G1677" s="29">
        <v>650</v>
      </c>
      <c r="H1677" s="313">
        <v>3549.9030000000002</v>
      </c>
      <c r="I1677" s="313">
        <v>2903.8206540000001</v>
      </c>
      <c r="J1677" s="313">
        <v>2293.2373380000004</v>
      </c>
      <c r="K1677" s="20">
        <v>75.36</v>
      </c>
      <c r="L1677" s="314">
        <v>0.5</v>
      </c>
      <c r="M1677" s="315">
        <v>6</v>
      </c>
      <c r="N1677" s="773"/>
      <c r="O1677" s="372">
        <f t="shared" ref="O1677:O1740" si="92">ROUND(X1677*1.15,0)</f>
        <v>88870</v>
      </c>
      <c r="Q1677" s="30"/>
      <c r="R1677" s="33"/>
      <c r="S1677" s="30"/>
      <c r="X1677" s="313">
        <v>77278.538022048</v>
      </c>
    </row>
    <row r="1678" spans="1:24" x14ac:dyDescent="0.3">
      <c r="C1678" s="311"/>
      <c r="D1678" s="311"/>
      <c r="E1678" s="311"/>
      <c r="F1678" s="311"/>
      <c r="G1678" s="311"/>
      <c r="H1678" s="33"/>
      <c r="I1678" s="33"/>
      <c r="J1678" s="33"/>
      <c r="K1678" s="336"/>
      <c r="L1678" s="322"/>
      <c r="M1678" s="323"/>
      <c r="O1678" s="372">
        <f t="shared" si="92"/>
        <v>0</v>
      </c>
      <c r="Q1678" s="30"/>
      <c r="R1678" s="30"/>
      <c r="S1678" s="30"/>
      <c r="X1678" s="33"/>
    </row>
    <row r="1679" spans="1:24" x14ac:dyDescent="0.3">
      <c r="B1679" s="325" t="s">
        <v>182</v>
      </c>
      <c r="H1679" s="30"/>
      <c r="I1679" s="30"/>
      <c r="J1679" s="30"/>
      <c r="K1679" s="336"/>
      <c r="M1679" s="324"/>
      <c r="O1679" s="372">
        <f t="shared" si="92"/>
        <v>0</v>
      </c>
      <c r="Q1679" s="30"/>
      <c r="R1679" s="33"/>
      <c r="S1679" s="30"/>
      <c r="X1679" s="30"/>
    </row>
    <row r="1680" spans="1:24" x14ac:dyDescent="0.3">
      <c r="A1680" s="77" t="s">
        <v>2003</v>
      </c>
      <c r="B1680" s="77" t="s">
        <v>3923</v>
      </c>
      <c r="C1680" s="29">
        <v>2</v>
      </c>
      <c r="D1680" s="29">
        <v>76</v>
      </c>
      <c r="E1680" s="29">
        <v>2200</v>
      </c>
      <c r="F1680" s="29">
        <v>80</v>
      </c>
      <c r="G1680" s="29">
        <v>50</v>
      </c>
      <c r="H1680" s="313">
        <v>557.3744999999999</v>
      </c>
      <c r="I1680" s="313">
        <v>455.93234099999989</v>
      </c>
      <c r="J1680" s="313">
        <v>360.06392699999992</v>
      </c>
      <c r="K1680" s="20">
        <v>11.52</v>
      </c>
      <c r="L1680" s="314">
        <v>0.5</v>
      </c>
      <c r="M1680" s="315">
        <v>2</v>
      </c>
      <c r="N1680" s="771" t="s">
        <v>201</v>
      </c>
      <c r="O1680" s="372">
        <f t="shared" si="92"/>
        <v>23833</v>
      </c>
      <c r="Q1680" s="30"/>
      <c r="R1680" s="33"/>
      <c r="S1680" s="30"/>
      <c r="X1680" s="313">
        <v>20724.386743500003</v>
      </c>
    </row>
    <row r="1681" spans="1:24" x14ac:dyDescent="0.3">
      <c r="A1681" s="77" t="s">
        <v>2004</v>
      </c>
      <c r="B1681" s="77" t="s">
        <v>3924</v>
      </c>
      <c r="C1681" s="29">
        <v>3</v>
      </c>
      <c r="D1681" s="29">
        <v>76</v>
      </c>
      <c r="E1681" s="29">
        <v>2200</v>
      </c>
      <c r="F1681" s="29">
        <v>130</v>
      </c>
      <c r="G1681" s="29">
        <v>100</v>
      </c>
      <c r="H1681" s="313">
        <v>836.64600000000007</v>
      </c>
      <c r="I1681" s="313">
        <v>684.37642800000003</v>
      </c>
      <c r="J1681" s="313">
        <v>540.47331600000007</v>
      </c>
      <c r="K1681" s="20">
        <v>17.399999999999999</v>
      </c>
      <c r="L1681" s="314">
        <v>0.5</v>
      </c>
      <c r="M1681" s="315">
        <v>4</v>
      </c>
      <c r="N1681" s="772"/>
      <c r="O1681" s="372">
        <f t="shared" si="92"/>
        <v>30789</v>
      </c>
      <c r="Q1681" s="30"/>
      <c r="R1681" s="33"/>
      <c r="S1681" s="30"/>
      <c r="X1681" s="313">
        <v>26773.011038598001</v>
      </c>
    </row>
    <row r="1682" spans="1:24" x14ac:dyDescent="0.3">
      <c r="A1682" s="77" t="s">
        <v>2005</v>
      </c>
      <c r="B1682" s="77" t="s">
        <v>3925</v>
      </c>
      <c r="C1682" s="29">
        <v>4</v>
      </c>
      <c r="D1682" s="29">
        <v>76</v>
      </c>
      <c r="E1682" s="29">
        <v>2200</v>
      </c>
      <c r="F1682" s="29">
        <v>180</v>
      </c>
      <c r="G1682" s="29">
        <v>150</v>
      </c>
      <c r="H1682" s="313">
        <v>1115.9175000000002</v>
      </c>
      <c r="I1682" s="313">
        <v>912.82051500000011</v>
      </c>
      <c r="J1682" s="313">
        <v>720.88270500000021</v>
      </c>
      <c r="K1682" s="20">
        <v>23.28</v>
      </c>
      <c r="L1682" s="314">
        <v>0.5</v>
      </c>
      <c r="M1682" s="315">
        <v>4</v>
      </c>
      <c r="N1682" s="772"/>
      <c r="O1682" s="372">
        <f t="shared" si="92"/>
        <v>37759</v>
      </c>
      <c r="Q1682" s="30"/>
      <c r="R1682" s="33"/>
      <c r="S1682" s="30"/>
      <c r="X1682" s="313">
        <v>32834.315845232006</v>
      </c>
    </row>
    <row r="1683" spans="1:24" x14ac:dyDescent="0.3">
      <c r="A1683" s="317" t="s">
        <v>2006</v>
      </c>
      <c r="B1683" s="317" t="s">
        <v>4987</v>
      </c>
      <c r="C1683" s="318">
        <v>5</v>
      </c>
      <c r="D1683" s="318">
        <v>76</v>
      </c>
      <c r="E1683" s="318">
        <v>2200</v>
      </c>
      <c r="F1683" s="318">
        <v>230</v>
      </c>
      <c r="G1683" s="318">
        <v>200</v>
      </c>
      <c r="H1683" s="319">
        <v>1395.1890000000001</v>
      </c>
      <c r="I1683" s="319">
        <v>1141.264602</v>
      </c>
      <c r="J1683" s="319">
        <v>901.29209400000002</v>
      </c>
      <c r="K1683" s="340">
        <v>29.160000000000004</v>
      </c>
      <c r="L1683" s="320">
        <v>0.5</v>
      </c>
      <c r="M1683" s="321">
        <v>4</v>
      </c>
      <c r="N1683" s="772"/>
      <c r="O1683" s="372">
        <f t="shared" si="92"/>
        <v>44745</v>
      </c>
      <c r="Q1683" s="30"/>
      <c r="R1683" s="33"/>
      <c r="S1683" s="30"/>
      <c r="X1683" s="319">
        <v>38908.301163402</v>
      </c>
    </row>
    <row r="1684" spans="1:24" x14ac:dyDescent="0.3">
      <c r="A1684" s="77" t="s">
        <v>2007</v>
      </c>
      <c r="B1684" s="77" t="s">
        <v>4988</v>
      </c>
      <c r="C1684" s="29">
        <v>6</v>
      </c>
      <c r="D1684" s="29">
        <v>76</v>
      </c>
      <c r="E1684" s="29">
        <v>2200</v>
      </c>
      <c r="F1684" s="29">
        <v>280</v>
      </c>
      <c r="G1684" s="29">
        <v>250</v>
      </c>
      <c r="H1684" s="313">
        <v>1673.2920000000001</v>
      </c>
      <c r="I1684" s="313">
        <v>1368.7528560000001</v>
      </c>
      <c r="J1684" s="313">
        <v>1080.9466320000001</v>
      </c>
      <c r="K1684" s="20">
        <v>35.04</v>
      </c>
      <c r="L1684" s="314">
        <v>0.5</v>
      </c>
      <c r="M1684" s="315">
        <v>4</v>
      </c>
      <c r="N1684" s="772"/>
      <c r="O1684" s="372">
        <f t="shared" si="92"/>
        <v>51744</v>
      </c>
      <c r="Q1684" s="30"/>
      <c r="R1684" s="33"/>
      <c r="S1684" s="30"/>
      <c r="X1684" s="313">
        <v>44994.966993108006</v>
      </c>
    </row>
    <row r="1685" spans="1:24" x14ac:dyDescent="0.3">
      <c r="A1685" s="77" t="s">
        <v>2008</v>
      </c>
      <c r="B1685" s="77" t="s">
        <v>4989</v>
      </c>
      <c r="C1685" s="29">
        <v>7</v>
      </c>
      <c r="D1685" s="29">
        <v>76</v>
      </c>
      <c r="E1685" s="29">
        <v>2200</v>
      </c>
      <c r="F1685" s="29">
        <v>330</v>
      </c>
      <c r="G1685" s="29">
        <v>300</v>
      </c>
      <c r="H1685" s="313">
        <v>1951.395</v>
      </c>
      <c r="I1685" s="313">
        <v>1596.2411099999999</v>
      </c>
      <c r="J1685" s="313">
        <v>1260.6011699999999</v>
      </c>
      <c r="K1685" s="20">
        <v>40.92</v>
      </c>
      <c r="L1685" s="314">
        <v>0.5</v>
      </c>
      <c r="M1685" s="315">
        <v>4</v>
      </c>
      <c r="N1685" s="772"/>
      <c r="O1685" s="372">
        <f t="shared" si="92"/>
        <v>58758</v>
      </c>
      <c r="Q1685" s="30"/>
      <c r="R1685" s="33"/>
      <c r="S1685" s="30"/>
      <c r="X1685" s="313">
        <v>51094.313334350009</v>
      </c>
    </row>
    <row r="1686" spans="1:24" x14ac:dyDescent="0.3">
      <c r="A1686" s="317" t="s">
        <v>2009</v>
      </c>
      <c r="B1686" s="317" t="s">
        <v>4990</v>
      </c>
      <c r="C1686" s="318">
        <v>8</v>
      </c>
      <c r="D1686" s="318">
        <v>76</v>
      </c>
      <c r="E1686" s="318">
        <v>2200</v>
      </c>
      <c r="F1686" s="318">
        <v>380</v>
      </c>
      <c r="G1686" s="318">
        <v>350</v>
      </c>
      <c r="H1686" s="319">
        <v>2231.8350000000005</v>
      </c>
      <c r="I1686" s="319">
        <v>2053.1292840000001</v>
      </c>
      <c r="J1686" s="319">
        <v>1621.4199480000002</v>
      </c>
      <c r="K1686" s="340">
        <v>46.800000000000004</v>
      </c>
      <c r="L1686" s="320">
        <v>0.5</v>
      </c>
      <c r="M1686" s="321">
        <v>4</v>
      </c>
      <c r="N1686" s="772"/>
      <c r="O1686" s="372">
        <f t="shared" si="92"/>
        <v>65790</v>
      </c>
      <c r="Q1686" s="30"/>
      <c r="R1686" s="33"/>
      <c r="S1686" s="30"/>
      <c r="X1686" s="319">
        <v>57208.495693712001</v>
      </c>
    </row>
    <row r="1687" spans="1:24" x14ac:dyDescent="0.3">
      <c r="A1687" s="77" t="s">
        <v>2010</v>
      </c>
      <c r="B1687" s="77" t="s">
        <v>4991</v>
      </c>
      <c r="C1687" s="29">
        <v>9</v>
      </c>
      <c r="D1687" s="29">
        <v>76</v>
      </c>
      <c r="E1687" s="29">
        <v>2200</v>
      </c>
      <c r="F1687" s="29">
        <v>430</v>
      </c>
      <c r="G1687" s="29">
        <v>400</v>
      </c>
      <c r="H1687" s="313">
        <v>2509.9380000000001</v>
      </c>
      <c r="I1687" s="313">
        <v>2281.573371</v>
      </c>
      <c r="J1687" s="313">
        <v>1801.8293370000001</v>
      </c>
      <c r="K1687" s="20">
        <v>52.680000000000007</v>
      </c>
      <c r="L1687" s="314">
        <v>0.5</v>
      </c>
      <c r="M1687" s="315">
        <v>4</v>
      </c>
      <c r="N1687" s="772"/>
      <c r="O1687" s="372">
        <f t="shared" si="92"/>
        <v>72833</v>
      </c>
      <c r="Q1687" s="30"/>
      <c r="R1687" s="33"/>
      <c r="S1687" s="30"/>
      <c r="X1687" s="313">
        <v>63333.205312740021</v>
      </c>
    </row>
    <row r="1688" spans="1:24" x14ac:dyDescent="0.3">
      <c r="A1688" s="77" t="s">
        <v>2011</v>
      </c>
      <c r="B1688" s="77" t="s">
        <v>4992</v>
      </c>
      <c r="C1688" s="29">
        <v>10</v>
      </c>
      <c r="D1688" s="29">
        <v>76</v>
      </c>
      <c r="E1688" s="29">
        <v>2200</v>
      </c>
      <c r="F1688" s="29">
        <v>480</v>
      </c>
      <c r="G1688" s="29">
        <v>450</v>
      </c>
      <c r="H1688" s="313">
        <v>2789.2094999999999</v>
      </c>
      <c r="I1688" s="313">
        <v>2510.0174579999998</v>
      </c>
      <c r="J1688" s="313">
        <v>1982.2387260000003</v>
      </c>
      <c r="K1688" s="20">
        <v>58.56</v>
      </c>
      <c r="L1688" s="314">
        <v>0.5</v>
      </c>
      <c r="M1688" s="315">
        <v>6</v>
      </c>
      <c r="N1688" s="772"/>
      <c r="O1688" s="372">
        <f t="shared" si="92"/>
        <v>79896</v>
      </c>
      <c r="Q1688" s="30"/>
      <c r="R1688" s="33"/>
      <c r="S1688" s="30"/>
      <c r="X1688" s="313">
        <v>69474.915475328002</v>
      </c>
    </row>
    <row r="1689" spans="1:24" x14ac:dyDescent="0.3">
      <c r="A1689" s="317" t="s">
        <v>2012</v>
      </c>
      <c r="B1689" s="317" t="s">
        <v>4993</v>
      </c>
      <c r="C1689" s="318">
        <v>11</v>
      </c>
      <c r="D1689" s="318">
        <v>76</v>
      </c>
      <c r="E1689" s="318">
        <v>2200</v>
      </c>
      <c r="F1689" s="318">
        <v>530</v>
      </c>
      <c r="G1689" s="318">
        <v>500</v>
      </c>
      <c r="H1689" s="319">
        <v>3068.4810000000002</v>
      </c>
      <c r="I1689" s="319">
        <v>2738.4615449999997</v>
      </c>
      <c r="J1689" s="319">
        <v>2162.648115</v>
      </c>
      <c r="K1689" s="340">
        <v>64.440000000000012</v>
      </c>
      <c r="L1689" s="320">
        <v>0.5</v>
      </c>
      <c r="M1689" s="321">
        <v>6</v>
      </c>
      <c r="N1689" s="772"/>
      <c r="O1689" s="372">
        <f t="shared" si="92"/>
        <v>86969</v>
      </c>
      <c r="Q1689" s="30"/>
      <c r="R1689" s="33"/>
      <c r="S1689" s="30"/>
      <c r="X1689" s="319">
        <v>75624.990626856001</v>
      </c>
    </row>
    <row r="1690" spans="1:24" x14ac:dyDescent="0.3">
      <c r="A1690" s="77" t="s">
        <v>2013</v>
      </c>
      <c r="B1690" s="77" t="s">
        <v>4994</v>
      </c>
      <c r="C1690" s="29">
        <v>12</v>
      </c>
      <c r="D1690" s="29">
        <v>76</v>
      </c>
      <c r="E1690" s="29">
        <v>2200</v>
      </c>
      <c r="F1690" s="29">
        <v>580</v>
      </c>
      <c r="G1690" s="29">
        <v>550</v>
      </c>
      <c r="H1690" s="313">
        <v>3347.7525000000001</v>
      </c>
      <c r="I1690" s="313">
        <v>2965.949799</v>
      </c>
      <c r="J1690" s="313">
        <v>2342.3026530000002</v>
      </c>
      <c r="K1690" s="20">
        <v>70.319999999999993</v>
      </c>
      <c r="L1690" s="314">
        <v>0.5</v>
      </c>
      <c r="M1690" s="315">
        <v>6</v>
      </c>
      <c r="N1690" s="772"/>
      <c r="O1690" s="372">
        <f t="shared" si="92"/>
        <v>93961</v>
      </c>
      <c r="Q1690" s="30"/>
      <c r="R1690" s="33"/>
      <c r="S1690" s="30"/>
      <c r="X1690" s="313">
        <v>81705.295908367974</v>
      </c>
    </row>
    <row r="1691" spans="1:24" x14ac:dyDescent="0.3">
      <c r="A1691" s="77" t="s">
        <v>2014</v>
      </c>
      <c r="B1691" s="77" t="s">
        <v>4995</v>
      </c>
      <c r="C1691" s="29">
        <v>13</v>
      </c>
      <c r="D1691" s="29">
        <v>76</v>
      </c>
      <c r="E1691" s="29">
        <v>2200</v>
      </c>
      <c r="F1691" s="29">
        <v>630</v>
      </c>
      <c r="G1691" s="29">
        <v>600</v>
      </c>
      <c r="H1691" s="313">
        <v>3625.8555000000001</v>
      </c>
      <c r="I1691" s="313">
        <v>3010.8739499999997</v>
      </c>
      <c r="J1691" s="313">
        <v>2377.7806500000002</v>
      </c>
      <c r="K1691" s="20">
        <v>76.2</v>
      </c>
      <c r="L1691" s="314">
        <v>0.5</v>
      </c>
      <c r="M1691" s="315">
        <v>6</v>
      </c>
      <c r="N1691" s="772"/>
      <c r="O1691" s="372">
        <f t="shared" si="92"/>
        <v>100953</v>
      </c>
      <c r="Q1691" s="30"/>
      <c r="R1691" s="33"/>
      <c r="S1691" s="30"/>
      <c r="X1691" s="313">
        <v>87785.601189880021</v>
      </c>
    </row>
    <row r="1692" spans="1:24" x14ac:dyDescent="0.3">
      <c r="A1692" s="77" t="s">
        <v>2015</v>
      </c>
      <c r="B1692" s="77" t="s">
        <v>4996</v>
      </c>
      <c r="C1692" s="29">
        <v>14</v>
      </c>
      <c r="D1692" s="29">
        <v>76</v>
      </c>
      <c r="E1692" s="29">
        <v>2200</v>
      </c>
      <c r="F1692" s="29">
        <v>680</v>
      </c>
      <c r="G1692" s="29">
        <v>650</v>
      </c>
      <c r="H1692" s="313">
        <v>3905.1270000000004</v>
      </c>
      <c r="I1692" s="313">
        <v>3243.1413689999999</v>
      </c>
      <c r="J1692" s="313">
        <v>2561.2094430000002</v>
      </c>
      <c r="K1692" s="20">
        <v>82.08</v>
      </c>
      <c r="L1692" s="314">
        <v>0.5</v>
      </c>
      <c r="M1692" s="315">
        <v>6</v>
      </c>
      <c r="N1692" s="773"/>
      <c r="O1692" s="372">
        <f t="shared" si="92"/>
        <v>107946</v>
      </c>
      <c r="Q1692" s="30"/>
      <c r="R1692" s="33"/>
      <c r="S1692" s="30"/>
      <c r="X1692" s="313">
        <v>93865.906471391994</v>
      </c>
    </row>
    <row r="1693" spans="1:24" x14ac:dyDescent="0.3">
      <c r="C1693" s="311"/>
      <c r="D1693" s="311"/>
      <c r="E1693" s="311"/>
      <c r="F1693" s="311"/>
      <c r="G1693" s="311"/>
      <c r="H1693" s="33"/>
      <c r="I1693" s="33"/>
      <c r="J1693" s="33"/>
      <c r="K1693" s="336"/>
      <c r="L1693" s="322"/>
      <c r="M1693" s="323"/>
      <c r="O1693" s="372">
        <f t="shared" si="92"/>
        <v>0</v>
      </c>
      <c r="Q1693" s="30"/>
      <c r="R1693" s="33"/>
      <c r="S1693" s="30"/>
      <c r="X1693" s="33"/>
    </row>
    <row r="1694" spans="1:24" x14ac:dyDescent="0.3">
      <c r="B1694" s="325" t="s">
        <v>183</v>
      </c>
      <c r="H1694" s="33"/>
      <c r="I1694" s="33"/>
      <c r="J1694" s="33"/>
      <c r="K1694" s="336"/>
      <c r="M1694" s="324"/>
      <c r="O1694" s="372">
        <f t="shared" si="92"/>
        <v>0</v>
      </c>
      <c r="Q1694" s="30"/>
      <c r="R1694" s="33"/>
      <c r="S1694" s="30"/>
      <c r="X1694" s="30"/>
    </row>
    <row r="1695" spans="1:24" x14ac:dyDescent="0.3">
      <c r="A1695" s="77" t="s">
        <v>2016</v>
      </c>
      <c r="B1695" s="77" t="s">
        <v>3926</v>
      </c>
      <c r="C1695" s="29">
        <v>2</v>
      </c>
      <c r="D1695" s="29">
        <v>76</v>
      </c>
      <c r="E1695" s="29">
        <v>2250</v>
      </c>
      <c r="F1695" s="29">
        <v>80</v>
      </c>
      <c r="G1695" s="29">
        <v>50</v>
      </c>
      <c r="H1695" s="313">
        <v>566.72249999999985</v>
      </c>
      <c r="I1695" s="313">
        <v>463.57900499999982</v>
      </c>
      <c r="J1695" s="313">
        <v>366.10273499999994</v>
      </c>
      <c r="K1695" s="20">
        <v>11.760000000000002</v>
      </c>
      <c r="L1695" s="314">
        <v>0.5</v>
      </c>
      <c r="M1695" s="315">
        <v>2</v>
      </c>
      <c r="N1695" s="771" t="s">
        <v>201</v>
      </c>
      <c r="O1695" s="372">
        <f t="shared" si="92"/>
        <v>24306</v>
      </c>
      <c r="Q1695" s="30"/>
      <c r="R1695" s="33"/>
      <c r="S1695" s="30"/>
      <c r="X1695" s="313">
        <v>21135.500533124999</v>
      </c>
    </row>
    <row r="1696" spans="1:24" x14ac:dyDescent="0.3">
      <c r="A1696" s="77" t="s">
        <v>2017</v>
      </c>
      <c r="B1696" s="77" t="s">
        <v>3927</v>
      </c>
      <c r="C1696" s="29">
        <v>3</v>
      </c>
      <c r="D1696" s="29">
        <v>76</v>
      </c>
      <c r="E1696" s="29">
        <v>2250</v>
      </c>
      <c r="F1696" s="29">
        <v>130</v>
      </c>
      <c r="G1696" s="29">
        <v>100</v>
      </c>
      <c r="H1696" s="313">
        <v>849.4994999999999</v>
      </c>
      <c r="I1696" s="313">
        <v>694.89059099999986</v>
      </c>
      <c r="J1696" s="313">
        <v>548.77667699999995</v>
      </c>
      <c r="K1696" s="20">
        <v>17.760000000000002</v>
      </c>
      <c r="L1696" s="314">
        <v>0.5</v>
      </c>
      <c r="M1696" s="315">
        <v>4</v>
      </c>
      <c r="N1696" s="772"/>
      <c r="O1696" s="372">
        <f t="shared" si="92"/>
        <v>31420</v>
      </c>
      <c r="Q1696" s="30"/>
      <c r="R1696" s="33"/>
      <c r="S1696" s="30"/>
      <c r="X1696" s="313">
        <v>27321.593562202503</v>
      </c>
    </row>
    <row r="1697" spans="1:24" x14ac:dyDescent="0.3">
      <c r="A1697" s="77" t="s">
        <v>2018</v>
      </c>
      <c r="B1697" s="77" t="s">
        <v>3928</v>
      </c>
      <c r="C1697" s="29">
        <v>4</v>
      </c>
      <c r="D1697" s="29">
        <v>76</v>
      </c>
      <c r="E1697" s="29">
        <v>2250</v>
      </c>
      <c r="F1697" s="29">
        <v>180</v>
      </c>
      <c r="G1697" s="29">
        <v>150</v>
      </c>
      <c r="H1697" s="313">
        <v>1132.2764999999999</v>
      </c>
      <c r="I1697" s="313">
        <v>926.20217699999989</v>
      </c>
      <c r="J1697" s="313">
        <v>731.45061899999996</v>
      </c>
      <c r="K1697" s="20">
        <v>23.76</v>
      </c>
      <c r="L1697" s="314">
        <v>0.5</v>
      </c>
      <c r="M1697" s="315">
        <v>4</v>
      </c>
      <c r="N1697" s="772"/>
      <c r="O1697" s="372">
        <f t="shared" si="92"/>
        <v>38549</v>
      </c>
      <c r="Q1697" s="30"/>
      <c r="R1697" s="33"/>
      <c r="S1697" s="30"/>
      <c r="X1697" s="313">
        <v>33520.655296259996</v>
      </c>
    </row>
    <row r="1698" spans="1:24" x14ac:dyDescent="0.3">
      <c r="A1698" s="317" t="s">
        <v>2019</v>
      </c>
      <c r="B1698" s="317" t="s">
        <v>4997</v>
      </c>
      <c r="C1698" s="318">
        <v>5</v>
      </c>
      <c r="D1698" s="318">
        <v>76</v>
      </c>
      <c r="E1698" s="318">
        <v>2250</v>
      </c>
      <c r="F1698" s="318">
        <v>230</v>
      </c>
      <c r="G1698" s="318">
        <v>200</v>
      </c>
      <c r="H1698" s="319">
        <v>1416.222</v>
      </c>
      <c r="I1698" s="319">
        <v>1158.4695959999999</v>
      </c>
      <c r="J1698" s="319">
        <v>914.879412</v>
      </c>
      <c r="K1698" s="340">
        <v>29.76</v>
      </c>
      <c r="L1698" s="320">
        <v>0.5</v>
      </c>
      <c r="M1698" s="321">
        <v>4</v>
      </c>
      <c r="N1698" s="772"/>
      <c r="O1698" s="372">
        <f t="shared" si="92"/>
        <v>45693</v>
      </c>
      <c r="Q1698" s="30"/>
      <c r="R1698" s="33"/>
      <c r="S1698" s="30"/>
      <c r="X1698" s="319">
        <v>39732.685735297506</v>
      </c>
    </row>
    <row r="1699" spans="1:24" x14ac:dyDescent="0.3">
      <c r="A1699" s="77" t="s">
        <v>2020</v>
      </c>
      <c r="B1699" s="77" t="s">
        <v>4998</v>
      </c>
      <c r="C1699" s="29">
        <v>6</v>
      </c>
      <c r="D1699" s="29">
        <v>76</v>
      </c>
      <c r="E1699" s="29">
        <v>2250</v>
      </c>
      <c r="F1699" s="29">
        <v>280</v>
      </c>
      <c r="G1699" s="29">
        <v>250</v>
      </c>
      <c r="H1699" s="313">
        <v>1698.9989999999998</v>
      </c>
      <c r="I1699" s="313">
        <v>1389.7811819999997</v>
      </c>
      <c r="J1699" s="313">
        <v>1097.5533539999999</v>
      </c>
      <c r="K1699" s="20">
        <v>35.760000000000005</v>
      </c>
      <c r="L1699" s="314">
        <v>0.5</v>
      </c>
      <c r="M1699" s="315">
        <v>4</v>
      </c>
      <c r="N1699" s="772"/>
      <c r="O1699" s="372">
        <f t="shared" si="92"/>
        <v>52851</v>
      </c>
      <c r="Q1699" s="30"/>
      <c r="R1699" s="33"/>
      <c r="S1699" s="30"/>
      <c r="X1699" s="313">
        <v>45957.684879314998</v>
      </c>
    </row>
    <row r="1700" spans="1:24" x14ac:dyDescent="0.3">
      <c r="A1700" s="77" t="s">
        <v>2021</v>
      </c>
      <c r="B1700" s="77" t="s">
        <v>4999</v>
      </c>
      <c r="C1700" s="29">
        <v>7</v>
      </c>
      <c r="D1700" s="29">
        <v>76</v>
      </c>
      <c r="E1700" s="29">
        <v>2250</v>
      </c>
      <c r="F1700" s="29">
        <v>330</v>
      </c>
      <c r="G1700" s="29">
        <v>300</v>
      </c>
      <c r="H1700" s="313">
        <v>1981.7760000000003</v>
      </c>
      <c r="I1700" s="313">
        <v>1621.0927680000002</v>
      </c>
      <c r="J1700" s="313">
        <v>1280.2272960000003</v>
      </c>
      <c r="K1700" s="20">
        <v>41.760000000000005</v>
      </c>
      <c r="L1700" s="314">
        <v>0.5</v>
      </c>
      <c r="M1700" s="315">
        <v>4</v>
      </c>
      <c r="N1700" s="772"/>
      <c r="O1700" s="372">
        <f t="shared" si="92"/>
        <v>60025</v>
      </c>
      <c r="Q1700" s="30"/>
      <c r="R1700" s="33"/>
      <c r="S1700" s="30"/>
      <c r="X1700" s="313">
        <v>52195.652728312496</v>
      </c>
    </row>
    <row r="1701" spans="1:24" x14ac:dyDescent="0.3">
      <c r="A1701" s="317" t="s">
        <v>2022</v>
      </c>
      <c r="B1701" s="317" t="s">
        <v>5000</v>
      </c>
      <c r="C1701" s="318">
        <v>8</v>
      </c>
      <c r="D1701" s="318">
        <v>76</v>
      </c>
      <c r="E1701" s="318">
        <v>2250</v>
      </c>
      <c r="F1701" s="318">
        <v>380</v>
      </c>
      <c r="G1701" s="318">
        <v>350</v>
      </c>
      <c r="H1701" s="319">
        <v>2265.7215000000001</v>
      </c>
      <c r="I1701" s="319">
        <v>1853.360187</v>
      </c>
      <c r="J1701" s="319">
        <v>1463.6560890000001</v>
      </c>
      <c r="K1701" s="340">
        <v>47.760000000000005</v>
      </c>
      <c r="L1701" s="320">
        <v>0.5</v>
      </c>
      <c r="M1701" s="321">
        <v>4</v>
      </c>
      <c r="N1701" s="772"/>
      <c r="O1701" s="372">
        <f t="shared" si="92"/>
        <v>67216</v>
      </c>
      <c r="Q1701" s="30"/>
      <c r="R1701" s="33"/>
      <c r="S1701" s="30"/>
      <c r="X1701" s="319">
        <v>58448.793777660001</v>
      </c>
    </row>
    <row r="1702" spans="1:24" x14ac:dyDescent="0.3">
      <c r="A1702" s="77" t="s">
        <v>2023</v>
      </c>
      <c r="B1702" s="77" t="s">
        <v>5001</v>
      </c>
      <c r="C1702" s="29">
        <v>9</v>
      </c>
      <c r="D1702" s="29">
        <v>76</v>
      </c>
      <c r="E1702" s="29">
        <v>2250</v>
      </c>
      <c r="F1702" s="29">
        <v>430</v>
      </c>
      <c r="G1702" s="29">
        <v>400</v>
      </c>
      <c r="H1702" s="313">
        <v>2548.4984999999997</v>
      </c>
      <c r="I1702" s="313">
        <v>2084.6717729999996</v>
      </c>
      <c r="J1702" s="313">
        <v>1646.330031</v>
      </c>
      <c r="K1702" s="20">
        <v>53.760000000000005</v>
      </c>
      <c r="L1702" s="314">
        <v>0.5</v>
      </c>
      <c r="M1702" s="315">
        <v>4</v>
      </c>
      <c r="N1702" s="772"/>
      <c r="O1702" s="372">
        <f t="shared" si="92"/>
        <v>74420</v>
      </c>
      <c r="Q1702" s="30"/>
      <c r="R1702" s="33"/>
      <c r="S1702" s="30"/>
      <c r="X1702" s="313">
        <v>64712.70134257499</v>
      </c>
    </row>
    <row r="1703" spans="1:24" x14ac:dyDescent="0.3">
      <c r="A1703" s="77" t="s">
        <v>2024</v>
      </c>
      <c r="B1703" s="77" t="s">
        <v>5002</v>
      </c>
      <c r="C1703" s="29">
        <v>10</v>
      </c>
      <c r="D1703" s="29">
        <v>76</v>
      </c>
      <c r="E1703" s="29">
        <v>2250</v>
      </c>
      <c r="F1703" s="29">
        <v>480</v>
      </c>
      <c r="G1703" s="29">
        <v>450</v>
      </c>
      <c r="H1703" s="313">
        <v>2831.2754999999997</v>
      </c>
      <c r="I1703" s="313">
        <v>2315.9833589999998</v>
      </c>
      <c r="J1703" s="313">
        <v>1829.0039729999999</v>
      </c>
      <c r="K1703" s="20">
        <v>59.76</v>
      </c>
      <c r="L1703" s="314">
        <v>0.5</v>
      </c>
      <c r="M1703" s="315">
        <v>6</v>
      </c>
      <c r="N1703" s="772"/>
      <c r="O1703" s="372">
        <f t="shared" si="92"/>
        <v>81643</v>
      </c>
      <c r="Q1703" s="30"/>
      <c r="R1703" s="33"/>
      <c r="S1703" s="30"/>
      <c r="X1703" s="313">
        <v>70993.995827040009</v>
      </c>
    </row>
    <row r="1704" spans="1:24" x14ac:dyDescent="0.3">
      <c r="A1704" s="317" t="s">
        <v>2025</v>
      </c>
      <c r="B1704" s="317" t="s">
        <v>5003</v>
      </c>
      <c r="C1704" s="318">
        <v>11</v>
      </c>
      <c r="D1704" s="318">
        <v>76</v>
      </c>
      <c r="E1704" s="318">
        <v>2250</v>
      </c>
      <c r="F1704" s="318">
        <v>530</v>
      </c>
      <c r="G1704" s="318">
        <v>500</v>
      </c>
      <c r="H1704" s="319">
        <v>3115.2209999999995</v>
      </c>
      <c r="I1704" s="319">
        <v>2548.2507779999996</v>
      </c>
      <c r="J1704" s="319">
        <v>2012.4327659999997</v>
      </c>
      <c r="K1704" s="340">
        <v>65.760000000000005</v>
      </c>
      <c r="L1704" s="320">
        <v>0.5</v>
      </c>
      <c r="M1704" s="321">
        <v>6</v>
      </c>
      <c r="N1704" s="772"/>
      <c r="O1704" s="372">
        <f t="shared" si="92"/>
        <v>88876</v>
      </c>
      <c r="Q1704" s="30"/>
      <c r="R1704" s="33"/>
      <c r="S1704" s="30"/>
      <c r="X1704" s="319">
        <v>77283.845413830015</v>
      </c>
    </row>
    <row r="1705" spans="1:24" x14ac:dyDescent="0.3">
      <c r="A1705" s="77" t="s">
        <v>2026</v>
      </c>
      <c r="B1705" s="77" t="s">
        <v>5004</v>
      </c>
      <c r="C1705" s="29">
        <v>12</v>
      </c>
      <c r="D1705" s="29">
        <v>76</v>
      </c>
      <c r="E1705" s="29">
        <v>2250</v>
      </c>
      <c r="F1705" s="29">
        <v>580</v>
      </c>
      <c r="G1705" s="29">
        <v>550</v>
      </c>
      <c r="H1705" s="313">
        <v>3397.9979999999996</v>
      </c>
      <c r="I1705" s="313">
        <v>2779.5623639999994</v>
      </c>
      <c r="J1705" s="313">
        <v>2195.1067079999998</v>
      </c>
      <c r="K1705" s="20">
        <v>71.760000000000005</v>
      </c>
      <c r="L1705" s="314">
        <v>0.5</v>
      </c>
      <c r="M1705" s="315">
        <v>6</v>
      </c>
      <c r="N1705" s="772"/>
      <c r="O1705" s="372">
        <f t="shared" si="92"/>
        <v>96028</v>
      </c>
      <c r="Q1705" s="30"/>
      <c r="R1705" s="33"/>
      <c r="S1705" s="30"/>
      <c r="X1705" s="313">
        <v>83502.339451740016</v>
      </c>
    </row>
    <row r="1706" spans="1:24" x14ac:dyDescent="0.3">
      <c r="A1706" s="77" t="s">
        <v>2027</v>
      </c>
      <c r="B1706" s="77" t="s">
        <v>5005</v>
      </c>
      <c r="C1706" s="29">
        <v>13</v>
      </c>
      <c r="D1706" s="29">
        <v>76</v>
      </c>
      <c r="E1706" s="29">
        <v>2250</v>
      </c>
      <c r="F1706" s="29">
        <v>630</v>
      </c>
      <c r="G1706" s="29">
        <v>600</v>
      </c>
      <c r="H1706" s="313">
        <v>3680.7750000000001</v>
      </c>
      <c r="I1706" s="313">
        <v>3010.8739499999997</v>
      </c>
      <c r="J1706" s="313">
        <v>2377.7806500000002</v>
      </c>
      <c r="K1706" s="20">
        <v>77.760000000000005</v>
      </c>
      <c r="L1706" s="314">
        <v>0.5</v>
      </c>
      <c r="M1706" s="315">
        <v>6</v>
      </c>
      <c r="N1706" s="772"/>
      <c r="O1706" s="372">
        <f t="shared" si="92"/>
        <v>103179</v>
      </c>
      <c r="Q1706" s="30"/>
      <c r="R1706" s="33"/>
      <c r="S1706" s="30"/>
      <c r="X1706" s="313">
        <v>89720.833489650002</v>
      </c>
    </row>
    <row r="1707" spans="1:24" x14ac:dyDescent="0.3">
      <c r="A1707" s="77" t="s">
        <v>2028</v>
      </c>
      <c r="B1707" s="77" t="s">
        <v>5006</v>
      </c>
      <c r="C1707" s="29">
        <v>14</v>
      </c>
      <c r="D1707" s="29">
        <v>76</v>
      </c>
      <c r="E1707" s="29">
        <v>2250</v>
      </c>
      <c r="F1707" s="29">
        <v>680</v>
      </c>
      <c r="G1707" s="29">
        <v>650</v>
      </c>
      <c r="H1707" s="313">
        <v>3964.7204999999999</v>
      </c>
      <c r="I1707" s="313">
        <v>3243.1413689999999</v>
      </c>
      <c r="J1707" s="313">
        <v>2561.2094430000002</v>
      </c>
      <c r="K1707" s="20">
        <v>83.76</v>
      </c>
      <c r="L1707" s="314">
        <v>0.5</v>
      </c>
      <c r="M1707" s="315">
        <v>6</v>
      </c>
      <c r="N1707" s="773"/>
      <c r="O1707" s="372">
        <f t="shared" si="92"/>
        <v>110330</v>
      </c>
      <c r="Q1707" s="30"/>
      <c r="R1707" s="33"/>
      <c r="S1707" s="30"/>
      <c r="X1707" s="313">
        <v>95939.327527560017</v>
      </c>
    </row>
    <row r="1708" spans="1:24" x14ac:dyDescent="0.3">
      <c r="H1708" s="30"/>
      <c r="I1708" s="30"/>
      <c r="J1708" s="30"/>
      <c r="K1708" s="336"/>
      <c r="M1708" s="324"/>
      <c r="O1708" s="372">
        <f t="shared" si="92"/>
        <v>0</v>
      </c>
      <c r="Q1708" s="30"/>
      <c r="R1708" s="30"/>
      <c r="S1708" s="30"/>
      <c r="X1708" s="30"/>
    </row>
    <row r="1709" spans="1:24" x14ac:dyDescent="0.3">
      <c r="B1709" s="325" t="s">
        <v>184</v>
      </c>
      <c r="H1709" s="30"/>
      <c r="I1709" s="30"/>
      <c r="J1709" s="30"/>
      <c r="K1709" s="336"/>
      <c r="M1709" s="324"/>
      <c r="O1709" s="372">
        <f t="shared" si="92"/>
        <v>0</v>
      </c>
      <c r="Q1709" s="30"/>
      <c r="R1709" s="30"/>
      <c r="S1709" s="30"/>
      <c r="X1709" s="30"/>
    </row>
    <row r="1710" spans="1:24" x14ac:dyDescent="0.3">
      <c r="A1710" s="77" t="s">
        <v>2029</v>
      </c>
      <c r="B1710" s="77" t="s">
        <v>3929</v>
      </c>
      <c r="C1710" s="29">
        <v>2</v>
      </c>
      <c r="D1710" s="29">
        <v>76</v>
      </c>
      <c r="E1710" s="29">
        <v>2500</v>
      </c>
      <c r="F1710" s="29">
        <v>80</v>
      </c>
      <c r="G1710" s="29">
        <v>50</v>
      </c>
      <c r="H1710" s="313">
        <v>634.49549999999999</v>
      </c>
      <c r="I1710" s="313">
        <v>519.01731899999993</v>
      </c>
      <c r="J1710" s="313">
        <v>409.88409300000001</v>
      </c>
      <c r="K1710" s="20">
        <v>12.96</v>
      </c>
      <c r="L1710" s="314">
        <v>0.5</v>
      </c>
      <c r="M1710" s="315">
        <v>2</v>
      </c>
      <c r="N1710" s="771" t="s">
        <v>201</v>
      </c>
      <c r="O1710" s="372">
        <f t="shared" si="92"/>
        <v>29625</v>
      </c>
      <c r="Q1710" s="30"/>
      <c r="R1710" s="33"/>
      <c r="S1710" s="30"/>
      <c r="X1710" s="313">
        <v>25760.530666406255</v>
      </c>
    </row>
    <row r="1711" spans="1:24" x14ac:dyDescent="0.3">
      <c r="A1711" s="77" t="s">
        <v>2030</v>
      </c>
      <c r="B1711" s="77" t="s">
        <v>3930</v>
      </c>
      <c r="C1711" s="29">
        <v>3</v>
      </c>
      <c r="D1711" s="29">
        <v>76</v>
      </c>
      <c r="E1711" s="29">
        <v>2500</v>
      </c>
      <c r="F1711" s="29">
        <v>130</v>
      </c>
      <c r="G1711" s="29">
        <v>100</v>
      </c>
      <c r="H1711" s="313">
        <v>951.15900000000011</v>
      </c>
      <c r="I1711" s="313">
        <v>778.04806200000007</v>
      </c>
      <c r="J1711" s="313">
        <v>614.44871400000011</v>
      </c>
      <c r="K1711" s="20">
        <v>19.559999999999999</v>
      </c>
      <c r="L1711" s="314">
        <v>0.5</v>
      </c>
      <c r="M1711" s="315">
        <v>4</v>
      </c>
      <c r="N1711" s="772"/>
      <c r="O1711" s="372">
        <f t="shared" si="92"/>
        <v>38517</v>
      </c>
      <c r="Q1711" s="30"/>
      <c r="R1711" s="33"/>
      <c r="S1711" s="30"/>
      <c r="X1711" s="313">
        <v>33493.146952753115</v>
      </c>
    </row>
    <row r="1712" spans="1:24" x14ac:dyDescent="0.3">
      <c r="A1712" s="77" t="s">
        <v>2031</v>
      </c>
      <c r="B1712" s="77" t="s">
        <v>3931</v>
      </c>
      <c r="C1712" s="29">
        <v>4</v>
      </c>
      <c r="D1712" s="29">
        <v>76</v>
      </c>
      <c r="E1712" s="29">
        <v>2500</v>
      </c>
      <c r="F1712" s="29">
        <v>180</v>
      </c>
      <c r="G1712" s="29">
        <v>150</v>
      </c>
      <c r="H1712" s="313">
        <v>1267.8225</v>
      </c>
      <c r="I1712" s="313">
        <v>1037.0788049999999</v>
      </c>
      <c r="J1712" s="313">
        <v>819.01333499999998</v>
      </c>
      <c r="K1712" s="20">
        <v>26.16</v>
      </c>
      <c r="L1712" s="314">
        <v>0.5</v>
      </c>
      <c r="M1712" s="315">
        <v>4</v>
      </c>
      <c r="N1712" s="772"/>
      <c r="O1712" s="372">
        <f t="shared" si="92"/>
        <v>47428</v>
      </c>
      <c r="Q1712" s="30"/>
      <c r="R1712" s="33"/>
      <c r="S1712" s="30"/>
      <c r="X1712" s="313">
        <v>41241.974120325001</v>
      </c>
    </row>
    <row r="1713" spans="1:24" x14ac:dyDescent="0.3">
      <c r="A1713" s="317" t="s">
        <v>2032</v>
      </c>
      <c r="B1713" s="317" t="s">
        <v>5007</v>
      </c>
      <c r="C1713" s="318">
        <v>5</v>
      </c>
      <c r="D1713" s="318">
        <v>76</v>
      </c>
      <c r="E1713" s="318">
        <v>2500</v>
      </c>
      <c r="F1713" s="318">
        <v>230</v>
      </c>
      <c r="G1713" s="318">
        <v>200</v>
      </c>
      <c r="H1713" s="319">
        <v>1584.4859999999999</v>
      </c>
      <c r="I1713" s="319">
        <v>1296.1095479999999</v>
      </c>
      <c r="J1713" s="319">
        <v>1023.577956</v>
      </c>
      <c r="K1713" s="340">
        <v>32.76</v>
      </c>
      <c r="L1713" s="320">
        <v>0.5</v>
      </c>
      <c r="M1713" s="321">
        <v>4</v>
      </c>
      <c r="N1713" s="772"/>
      <c r="O1713" s="372">
        <f t="shared" si="92"/>
        <v>56358</v>
      </c>
      <c r="Q1713" s="30"/>
      <c r="R1713" s="33"/>
      <c r="S1713" s="30"/>
      <c r="X1713" s="319">
        <v>49007.012169121866</v>
      </c>
    </row>
    <row r="1714" spans="1:24" x14ac:dyDescent="0.3">
      <c r="A1714" s="77" t="s">
        <v>2033</v>
      </c>
      <c r="B1714" s="77" t="s">
        <v>5008</v>
      </c>
      <c r="C1714" s="29">
        <v>6</v>
      </c>
      <c r="D1714" s="29">
        <v>76</v>
      </c>
      <c r="E1714" s="29">
        <v>2500</v>
      </c>
      <c r="F1714" s="29">
        <v>280</v>
      </c>
      <c r="G1714" s="29">
        <v>250</v>
      </c>
      <c r="H1714" s="313">
        <v>1901.1494999999998</v>
      </c>
      <c r="I1714" s="313">
        <v>1555.1402909999997</v>
      </c>
      <c r="J1714" s="313">
        <v>1228.1425769999998</v>
      </c>
      <c r="K1714" s="20">
        <v>39.36</v>
      </c>
      <c r="L1714" s="314">
        <v>0.5</v>
      </c>
      <c r="M1714" s="315">
        <v>4</v>
      </c>
      <c r="N1714" s="772"/>
      <c r="O1714" s="372">
        <f t="shared" si="92"/>
        <v>65307</v>
      </c>
      <c r="Q1714" s="30"/>
      <c r="R1714" s="33"/>
      <c r="S1714" s="30"/>
      <c r="X1714" s="313">
        <v>56788.261099143769</v>
      </c>
    </row>
    <row r="1715" spans="1:24" x14ac:dyDescent="0.3">
      <c r="A1715" s="77" t="s">
        <v>2034</v>
      </c>
      <c r="B1715" s="77" t="s">
        <v>5009</v>
      </c>
      <c r="C1715" s="29">
        <v>7</v>
      </c>
      <c r="D1715" s="29">
        <v>76</v>
      </c>
      <c r="E1715" s="29">
        <v>2500</v>
      </c>
      <c r="F1715" s="29">
        <v>330</v>
      </c>
      <c r="G1715" s="29">
        <v>300</v>
      </c>
      <c r="H1715" s="313">
        <v>2217.8130000000001</v>
      </c>
      <c r="I1715" s="313">
        <v>1814.171034</v>
      </c>
      <c r="J1715" s="313">
        <v>1432.7071980000001</v>
      </c>
      <c r="K1715" s="20">
        <v>45.96</v>
      </c>
      <c r="L1715" s="314">
        <v>0.5</v>
      </c>
      <c r="M1715" s="315">
        <v>4</v>
      </c>
      <c r="N1715" s="772"/>
      <c r="O1715" s="372">
        <f t="shared" si="92"/>
        <v>74274</v>
      </c>
      <c r="Q1715" s="30"/>
      <c r="R1715" s="33"/>
      <c r="S1715" s="30"/>
      <c r="X1715" s="313">
        <v>64585.720910390635</v>
      </c>
    </row>
    <row r="1716" spans="1:24" x14ac:dyDescent="0.3">
      <c r="A1716" s="317" t="s">
        <v>2035</v>
      </c>
      <c r="B1716" s="317" t="s">
        <v>5010</v>
      </c>
      <c r="C1716" s="318">
        <v>8</v>
      </c>
      <c r="D1716" s="318">
        <v>76</v>
      </c>
      <c r="E1716" s="318">
        <v>2500</v>
      </c>
      <c r="F1716" s="318">
        <v>380</v>
      </c>
      <c r="G1716" s="318">
        <v>350</v>
      </c>
      <c r="H1716" s="319">
        <v>2535.645</v>
      </c>
      <c r="I1716" s="319">
        <v>2074.1576099999997</v>
      </c>
      <c r="J1716" s="319">
        <v>1638.02667</v>
      </c>
      <c r="K1716" s="340">
        <v>52.56</v>
      </c>
      <c r="L1716" s="320">
        <v>0.5</v>
      </c>
      <c r="M1716" s="321">
        <v>4</v>
      </c>
      <c r="N1716" s="772"/>
      <c r="O1716" s="372">
        <f t="shared" si="92"/>
        <v>83262</v>
      </c>
      <c r="Q1716" s="30"/>
      <c r="R1716" s="33"/>
      <c r="S1716" s="30"/>
      <c r="X1716" s="319">
        <v>72402.147222075015</v>
      </c>
    </row>
    <row r="1717" spans="1:24" x14ac:dyDescent="0.3">
      <c r="A1717" s="77" t="s">
        <v>2036</v>
      </c>
      <c r="B1717" s="77" t="s">
        <v>5011</v>
      </c>
      <c r="C1717" s="29">
        <v>9</v>
      </c>
      <c r="D1717" s="29">
        <v>76</v>
      </c>
      <c r="E1717" s="29">
        <v>2500</v>
      </c>
      <c r="F1717" s="29">
        <v>430</v>
      </c>
      <c r="G1717" s="29">
        <v>400</v>
      </c>
      <c r="H1717" s="313">
        <v>2852.3084999999996</v>
      </c>
      <c r="I1717" s="313">
        <v>2333.1883529999996</v>
      </c>
      <c r="J1717" s="313">
        <v>1842.5912909999997</v>
      </c>
      <c r="K1717" s="20">
        <v>59.16</v>
      </c>
      <c r="L1717" s="314">
        <v>0.5</v>
      </c>
      <c r="M1717" s="315">
        <v>4</v>
      </c>
      <c r="N1717" s="772"/>
      <c r="O1717" s="372">
        <f t="shared" si="92"/>
        <v>92267</v>
      </c>
      <c r="Q1717" s="30"/>
      <c r="R1717" s="33"/>
      <c r="S1717" s="30"/>
      <c r="X1717" s="313">
        <v>80232.031678218744</v>
      </c>
    </row>
    <row r="1718" spans="1:24" x14ac:dyDescent="0.3">
      <c r="A1718" s="77" t="s">
        <v>2037</v>
      </c>
      <c r="B1718" s="77" t="s">
        <v>5012</v>
      </c>
      <c r="C1718" s="29">
        <v>10</v>
      </c>
      <c r="D1718" s="29">
        <v>76</v>
      </c>
      <c r="E1718" s="29">
        <v>2500</v>
      </c>
      <c r="F1718" s="29">
        <v>480</v>
      </c>
      <c r="G1718" s="29">
        <v>450</v>
      </c>
      <c r="H1718" s="313">
        <v>3170.1405</v>
      </c>
      <c r="I1718" s="313">
        <v>2593.1749289999998</v>
      </c>
      <c r="J1718" s="313">
        <v>2047.9107630000001</v>
      </c>
      <c r="K1718" s="20">
        <v>65.760000000000005</v>
      </c>
      <c r="L1718" s="314">
        <v>0.5</v>
      </c>
      <c r="M1718" s="315">
        <v>6</v>
      </c>
      <c r="N1718" s="772"/>
      <c r="O1718" s="372">
        <f t="shared" si="92"/>
        <v>101296</v>
      </c>
      <c r="Q1718" s="30"/>
      <c r="R1718" s="33"/>
      <c r="S1718" s="30"/>
      <c r="X1718" s="313">
        <v>88083.649783800036</v>
      </c>
    </row>
    <row r="1719" spans="1:24" x14ac:dyDescent="0.3">
      <c r="A1719" s="317" t="s">
        <v>2038</v>
      </c>
      <c r="B1719" s="317" t="s">
        <v>5013</v>
      </c>
      <c r="C1719" s="318">
        <v>11</v>
      </c>
      <c r="D1719" s="318">
        <v>76</v>
      </c>
      <c r="E1719" s="318">
        <v>2500</v>
      </c>
      <c r="F1719" s="318">
        <v>530</v>
      </c>
      <c r="G1719" s="318">
        <v>500</v>
      </c>
      <c r="H1719" s="319">
        <v>3486.8040000000001</v>
      </c>
      <c r="I1719" s="319">
        <v>2852.205672</v>
      </c>
      <c r="J1719" s="319">
        <v>2252.4753840000003</v>
      </c>
      <c r="K1719" s="340">
        <v>72.36</v>
      </c>
      <c r="L1719" s="320">
        <v>0.5</v>
      </c>
      <c r="M1719" s="321">
        <v>6</v>
      </c>
      <c r="N1719" s="772"/>
      <c r="O1719" s="372">
        <f t="shared" si="92"/>
        <v>110338</v>
      </c>
      <c r="Q1719" s="30"/>
      <c r="R1719" s="33"/>
      <c r="S1719" s="30"/>
      <c r="X1719" s="319">
        <v>95945.961767287517</v>
      </c>
    </row>
    <row r="1720" spans="1:24" x14ac:dyDescent="0.3">
      <c r="A1720" s="77" t="s">
        <v>2039</v>
      </c>
      <c r="B1720" s="77" t="s">
        <v>5014</v>
      </c>
      <c r="C1720" s="29">
        <v>12</v>
      </c>
      <c r="D1720" s="29">
        <v>76</v>
      </c>
      <c r="E1720" s="29">
        <v>2500</v>
      </c>
      <c r="F1720" s="29">
        <v>580</v>
      </c>
      <c r="G1720" s="29">
        <v>550</v>
      </c>
      <c r="H1720" s="313">
        <v>3803.4674999999993</v>
      </c>
      <c r="I1720" s="313">
        <v>3111.2364149999994</v>
      </c>
      <c r="J1720" s="313">
        <v>2457.0400049999998</v>
      </c>
      <c r="K1720" s="20">
        <v>78.959999999999994</v>
      </c>
      <c r="L1720" s="314">
        <v>0.5</v>
      </c>
      <c r="M1720" s="315">
        <v>6</v>
      </c>
      <c r="N1720" s="772"/>
      <c r="O1720" s="372">
        <f t="shared" si="92"/>
        <v>119277</v>
      </c>
      <c r="Q1720" s="30"/>
      <c r="R1720" s="33"/>
      <c r="S1720" s="30"/>
      <c r="X1720" s="313">
        <v>103719.07931467501</v>
      </c>
    </row>
    <row r="1721" spans="1:24" x14ac:dyDescent="0.3">
      <c r="A1721" s="77" t="s">
        <v>2040</v>
      </c>
      <c r="B1721" s="77" t="s">
        <v>5015</v>
      </c>
      <c r="C1721" s="29">
        <v>13</v>
      </c>
      <c r="D1721" s="29">
        <v>76</v>
      </c>
      <c r="E1721" s="29">
        <v>2500</v>
      </c>
      <c r="F1721" s="29">
        <v>630</v>
      </c>
      <c r="G1721" s="29">
        <v>600</v>
      </c>
      <c r="H1721" s="313">
        <v>4120.1310000000003</v>
      </c>
      <c r="I1721" s="313">
        <v>3370.2671580000001</v>
      </c>
      <c r="J1721" s="313">
        <v>2661.6046260000003</v>
      </c>
      <c r="K1721" s="20">
        <v>85.56</v>
      </c>
      <c r="L1721" s="314">
        <v>0.5</v>
      </c>
      <c r="M1721" s="315">
        <v>6</v>
      </c>
      <c r="N1721" s="772"/>
      <c r="O1721" s="372">
        <f t="shared" si="92"/>
        <v>128216</v>
      </c>
      <c r="Q1721" s="30"/>
      <c r="R1721" s="33"/>
      <c r="S1721" s="30"/>
      <c r="X1721" s="313">
        <v>111492.19686206248</v>
      </c>
    </row>
    <row r="1722" spans="1:24" x14ac:dyDescent="0.3">
      <c r="A1722" s="77" t="s">
        <v>2041</v>
      </c>
      <c r="B1722" s="77" t="s">
        <v>5016</v>
      </c>
      <c r="C1722" s="29">
        <v>14</v>
      </c>
      <c r="D1722" s="29">
        <v>76</v>
      </c>
      <c r="E1722" s="29">
        <v>2500</v>
      </c>
      <c r="F1722" s="29">
        <v>680</v>
      </c>
      <c r="G1722" s="29">
        <v>650</v>
      </c>
      <c r="H1722" s="313">
        <v>4437.9629999999997</v>
      </c>
      <c r="I1722" s="313">
        <v>3630.2537339999994</v>
      </c>
      <c r="J1722" s="313">
        <v>2866.924098</v>
      </c>
      <c r="K1722" s="20">
        <v>92.16</v>
      </c>
      <c r="L1722" s="314">
        <v>0.5</v>
      </c>
      <c r="M1722" s="315">
        <v>6</v>
      </c>
      <c r="N1722" s="773"/>
      <c r="O1722" s="372">
        <f t="shared" si="92"/>
        <v>137155</v>
      </c>
      <c r="Q1722" s="30"/>
      <c r="R1722" s="33"/>
      <c r="S1722" s="30"/>
      <c r="X1722" s="313">
        <v>119265.31440945</v>
      </c>
    </row>
    <row r="1723" spans="1:24" x14ac:dyDescent="0.3">
      <c r="H1723" s="30"/>
      <c r="I1723" s="30"/>
      <c r="J1723" s="30"/>
      <c r="K1723" s="336"/>
      <c r="M1723" s="324"/>
      <c r="O1723" s="372">
        <f t="shared" si="92"/>
        <v>0</v>
      </c>
      <c r="Q1723" s="30"/>
      <c r="R1723" s="30"/>
      <c r="S1723" s="30"/>
      <c r="X1723" s="30"/>
    </row>
    <row r="1724" spans="1:24" x14ac:dyDescent="0.3">
      <c r="B1724" s="325" t="s">
        <v>185</v>
      </c>
      <c r="H1724" s="30"/>
      <c r="I1724" s="30"/>
      <c r="J1724" s="30"/>
      <c r="K1724" s="336"/>
      <c r="M1724" s="324"/>
      <c r="O1724" s="372">
        <f t="shared" si="92"/>
        <v>0</v>
      </c>
      <c r="Q1724" s="30"/>
      <c r="R1724" s="30"/>
      <c r="S1724" s="30"/>
      <c r="X1724" s="30"/>
    </row>
    <row r="1725" spans="1:24" x14ac:dyDescent="0.3">
      <c r="A1725" s="77" t="s">
        <v>2042</v>
      </c>
      <c r="B1725" s="77" t="s">
        <v>3932</v>
      </c>
      <c r="C1725" s="29">
        <v>2</v>
      </c>
      <c r="D1725" s="29">
        <v>76</v>
      </c>
      <c r="E1725" s="29">
        <v>3000</v>
      </c>
      <c r="F1725" s="29">
        <v>80</v>
      </c>
      <c r="G1725" s="29">
        <v>50</v>
      </c>
      <c r="H1725" s="313">
        <v>760.69349999999986</v>
      </c>
      <c r="I1725" s="313">
        <v>622.24728299999981</v>
      </c>
      <c r="J1725" s="313">
        <v>491.4080009999999</v>
      </c>
      <c r="K1725" s="20">
        <v>15.36</v>
      </c>
      <c r="L1725" s="314">
        <v>0.5</v>
      </c>
      <c r="M1725" s="315">
        <v>2</v>
      </c>
      <c r="N1725" s="771" t="s">
        <v>201</v>
      </c>
      <c r="O1725" s="372">
        <f t="shared" si="92"/>
        <v>34943</v>
      </c>
      <c r="Q1725" s="30"/>
      <c r="R1725" s="33"/>
      <c r="S1725" s="30"/>
      <c r="X1725" s="313">
        <v>30385.560799687504</v>
      </c>
    </row>
    <row r="1726" spans="1:24" x14ac:dyDescent="0.3">
      <c r="A1726" s="77" t="s">
        <v>2043</v>
      </c>
      <c r="B1726" s="77" t="s">
        <v>3933</v>
      </c>
      <c r="C1726" s="29">
        <v>3</v>
      </c>
      <c r="D1726" s="29">
        <v>76</v>
      </c>
      <c r="E1726" s="29">
        <v>3000</v>
      </c>
      <c r="F1726" s="29">
        <v>130</v>
      </c>
      <c r="G1726" s="29">
        <v>100</v>
      </c>
      <c r="H1726" s="313">
        <v>1141.6244999999999</v>
      </c>
      <c r="I1726" s="313">
        <v>933.84884099999988</v>
      </c>
      <c r="J1726" s="313">
        <v>737.48942699999998</v>
      </c>
      <c r="K1726" s="20">
        <v>23.16</v>
      </c>
      <c r="L1726" s="314">
        <v>0.5</v>
      </c>
      <c r="M1726" s="315">
        <v>4</v>
      </c>
      <c r="N1726" s="772"/>
      <c r="O1726" s="372">
        <f t="shared" si="92"/>
        <v>45614</v>
      </c>
      <c r="Q1726" s="30"/>
      <c r="R1726" s="33"/>
      <c r="S1726" s="30"/>
      <c r="X1726" s="313">
        <v>39664.700343303746</v>
      </c>
    </row>
    <row r="1727" spans="1:24" x14ac:dyDescent="0.3">
      <c r="A1727" s="77" t="s">
        <v>2044</v>
      </c>
      <c r="B1727" s="77" t="s">
        <v>3934</v>
      </c>
      <c r="C1727" s="29">
        <v>4</v>
      </c>
      <c r="D1727" s="29">
        <v>76</v>
      </c>
      <c r="E1727" s="29">
        <v>3000</v>
      </c>
      <c r="F1727" s="29">
        <v>180</v>
      </c>
      <c r="G1727" s="29">
        <v>150</v>
      </c>
      <c r="H1727" s="313">
        <v>1521.3869999999997</v>
      </c>
      <c r="I1727" s="313">
        <v>1244.4945659999996</v>
      </c>
      <c r="J1727" s="313">
        <v>982.8160019999998</v>
      </c>
      <c r="K1727" s="20">
        <v>30.96</v>
      </c>
      <c r="L1727" s="314">
        <v>0.5</v>
      </c>
      <c r="M1727" s="315">
        <v>4</v>
      </c>
      <c r="N1727" s="772"/>
      <c r="O1727" s="372">
        <f t="shared" si="92"/>
        <v>56308</v>
      </c>
      <c r="Q1727" s="30"/>
      <c r="R1727" s="33"/>
      <c r="S1727" s="30"/>
      <c r="X1727" s="313">
        <v>48963.292944390007</v>
      </c>
    </row>
    <row r="1728" spans="1:24" x14ac:dyDescent="0.3">
      <c r="A1728" s="317" t="s">
        <v>2045</v>
      </c>
      <c r="B1728" s="317" t="s">
        <v>5017</v>
      </c>
      <c r="C1728" s="318">
        <v>5</v>
      </c>
      <c r="D1728" s="318">
        <v>76</v>
      </c>
      <c r="E1728" s="318">
        <v>3000</v>
      </c>
      <c r="F1728" s="318">
        <v>230</v>
      </c>
      <c r="G1728" s="318">
        <v>200</v>
      </c>
      <c r="H1728" s="319">
        <v>1902.3180000000002</v>
      </c>
      <c r="I1728" s="319">
        <v>1556.0961240000001</v>
      </c>
      <c r="J1728" s="319">
        <v>1228.8974280000002</v>
      </c>
      <c r="K1728" s="340">
        <v>38.76</v>
      </c>
      <c r="L1728" s="320">
        <v>0.5</v>
      </c>
      <c r="M1728" s="321">
        <v>4</v>
      </c>
      <c r="N1728" s="772"/>
      <c r="O1728" s="372">
        <f t="shared" si="92"/>
        <v>67024</v>
      </c>
      <c r="Q1728" s="30"/>
      <c r="R1728" s="33"/>
      <c r="S1728" s="30"/>
      <c r="X1728" s="319">
        <v>58281.338602946264</v>
      </c>
    </row>
    <row r="1729" spans="1:32" x14ac:dyDescent="0.3">
      <c r="A1729" s="77" t="s">
        <v>2046</v>
      </c>
      <c r="B1729" s="77" t="s">
        <v>5018</v>
      </c>
      <c r="C1729" s="29">
        <v>6</v>
      </c>
      <c r="D1729" s="29">
        <v>76</v>
      </c>
      <c r="E1729" s="29">
        <v>3000</v>
      </c>
      <c r="F1729" s="29">
        <v>280</v>
      </c>
      <c r="G1729" s="29">
        <v>250</v>
      </c>
      <c r="H1729" s="313">
        <v>2282.0805</v>
      </c>
      <c r="I1729" s="313">
        <v>1866.741849</v>
      </c>
      <c r="J1729" s="313">
        <v>1474.224003</v>
      </c>
      <c r="K1729" s="20">
        <v>46.56</v>
      </c>
      <c r="L1729" s="314">
        <v>0.5</v>
      </c>
      <c r="M1729" s="315">
        <v>4</v>
      </c>
      <c r="N1729" s="772"/>
      <c r="O1729" s="372">
        <f t="shared" si="92"/>
        <v>77762</v>
      </c>
      <c r="Q1729" s="30"/>
      <c r="R1729" s="33"/>
      <c r="S1729" s="30"/>
      <c r="X1729" s="313">
        <v>67618.837318972495</v>
      </c>
    </row>
    <row r="1730" spans="1:32" x14ac:dyDescent="0.3">
      <c r="A1730" s="77" t="s">
        <v>2047</v>
      </c>
      <c r="B1730" s="77" t="s">
        <v>5019</v>
      </c>
      <c r="C1730" s="29">
        <v>7</v>
      </c>
      <c r="D1730" s="29">
        <v>76</v>
      </c>
      <c r="E1730" s="29">
        <v>3000</v>
      </c>
      <c r="F1730" s="29">
        <v>330</v>
      </c>
      <c r="G1730" s="29">
        <v>300</v>
      </c>
      <c r="H1730" s="313">
        <v>2663.0114999999996</v>
      </c>
      <c r="I1730" s="313">
        <v>2178.3434069999994</v>
      </c>
      <c r="J1730" s="313">
        <v>1720.3054289999998</v>
      </c>
      <c r="K1730" s="20">
        <v>54.36</v>
      </c>
      <c r="L1730" s="314">
        <v>0.5</v>
      </c>
      <c r="M1730" s="315">
        <v>4</v>
      </c>
      <c r="N1730" s="772"/>
      <c r="O1730" s="372">
        <f t="shared" si="92"/>
        <v>88522</v>
      </c>
      <c r="Q1730" s="30"/>
      <c r="R1730" s="33"/>
      <c r="S1730" s="30"/>
      <c r="X1730" s="313">
        <v>76975.789092468738</v>
      </c>
    </row>
    <row r="1731" spans="1:32" x14ac:dyDescent="0.3">
      <c r="A1731" s="317" t="s">
        <v>2048</v>
      </c>
      <c r="B1731" s="317" t="s">
        <v>5020</v>
      </c>
      <c r="C1731" s="318">
        <v>8</v>
      </c>
      <c r="D1731" s="318">
        <v>76</v>
      </c>
      <c r="E1731" s="318">
        <v>3000</v>
      </c>
      <c r="F1731" s="318">
        <v>380</v>
      </c>
      <c r="G1731" s="318">
        <v>350</v>
      </c>
      <c r="H1731" s="319">
        <v>3042.7739999999994</v>
      </c>
      <c r="I1731" s="319">
        <v>2488.9891319999992</v>
      </c>
      <c r="J1731" s="319">
        <v>1965.6320039999996</v>
      </c>
      <c r="K1731" s="340">
        <v>62.160000000000004</v>
      </c>
      <c r="L1731" s="320">
        <v>0.5</v>
      </c>
      <c r="M1731" s="321">
        <v>4</v>
      </c>
      <c r="N1731" s="772"/>
      <c r="O1731" s="372">
        <f t="shared" si="92"/>
        <v>99309</v>
      </c>
      <c r="Q1731" s="30"/>
      <c r="R1731" s="33"/>
      <c r="S1731" s="30"/>
      <c r="X1731" s="319">
        <v>86355.500666490014</v>
      </c>
    </row>
    <row r="1732" spans="1:32" x14ac:dyDescent="0.3">
      <c r="A1732" s="77" t="s">
        <v>2049</v>
      </c>
      <c r="B1732" s="77" t="s">
        <v>5021</v>
      </c>
      <c r="C1732" s="29">
        <v>9</v>
      </c>
      <c r="D1732" s="29">
        <v>76</v>
      </c>
      <c r="E1732" s="29">
        <v>3000</v>
      </c>
      <c r="F1732" s="29">
        <v>430</v>
      </c>
      <c r="G1732" s="29">
        <v>400</v>
      </c>
      <c r="H1732" s="313">
        <v>3423.7049999999999</v>
      </c>
      <c r="I1732" s="313">
        <v>2800.5906899999995</v>
      </c>
      <c r="J1732" s="313">
        <v>2211.7134300000002</v>
      </c>
      <c r="K1732" s="20">
        <v>69.959999999999994</v>
      </c>
      <c r="L1732" s="314">
        <v>0.5</v>
      </c>
      <c r="M1732" s="315">
        <v>4</v>
      </c>
      <c r="N1732" s="772"/>
      <c r="O1732" s="372">
        <f t="shared" si="92"/>
        <v>110114</v>
      </c>
      <c r="Q1732" s="30"/>
      <c r="R1732" s="33"/>
      <c r="S1732" s="30"/>
      <c r="X1732" s="313">
        <v>95751.362013862497</v>
      </c>
    </row>
    <row r="1733" spans="1:32" x14ac:dyDescent="0.3">
      <c r="A1733" s="77" t="s">
        <v>2050</v>
      </c>
      <c r="B1733" s="77" t="s">
        <v>5022</v>
      </c>
      <c r="C1733" s="29">
        <v>10</v>
      </c>
      <c r="D1733" s="29">
        <v>76</v>
      </c>
      <c r="E1733" s="29">
        <v>3000</v>
      </c>
      <c r="F1733" s="29">
        <v>480</v>
      </c>
      <c r="G1733" s="29">
        <v>450</v>
      </c>
      <c r="H1733" s="313">
        <v>3803.4674999999993</v>
      </c>
      <c r="I1733" s="313">
        <v>3111.2364149999994</v>
      </c>
      <c r="J1733" s="313">
        <v>2457.0400049999998</v>
      </c>
      <c r="K1733" s="20">
        <v>77.760000000000005</v>
      </c>
      <c r="L1733" s="314">
        <v>0.5</v>
      </c>
      <c r="M1733" s="315">
        <v>6</v>
      </c>
      <c r="N1733" s="772"/>
      <c r="O1733" s="372">
        <f t="shared" si="92"/>
        <v>120949</v>
      </c>
      <c r="Q1733" s="30"/>
      <c r="R1733" s="33"/>
      <c r="S1733" s="30"/>
      <c r="X1733" s="313">
        <v>105173.30374056002</v>
      </c>
    </row>
    <row r="1734" spans="1:32" x14ac:dyDescent="0.3">
      <c r="A1734" s="317" t="s">
        <v>2051</v>
      </c>
      <c r="B1734" s="317" t="s">
        <v>5023</v>
      </c>
      <c r="C1734" s="318">
        <v>11</v>
      </c>
      <c r="D1734" s="318">
        <v>76</v>
      </c>
      <c r="E1734" s="318">
        <v>3000</v>
      </c>
      <c r="F1734" s="318">
        <v>530</v>
      </c>
      <c r="G1734" s="318">
        <v>500</v>
      </c>
      <c r="H1734" s="319">
        <v>4184.3985000000002</v>
      </c>
      <c r="I1734" s="319">
        <v>3422.8379730000001</v>
      </c>
      <c r="J1734" s="319">
        <v>2703.121431</v>
      </c>
      <c r="K1734" s="340">
        <v>85.56</v>
      </c>
      <c r="L1734" s="320">
        <v>0.5</v>
      </c>
      <c r="M1734" s="321">
        <v>6</v>
      </c>
      <c r="N1734" s="772"/>
      <c r="O1734" s="372">
        <f t="shared" si="92"/>
        <v>131799</v>
      </c>
      <c r="Q1734" s="30"/>
      <c r="R1734" s="33"/>
      <c r="S1734" s="30"/>
      <c r="X1734" s="319">
        <v>114608.07812074502</v>
      </c>
    </row>
    <row r="1735" spans="1:32" x14ac:dyDescent="0.3">
      <c r="A1735" s="77" t="s">
        <v>2052</v>
      </c>
      <c r="B1735" s="77" t="s">
        <v>5024</v>
      </c>
      <c r="C1735" s="29">
        <v>12</v>
      </c>
      <c r="D1735" s="29">
        <v>76</v>
      </c>
      <c r="E1735" s="29">
        <v>3000</v>
      </c>
      <c r="F1735" s="29">
        <v>580</v>
      </c>
      <c r="G1735" s="29">
        <v>550</v>
      </c>
      <c r="H1735" s="313">
        <v>4564.1610000000001</v>
      </c>
      <c r="I1735" s="313">
        <v>3733.483698</v>
      </c>
      <c r="J1735" s="313">
        <v>2948.4480060000001</v>
      </c>
      <c r="K1735" s="20">
        <v>93.36</v>
      </c>
      <c r="L1735" s="314">
        <v>0.5</v>
      </c>
      <c r="M1735" s="315">
        <v>6</v>
      </c>
      <c r="N1735" s="772"/>
      <c r="O1735" s="372">
        <f t="shared" si="92"/>
        <v>142526</v>
      </c>
      <c r="Q1735" s="30"/>
      <c r="R1735" s="33"/>
      <c r="S1735" s="30"/>
      <c r="X1735" s="313">
        <v>123935.81917760998</v>
      </c>
    </row>
    <row r="1736" spans="1:32" x14ac:dyDescent="0.3">
      <c r="A1736" s="77" t="s">
        <v>2053</v>
      </c>
      <c r="B1736" s="77" t="s">
        <v>5025</v>
      </c>
      <c r="C1736" s="29">
        <v>13</v>
      </c>
      <c r="D1736" s="29">
        <v>76</v>
      </c>
      <c r="E1736" s="29">
        <v>3000</v>
      </c>
      <c r="F1736" s="29">
        <v>630</v>
      </c>
      <c r="G1736" s="29">
        <v>600</v>
      </c>
      <c r="H1736" s="313">
        <v>4945.0919999999996</v>
      </c>
      <c r="I1736" s="313">
        <v>4045.0852559999994</v>
      </c>
      <c r="J1736" s="313">
        <v>3194.5294319999998</v>
      </c>
      <c r="K1736" s="20">
        <v>101.16000000000001</v>
      </c>
      <c r="L1736" s="314">
        <v>0.5</v>
      </c>
      <c r="M1736" s="315">
        <v>6</v>
      </c>
      <c r="N1736" s="772"/>
      <c r="O1736" s="372">
        <f t="shared" si="92"/>
        <v>153253</v>
      </c>
      <c r="Q1736" s="30"/>
      <c r="R1736" s="33"/>
      <c r="S1736" s="30"/>
      <c r="X1736" s="313">
        <v>133263.56023447501</v>
      </c>
    </row>
    <row r="1737" spans="1:32" x14ac:dyDescent="0.3">
      <c r="A1737" s="77" t="s">
        <v>2054</v>
      </c>
      <c r="B1737" s="77" t="s">
        <v>5026</v>
      </c>
      <c r="C1737" s="29">
        <v>14</v>
      </c>
      <c r="D1737" s="29">
        <v>76</v>
      </c>
      <c r="E1737" s="29">
        <v>3000</v>
      </c>
      <c r="F1737" s="29">
        <v>680</v>
      </c>
      <c r="G1737" s="29">
        <v>650</v>
      </c>
      <c r="H1737" s="313">
        <v>5324.8544999999995</v>
      </c>
      <c r="I1737" s="313">
        <v>4355.7309809999997</v>
      </c>
      <c r="J1737" s="313">
        <v>3439.8560069999999</v>
      </c>
      <c r="K1737" s="20">
        <v>108.96</v>
      </c>
      <c r="L1737" s="314">
        <v>0.5</v>
      </c>
      <c r="M1737" s="315">
        <v>6</v>
      </c>
      <c r="N1737" s="773"/>
      <c r="O1737" s="372">
        <f t="shared" si="92"/>
        <v>163980</v>
      </c>
      <c r="Q1737" s="30"/>
      <c r="R1737" s="33"/>
      <c r="S1737" s="30"/>
      <c r="X1737" s="313">
        <v>142591.30129134003</v>
      </c>
    </row>
    <row r="1738" spans="1:32" x14ac:dyDescent="0.3">
      <c r="O1738" s="372">
        <f t="shared" si="92"/>
        <v>0</v>
      </c>
    </row>
    <row r="1739" spans="1:32" x14ac:dyDescent="0.3">
      <c r="A1739" s="77" t="s">
        <v>5967</v>
      </c>
      <c r="B1739" s="77" t="s">
        <v>3935</v>
      </c>
      <c r="C1739" s="29">
        <v>2</v>
      </c>
      <c r="D1739" s="29">
        <v>76</v>
      </c>
      <c r="E1739" s="329">
        <v>80</v>
      </c>
      <c r="F1739" s="29">
        <v>270</v>
      </c>
      <c r="G1739" s="29">
        <v>200</v>
      </c>
      <c r="H1739" s="313">
        <v>68.941500000000005</v>
      </c>
      <c r="I1739" s="313">
        <v>56.394147000000004</v>
      </c>
      <c r="J1739" s="313">
        <v>44.536209000000007</v>
      </c>
      <c r="K1739" s="20">
        <v>2.2560000000000002</v>
      </c>
      <c r="L1739" s="314">
        <v>0.5</v>
      </c>
      <c r="M1739" s="315">
        <v>2</v>
      </c>
      <c r="N1739" s="771" t="s">
        <v>186</v>
      </c>
      <c r="O1739" s="372">
        <f t="shared" si="92"/>
        <v>10652</v>
      </c>
      <c r="Q1739" s="30"/>
      <c r="X1739" s="313">
        <v>9262.5372096345</v>
      </c>
      <c r="AD1739">
        <v>21136</v>
      </c>
      <c r="AE1739">
        <v>25761</v>
      </c>
      <c r="AF1739">
        <v>30386</v>
      </c>
    </row>
    <row r="1740" spans="1:32" x14ac:dyDescent="0.3">
      <c r="A1740" s="77" t="s">
        <v>2055</v>
      </c>
      <c r="B1740" s="77" t="s">
        <v>3936</v>
      </c>
      <c r="C1740" s="29">
        <v>3</v>
      </c>
      <c r="D1740" s="29">
        <v>76</v>
      </c>
      <c r="E1740" s="329">
        <v>130</v>
      </c>
      <c r="F1740" s="29">
        <v>270</v>
      </c>
      <c r="G1740" s="29">
        <v>200</v>
      </c>
      <c r="H1740" s="313">
        <v>102.82799999999999</v>
      </c>
      <c r="I1740" s="313">
        <v>84.113303999999985</v>
      </c>
      <c r="J1740" s="313">
        <v>66.426887999999991</v>
      </c>
      <c r="K1740" s="20">
        <v>3.504</v>
      </c>
      <c r="L1740" s="314">
        <v>0.5</v>
      </c>
      <c r="M1740" s="315">
        <v>4</v>
      </c>
      <c r="N1740" s="772"/>
      <c r="O1740" s="372">
        <f t="shared" si="92"/>
        <v>12436</v>
      </c>
      <c r="Q1740" s="30"/>
      <c r="X1740" s="313">
        <v>10814.185489731028</v>
      </c>
      <c r="AD1740">
        <v>27322</v>
      </c>
      <c r="AE1740">
        <v>33493</v>
      </c>
      <c r="AF1740">
        <v>39665</v>
      </c>
    </row>
    <row r="1741" spans="1:32" x14ac:dyDescent="0.3">
      <c r="A1741" s="77" t="s">
        <v>2056</v>
      </c>
      <c r="B1741" s="77" t="s">
        <v>3937</v>
      </c>
      <c r="C1741" s="29">
        <v>4</v>
      </c>
      <c r="D1741" s="29">
        <v>76</v>
      </c>
      <c r="E1741" s="329">
        <v>180</v>
      </c>
      <c r="F1741" s="29">
        <v>270</v>
      </c>
      <c r="G1741" s="29">
        <v>200</v>
      </c>
      <c r="H1741" s="313">
        <v>137.88300000000001</v>
      </c>
      <c r="I1741" s="313">
        <v>112.78829400000001</v>
      </c>
      <c r="J1741" s="313">
        <v>89.072418000000013</v>
      </c>
      <c r="K1741" s="20">
        <v>4.7520000000000007</v>
      </c>
      <c r="L1741" s="314">
        <v>0.5</v>
      </c>
      <c r="M1741" s="315">
        <v>4</v>
      </c>
      <c r="N1741" s="772"/>
      <c r="O1741" s="372">
        <f t="shared" ref="O1741:O1804" si="93">ROUND(X1741*1.15,0)</f>
        <v>14224</v>
      </c>
      <c r="Q1741" s="30"/>
      <c r="X1741" s="313">
        <v>12369.082292067596</v>
      </c>
      <c r="AD1741">
        <v>33521</v>
      </c>
      <c r="AE1741">
        <v>41242</v>
      </c>
      <c r="AF1741">
        <v>48963</v>
      </c>
    </row>
    <row r="1742" spans="1:32" x14ac:dyDescent="0.3">
      <c r="A1742" s="77" t="s">
        <v>2057</v>
      </c>
      <c r="B1742" s="77" t="s">
        <v>5027</v>
      </c>
      <c r="C1742" s="29">
        <v>5</v>
      </c>
      <c r="D1742" s="29">
        <v>76</v>
      </c>
      <c r="E1742" s="329">
        <v>230</v>
      </c>
      <c r="F1742" s="29">
        <v>270</v>
      </c>
      <c r="G1742" s="29">
        <v>200</v>
      </c>
      <c r="H1742" s="313">
        <v>170.60099999999997</v>
      </c>
      <c r="I1742" s="313">
        <v>139.55161799999996</v>
      </c>
      <c r="J1742" s="313">
        <v>110.20824599999999</v>
      </c>
      <c r="K1742" s="20">
        <v>6</v>
      </c>
      <c r="L1742" s="314">
        <v>0.5</v>
      </c>
      <c r="M1742" s="315">
        <v>4</v>
      </c>
      <c r="N1742" s="772"/>
      <c r="O1742" s="372">
        <f t="shared" si="93"/>
        <v>16015</v>
      </c>
      <c r="Q1742" s="30"/>
      <c r="X1742" s="313">
        <v>13926.515601535024</v>
      </c>
      <c r="AD1742">
        <v>39733</v>
      </c>
      <c r="AE1742">
        <v>49007</v>
      </c>
      <c r="AF1742">
        <v>58281</v>
      </c>
    </row>
    <row r="1743" spans="1:32" x14ac:dyDescent="0.3">
      <c r="A1743" s="77" t="s">
        <v>2058</v>
      </c>
      <c r="B1743" s="77" t="s">
        <v>5028</v>
      </c>
      <c r="C1743" s="29">
        <v>6</v>
      </c>
      <c r="D1743" s="29">
        <v>76</v>
      </c>
      <c r="E1743" s="329">
        <v>280</v>
      </c>
      <c r="F1743" s="29">
        <v>270</v>
      </c>
      <c r="G1743" s="29">
        <v>200</v>
      </c>
      <c r="H1743" s="313">
        <v>204.48750000000001</v>
      </c>
      <c r="I1743" s="313">
        <v>167.27077499999999</v>
      </c>
      <c r="J1743" s="313">
        <v>132.09892500000001</v>
      </c>
      <c r="K1743" s="20">
        <v>7.2479999999999993</v>
      </c>
      <c r="L1743" s="314">
        <v>0.5</v>
      </c>
      <c r="M1743" s="315">
        <v>4</v>
      </c>
      <c r="N1743" s="772"/>
      <c r="O1743" s="372">
        <f t="shared" si="93"/>
        <v>17811</v>
      </c>
      <c r="Q1743" s="30"/>
      <c r="X1743" s="313">
        <v>15487.908701221442</v>
      </c>
      <c r="AD1743">
        <v>45958</v>
      </c>
      <c r="AE1743">
        <v>56788</v>
      </c>
      <c r="AF1743">
        <v>67619</v>
      </c>
    </row>
    <row r="1744" spans="1:32" x14ac:dyDescent="0.3">
      <c r="A1744" s="77" t="s">
        <v>2059</v>
      </c>
      <c r="B1744" s="77" t="s">
        <v>5029</v>
      </c>
      <c r="C1744" s="29">
        <v>7</v>
      </c>
      <c r="D1744" s="29">
        <v>76</v>
      </c>
      <c r="E1744" s="329">
        <v>330</v>
      </c>
      <c r="F1744" s="29">
        <v>270</v>
      </c>
      <c r="G1744" s="29">
        <v>200</v>
      </c>
      <c r="H1744" s="313">
        <v>239.54249999999996</v>
      </c>
      <c r="I1744" s="313">
        <v>195.94576499999997</v>
      </c>
      <c r="J1744" s="313">
        <v>154.74445499999999</v>
      </c>
      <c r="K1744" s="20">
        <v>8.4960000000000004</v>
      </c>
      <c r="L1744" s="314">
        <v>0.5</v>
      </c>
      <c r="M1744" s="315">
        <v>4</v>
      </c>
      <c r="N1744" s="772"/>
      <c r="O1744" s="372">
        <f t="shared" si="93"/>
        <v>19610</v>
      </c>
      <c r="Q1744" s="30"/>
      <c r="X1744" s="313">
        <v>17051.836813778249</v>
      </c>
      <c r="AD1744">
        <v>52196</v>
      </c>
      <c r="AE1744">
        <v>64586</v>
      </c>
      <c r="AF1744">
        <v>76976</v>
      </c>
    </row>
    <row r="1745" spans="1:32" x14ac:dyDescent="0.3">
      <c r="A1745" s="77" t="s">
        <v>2060</v>
      </c>
      <c r="B1745" s="77" t="s">
        <v>5030</v>
      </c>
      <c r="C1745" s="29">
        <v>8</v>
      </c>
      <c r="D1745" s="29">
        <v>76</v>
      </c>
      <c r="E1745" s="329">
        <v>380</v>
      </c>
      <c r="F1745" s="29">
        <v>270</v>
      </c>
      <c r="G1745" s="29">
        <v>200</v>
      </c>
      <c r="H1745" s="313">
        <v>273.42899999999997</v>
      </c>
      <c r="I1745" s="313">
        <v>223.66492199999996</v>
      </c>
      <c r="J1745" s="313">
        <v>176.63513399999999</v>
      </c>
      <c r="K1745" s="20">
        <v>9.7439999999999998</v>
      </c>
      <c r="L1745" s="314">
        <v>0.5</v>
      </c>
      <c r="M1745" s="315">
        <v>4</v>
      </c>
      <c r="N1745" s="772"/>
      <c r="O1745" s="372">
        <f t="shared" si="93"/>
        <v>21413</v>
      </c>
      <c r="Q1745" s="30"/>
      <c r="X1745" s="313">
        <v>18619.726210814519</v>
      </c>
      <c r="AD1745">
        <v>58449</v>
      </c>
      <c r="AE1745">
        <v>72402</v>
      </c>
      <c r="AF1745">
        <v>86356</v>
      </c>
    </row>
    <row r="1746" spans="1:32" x14ac:dyDescent="0.3">
      <c r="A1746" s="77" t="s">
        <v>2061</v>
      </c>
      <c r="B1746" s="77" t="s">
        <v>5031</v>
      </c>
      <c r="C1746" s="29">
        <v>9</v>
      </c>
      <c r="D1746" s="29">
        <v>76</v>
      </c>
      <c r="E1746" s="329">
        <v>430</v>
      </c>
      <c r="F1746" s="29">
        <v>270</v>
      </c>
      <c r="G1746" s="29">
        <v>200</v>
      </c>
      <c r="H1746" s="313">
        <v>308.48399999999998</v>
      </c>
      <c r="I1746" s="313">
        <v>252.33991199999997</v>
      </c>
      <c r="J1746" s="313">
        <v>199.280664</v>
      </c>
      <c r="K1746" s="20">
        <v>10.992000000000001</v>
      </c>
      <c r="L1746" s="314">
        <v>0.5</v>
      </c>
      <c r="M1746" s="315">
        <v>4</v>
      </c>
      <c r="N1746" s="772"/>
      <c r="O1746" s="372">
        <f t="shared" si="93"/>
        <v>23219</v>
      </c>
      <c r="Q1746" s="30"/>
      <c r="X1746" s="313">
        <v>20190.149126460718</v>
      </c>
      <c r="AD1746">
        <v>64713</v>
      </c>
      <c r="AE1746">
        <v>80232</v>
      </c>
      <c r="AF1746">
        <v>95751</v>
      </c>
    </row>
    <row r="1747" spans="1:32" x14ac:dyDescent="0.3">
      <c r="A1747" s="77" t="s">
        <v>2062</v>
      </c>
      <c r="B1747" s="77" t="s">
        <v>5032</v>
      </c>
      <c r="C1747" s="29">
        <v>10</v>
      </c>
      <c r="D1747" s="29">
        <v>76</v>
      </c>
      <c r="E1747" s="329">
        <v>480</v>
      </c>
      <c r="F1747" s="29">
        <v>270</v>
      </c>
      <c r="G1747" s="29">
        <v>200</v>
      </c>
      <c r="H1747" s="313">
        <v>342.37049999999999</v>
      </c>
      <c r="I1747" s="313">
        <v>280.05906899999997</v>
      </c>
      <c r="J1747" s="313">
        <v>221.17134300000001</v>
      </c>
      <c r="K1747" s="20">
        <v>12.24</v>
      </c>
      <c r="L1747" s="314">
        <v>0.5</v>
      </c>
      <c r="M1747" s="315">
        <v>6</v>
      </c>
      <c r="N1747" s="772"/>
      <c r="O1747" s="372">
        <f t="shared" si="93"/>
        <v>25029</v>
      </c>
      <c r="Q1747" s="30"/>
      <c r="X1747" s="313">
        <v>21764.534820846839</v>
      </c>
      <c r="AD1747">
        <v>70994</v>
      </c>
      <c r="AE1747">
        <v>88084</v>
      </c>
      <c r="AF1747">
        <v>105173</v>
      </c>
    </row>
    <row r="1748" spans="1:32" x14ac:dyDescent="0.3">
      <c r="A1748" s="77" t="s">
        <v>2063</v>
      </c>
      <c r="B1748" s="77" t="s">
        <v>5033</v>
      </c>
      <c r="C1748" s="29">
        <v>11</v>
      </c>
      <c r="D1748" s="29">
        <v>76</v>
      </c>
      <c r="E1748" s="329">
        <v>530</v>
      </c>
      <c r="F1748" s="29">
        <v>270</v>
      </c>
      <c r="G1748" s="29">
        <v>200</v>
      </c>
      <c r="H1748" s="313">
        <v>376.25700000000001</v>
      </c>
      <c r="I1748" s="313">
        <v>307.77822599999996</v>
      </c>
      <c r="J1748" s="313">
        <v>243.06202200000001</v>
      </c>
      <c r="K1748" s="20">
        <v>13.488</v>
      </c>
      <c r="L1748" s="314">
        <v>0.5</v>
      </c>
      <c r="M1748" s="315">
        <v>6</v>
      </c>
      <c r="N1748" s="772"/>
      <c r="O1748" s="372">
        <f t="shared" si="93"/>
        <v>26841</v>
      </c>
      <c r="Q1748" s="30"/>
      <c r="X1748" s="313">
        <v>23340.019543801292</v>
      </c>
      <c r="AD1748">
        <v>77284</v>
      </c>
      <c r="AE1748">
        <v>95946</v>
      </c>
      <c r="AF1748">
        <v>114608</v>
      </c>
    </row>
    <row r="1749" spans="1:32" x14ac:dyDescent="0.3">
      <c r="A1749" s="77" t="s">
        <v>2064</v>
      </c>
      <c r="B1749" s="77" t="s">
        <v>5034</v>
      </c>
      <c r="C1749" s="29">
        <v>12</v>
      </c>
      <c r="D1749" s="29">
        <v>76</v>
      </c>
      <c r="E1749" s="329">
        <v>580</v>
      </c>
      <c r="F1749" s="29">
        <v>270</v>
      </c>
      <c r="G1749" s="29">
        <v>200</v>
      </c>
      <c r="H1749" s="313">
        <v>411.31199999999995</v>
      </c>
      <c r="I1749" s="313">
        <v>336.45321599999994</v>
      </c>
      <c r="J1749" s="313">
        <v>265.70755199999996</v>
      </c>
      <c r="K1749" s="20">
        <v>14.736000000000001</v>
      </c>
      <c r="L1749" s="314">
        <v>0.5</v>
      </c>
      <c r="M1749" s="315">
        <v>6</v>
      </c>
      <c r="N1749" s="772"/>
      <c r="O1749" s="372">
        <f t="shared" si="93"/>
        <v>28632</v>
      </c>
      <c r="Q1749" s="30"/>
      <c r="X1749" s="313">
        <v>24897.68595790047</v>
      </c>
      <c r="AD1749">
        <v>83502</v>
      </c>
      <c r="AE1749">
        <v>103719</v>
      </c>
      <c r="AF1749">
        <v>123936</v>
      </c>
    </row>
    <row r="1750" spans="1:32" x14ac:dyDescent="0.3">
      <c r="A1750" s="77" t="s">
        <v>2065</v>
      </c>
      <c r="B1750" s="77" t="s">
        <v>5035</v>
      </c>
      <c r="C1750" s="29">
        <v>13</v>
      </c>
      <c r="D1750" s="29">
        <v>76</v>
      </c>
      <c r="E1750" s="329">
        <v>630</v>
      </c>
      <c r="F1750" s="29">
        <v>270</v>
      </c>
      <c r="G1750" s="29">
        <v>200</v>
      </c>
      <c r="H1750" s="313">
        <v>445.19849999999997</v>
      </c>
      <c r="I1750" s="313">
        <v>364.17237299999994</v>
      </c>
      <c r="J1750" s="313">
        <v>287.598231</v>
      </c>
      <c r="K1750" s="20">
        <v>15.984</v>
      </c>
      <c r="L1750" s="314">
        <v>0.5</v>
      </c>
      <c r="M1750" s="315">
        <v>6</v>
      </c>
      <c r="N1750" s="772"/>
      <c r="O1750" s="372">
        <f t="shared" si="93"/>
        <v>30424</v>
      </c>
      <c r="Q1750" s="30"/>
      <c r="X1750" s="313">
        <v>26455.352371999645</v>
      </c>
      <c r="AD1750">
        <v>89721</v>
      </c>
      <c r="AE1750">
        <v>111492</v>
      </c>
      <c r="AF1750">
        <v>133264</v>
      </c>
    </row>
    <row r="1751" spans="1:32" x14ac:dyDescent="0.3">
      <c r="A1751" s="77" t="s">
        <v>2066</v>
      </c>
      <c r="B1751" s="77" t="s">
        <v>5036</v>
      </c>
      <c r="C1751" s="29">
        <v>14</v>
      </c>
      <c r="D1751" s="29">
        <v>76</v>
      </c>
      <c r="E1751" s="329">
        <v>680</v>
      </c>
      <c r="F1751" s="29">
        <v>270</v>
      </c>
      <c r="G1751" s="29">
        <v>200</v>
      </c>
      <c r="H1751" s="313">
        <v>480.25350000000009</v>
      </c>
      <c r="I1751" s="313">
        <v>392.84736300000003</v>
      </c>
      <c r="J1751" s="313">
        <v>310.24376100000006</v>
      </c>
      <c r="K1751" s="20">
        <v>17.231999999999999</v>
      </c>
      <c r="L1751" s="314">
        <v>0.5</v>
      </c>
      <c r="M1751" s="315">
        <v>6</v>
      </c>
      <c r="N1751" s="773"/>
      <c r="O1751" s="372">
        <f t="shared" si="93"/>
        <v>32397</v>
      </c>
      <c r="Q1751" s="30"/>
      <c r="X1751" s="313">
        <v>28171.364819914786</v>
      </c>
      <c r="AD1751">
        <v>95939</v>
      </c>
      <c r="AE1751">
        <v>119265</v>
      </c>
      <c r="AF1751">
        <v>142591</v>
      </c>
    </row>
    <row r="1752" spans="1:32" x14ac:dyDescent="0.3">
      <c r="A1752" s="324"/>
      <c r="B1752" s="325"/>
      <c r="C1752" s="325"/>
      <c r="D1752" s="330"/>
      <c r="E1752" s="331"/>
      <c r="F1752" s="330"/>
      <c r="G1752" s="330"/>
      <c r="H1752" s="332"/>
      <c r="I1752" s="332"/>
      <c r="J1752" s="332"/>
      <c r="K1752" s="330"/>
      <c r="L1752" s="330"/>
      <c r="M1752" s="323"/>
      <c r="N1752" s="325"/>
      <c r="O1752" s="372">
        <f t="shared" si="93"/>
        <v>0</v>
      </c>
      <c r="Q1752" s="30"/>
      <c r="X1752" s="30"/>
    </row>
    <row r="1753" spans="1:32" x14ac:dyDescent="0.3">
      <c r="A1753" s="324"/>
      <c r="B1753" s="325" t="s">
        <v>187</v>
      </c>
      <c r="C1753" s="324"/>
      <c r="D1753" s="324"/>
      <c r="E1753" s="333"/>
      <c r="F1753" s="324"/>
      <c r="G1753" s="324"/>
      <c r="H1753" s="326"/>
      <c r="I1753" s="326"/>
      <c r="J1753" s="326"/>
      <c r="K1753" s="324"/>
      <c r="L1753" s="327"/>
      <c r="M1753" s="327"/>
      <c r="N1753" s="324"/>
      <c r="O1753" s="372">
        <f t="shared" si="93"/>
        <v>0</v>
      </c>
      <c r="Q1753" s="30"/>
      <c r="X1753" s="30"/>
    </row>
    <row r="1754" spans="1:32" x14ac:dyDescent="0.3">
      <c r="A1754" s="77" t="s">
        <v>2067</v>
      </c>
      <c r="B1754" s="77" t="s">
        <v>3938</v>
      </c>
      <c r="C1754" s="29">
        <v>2</v>
      </c>
      <c r="D1754" s="29">
        <v>76</v>
      </c>
      <c r="E1754" s="329">
        <v>80</v>
      </c>
      <c r="F1754" s="29">
        <v>420</v>
      </c>
      <c r="G1754" s="29">
        <v>350</v>
      </c>
      <c r="H1754" s="313">
        <v>106.3335</v>
      </c>
      <c r="I1754" s="313">
        <v>86.980802999999995</v>
      </c>
      <c r="J1754" s="313">
        <v>68.691440999999998</v>
      </c>
      <c r="K1754" s="20">
        <v>2.976</v>
      </c>
      <c r="L1754" s="314">
        <v>0.5</v>
      </c>
      <c r="M1754" s="315">
        <v>2</v>
      </c>
      <c r="N1754" s="771" t="s">
        <v>186</v>
      </c>
      <c r="O1754" s="372">
        <f t="shared" si="93"/>
        <v>11499</v>
      </c>
      <c r="Q1754" s="30"/>
      <c r="S1754" s="33"/>
      <c r="X1754" s="313">
        <v>9998.888010704999</v>
      </c>
    </row>
    <row r="1755" spans="1:32" x14ac:dyDescent="0.3">
      <c r="A1755" s="77" t="s">
        <v>2068</v>
      </c>
      <c r="B1755" s="77" t="s">
        <v>3939</v>
      </c>
      <c r="C1755" s="29">
        <v>3</v>
      </c>
      <c r="D1755" s="29">
        <v>76</v>
      </c>
      <c r="E1755" s="329">
        <v>130</v>
      </c>
      <c r="F1755" s="29">
        <v>420</v>
      </c>
      <c r="G1755" s="29">
        <v>350</v>
      </c>
      <c r="H1755" s="313">
        <v>160.08450000000002</v>
      </c>
      <c r="I1755" s="313">
        <v>130.94912100000002</v>
      </c>
      <c r="J1755" s="313">
        <v>103.41458700000001</v>
      </c>
      <c r="K1755" s="20">
        <v>4.5839999999999996</v>
      </c>
      <c r="L1755" s="314">
        <v>0.5</v>
      </c>
      <c r="M1755" s="315">
        <v>4</v>
      </c>
      <c r="N1755" s="772"/>
      <c r="O1755" s="372">
        <f t="shared" si="93"/>
        <v>13481</v>
      </c>
      <c r="Q1755" s="30"/>
      <c r="S1755" s="33"/>
      <c r="X1755" s="313">
        <v>11722.941655256698</v>
      </c>
    </row>
    <row r="1756" spans="1:32" x14ac:dyDescent="0.3">
      <c r="A1756" s="77" t="s">
        <v>2069</v>
      </c>
      <c r="B1756" s="77" t="s">
        <v>3940</v>
      </c>
      <c r="C1756" s="29">
        <v>4</v>
      </c>
      <c r="D1756" s="29">
        <v>76</v>
      </c>
      <c r="E1756" s="329">
        <v>180</v>
      </c>
      <c r="F1756" s="29">
        <v>420</v>
      </c>
      <c r="G1756" s="29">
        <v>350</v>
      </c>
      <c r="H1756" s="313">
        <v>213.8355</v>
      </c>
      <c r="I1756" s="313">
        <v>174.91743899999997</v>
      </c>
      <c r="J1756" s="313">
        <v>138.137733</v>
      </c>
      <c r="K1756" s="20">
        <v>6.1920000000000002</v>
      </c>
      <c r="L1756" s="314">
        <v>0.5</v>
      </c>
      <c r="M1756" s="315">
        <v>4</v>
      </c>
      <c r="N1756" s="772"/>
      <c r="O1756" s="372">
        <f t="shared" si="93"/>
        <v>15468</v>
      </c>
      <c r="Q1756" s="30"/>
      <c r="S1756" s="33"/>
      <c r="X1756" s="313">
        <v>13450.604768964002</v>
      </c>
    </row>
    <row r="1757" spans="1:32" x14ac:dyDescent="0.3">
      <c r="A1757" s="77" t="s">
        <v>2070</v>
      </c>
      <c r="B1757" s="77" t="s">
        <v>5037</v>
      </c>
      <c r="C1757" s="29">
        <v>5</v>
      </c>
      <c r="D1757" s="29">
        <v>76</v>
      </c>
      <c r="E1757" s="329">
        <v>230</v>
      </c>
      <c r="F1757" s="29">
        <v>420</v>
      </c>
      <c r="G1757" s="29">
        <v>350</v>
      </c>
      <c r="H1757" s="313">
        <v>267.5865</v>
      </c>
      <c r="I1757" s="313">
        <v>218.88575699999998</v>
      </c>
      <c r="J1757" s="313">
        <v>172.86087900000001</v>
      </c>
      <c r="K1757" s="20">
        <v>7.8000000000000007</v>
      </c>
      <c r="L1757" s="314">
        <v>0.5</v>
      </c>
      <c r="M1757" s="315">
        <v>4</v>
      </c>
      <c r="N1757" s="772"/>
      <c r="O1757" s="372">
        <f t="shared" si="93"/>
        <v>17458</v>
      </c>
      <c r="Q1757" s="30"/>
      <c r="S1757" s="33"/>
      <c r="X1757" s="313">
        <v>15181.086223927798</v>
      </c>
    </row>
    <row r="1758" spans="1:32" x14ac:dyDescent="0.3">
      <c r="A1758" s="77" t="s">
        <v>2071</v>
      </c>
      <c r="B1758" s="77" t="s">
        <v>5038</v>
      </c>
      <c r="C1758" s="29">
        <v>6</v>
      </c>
      <c r="D1758" s="29">
        <v>76</v>
      </c>
      <c r="E1758" s="329">
        <v>280</v>
      </c>
      <c r="F1758" s="29">
        <v>420</v>
      </c>
      <c r="G1758" s="29">
        <v>350</v>
      </c>
      <c r="H1758" s="313">
        <v>319.00050000000005</v>
      </c>
      <c r="I1758" s="313">
        <v>260.942409</v>
      </c>
      <c r="J1758" s="313">
        <v>206.07432300000002</v>
      </c>
      <c r="K1758" s="20">
        <v>9.4079999999999995</v>
      </c>
      <c r="L1758" s="314">
        <v>0.5</v>
      </c>
      <c r="M1758" s="315">
        <v>4</v>
      </c>
      <c r="N1758" s="772"/>
      <c r="O1758" s="372">
        <f t="shared" si="93"/>
        <v>19453</v>
      </c>
      <c r="Q1758" s="30"/>
      <c r="S1758" s="33"/>
      <c r="X1758" s="313">
        <v>16915.967445801602</v>
      </c>
    </row>
    <row r="1759" spans="1:32" x14ac:dyDescent="0.3">
      <c r="A1759" s="77" t="s">
        <v>2072</v>
      </c>
      <c r="B1759" s="77" t="s">
        <v>5039</v>
      </c>
      <c r="C1759" s="29">
        <v>7</v>
      </c>
      <c r="D1759" s="29">
        <v>76</v>
      </c>
      <c r="E1759" s="329">
        <v>330</v>
      </c>
      <c r="F1759" s="29">
        <v>420</v>
      </c>
      <c r="G1759" s="29">
        <v>350</v>
      </c>
      <c r="H1759" s="313">
        <v>372.75150000000002</v>
      </c>
      <c r="I1759" s="313">
        <v>304.91072700000001</v>
      </c>
      <c r="J1759" s="313">
        <v>240.79746900000001</v>
      </c>
      <c r="K1759" s="20">
        <v>11.016</v>
      </c>
      <c r="L1759" s="314">
        <v>0.5</v>
      </c>
      <c r="M1759" s="315">
        <v>4</v>
      </c>
      <c r="N1759" s="772"/>
      <c r="O1759" s="372">
        <f t="shared" si="93"/>
        <v>21452</v>
      </c>
      <c r="Q1759" s="30"/>
      <c r="S1759" s="33"/>
      <c r="X1759" s="313">
        <v>18653.665348642498</v>
      </c>
    </row>
    <row r="1760" spans="1:32" x14ac:dyDescent="0.3">
      <c r="A1760" s="77" t="s">
        <v>2073</v>
      </c>
      <c r="B1760" s="77" t="s">
        <v>5040</v>
      </c>
      <c r="C1760" s="29">
        <v>8</v>
      </c>
      <c r="D1760" s="29">
        <v>76</v>
      </c>
      <c r="E1760" s="329">
        <v>380</v>
      </c>
      <c r="F1760" s="29">
        <v>420</v>
      </c>
      <c r="G1760" s="29">
        <v>350</v>
      </c>
      <c r="H1760" s="313">
        <v>425.334</v>
      </c>
      <c r="I1760" s="313">
        <v>347.92321199999998</v>
      </c>
      <c r="J1760" s="313">
        <v>274.76576399999999</v>
      </c>
      <c r="K1760" s="20">
        <v>12.624000000000001</v>
      </c>
      <c r="L1760" s="314">
        <v>0.5</v>
      </c>
      <c r="M1760" s="315">
        <v>4</v>
      </c>
      <c r="N1760" s="772"/>
      <c r="O1760" s="372">
        <f t="shared" si="93"/>
        <v>23455</v>
      </c>
      <c r="Q1760" s="30"/>
      <c r="S1760" s="33"/>
      <c r="X1760" s="313">
        <v>20395.764678682794</v>
      </c>
    </row>
    <row r="1761" spans="1:24" x14ac:dyDescent="0.3">
      <c r="A1761" s="77" t="s">
        <v>2074</v>
      </c>
      <c r="B1761" s="77" t="s">
        <v>5041</v>
      </c>
      <c r="C1761" s="29">
        <v>9</v>
      </c>
      <c r="D1761" s="29">
        <v>76</v>
      </c>
      <c r="E1761" s="329">
        <v>430</v>
      </c>
      <c r="F1761" s="29">
        <v>420</v>
      </c>
      <c r="G1761" s="29">
        <v>350</v>
      </c>
      <c r="H1761" s="313">
        <v>480.25350000000009</v>
      </c>
      <c r="I1761" s="313">
        <v>392.84736300000003</v>
      </c>
      <c r="J1761" s="313">
        <v>310.24376100000006</v>
      </c>
      <c r="K1761" s="20">
        <v>14.231999999999999</v>
      </c>
      <c r="L1761" s="314">
        <v>0.5</v>
      </c>
      <c r="M1761" s="315">
        <v>4</v>
      </c>
      <c r="N1761" s="772"/>
      <c r="O1761" s="372">
        <f t="shared" si="93"/>
        <v>25462</v>
      </c>
      <c r="Q1761" s="30"/>
      <c r="S1761" s="33"/>
      <c r="X1761" s="313">
        <v>22140.679029400806</v>
      </c>
    </row>
    <row r="1762" spans="1:24" x14ac:dyDescent="0.3">
      <c r="A1762" s="77" t="s">
        <v>2075</v>
      </c>
      <c r="B1762" s="77" t="s">
        <v>5042</v>
      </c>
      <c r="C1762" s="29">
        <v>10</v>
      </c>
      <c r="D1762" s="29">
        <v>76</v>
      </c>
      <c r="E1762" s="329">
        <v>480</v>
      </c>
      <c r="F1762" s="29">
        <v>420</v>
      </c>
      <c r="G1762" s="29">
        <v>350</v>
      </c>
      <c r="H1762" s="313">
        <v>532.83600000000001</v>
      </c>
      <c r="I1762" s="313">
        <v>435.859848</v>
      </c>
      <c r="J1762" s="313">
        <v>344.21205600000002</v>
      </c>
      <c r="K1762" s="20">
        <v>15.84</v>
      </c>
      <c r="L1762" s="314">
        <v>0.5</v>
      </c>
      <c r="M1762" s="315">
        <v>6</v>
      </c>
      <c r="N1762" s="772"/>
      <c r="O1762" s="372">
        <f t="shared" si="93"/>
        <v>27473</v>
      </c>
      <c r="Q1762" s="30"/>
      <c r="S1762" s="33"/>
      <c r="X1762" s="313">
        <v>23889.996467607591</v>
      </c>
    </row>
    <row r="1763" spans="1:24" x14ac:dyDescent="0.3">
      <c r="A1763" s="77" t="s">
        <v>2076</v>
      </c>
      <c r="B1763" s="77" t="s">
        <v>5043</v>
      </c>
      <c r="C1763" s="29">
        <v>11</v>
      </c>
      <c r="D1763" s="29">
        <v>76</v>
      </c>
      <c r="E1763" s="329">
        <v>530</v>
      </c>
      <c r="F1763" s="29">
        <v>420</v>
      </c>
      <c r="G1763" s="29">
        <v>350</v>
      </c>
      <c r="H1763" s="313">
        <v>585.41849999999999</v>
      </c>
      <c r="I1763" s="313">
        <v>478.87233299999997</v>
      </c>
      <c r="J1763" s="313">
        <v>378.18035100000003</v>
      </c>
      <c r="K1763" s="20">
        <v>17.448</v>
      </c>
      <c r="L1763" s="314">
        <v>0.5</v>
      </c>
      <c r="M1763" s="315">
        <v>6</v>
      </c>
      <c r="N1763" s="772"/>
      <c r="O1763" s="372">
        <f t="shared" si="93"/>
        <v>29487</v>
      </c>
      <c r="Q1763" s="30"/>
      <c r="S1763" s="33"/>
      <c r="X1763" s="313">
        <v>25640.535048668102</v>
      </c>
    </row>
    <row r="1764" spans="1:24" x14ac:dyDescent="0.3">
      <c r="A1764" s="77" t="s">
        <v>2077</v>
      </c>
      <c r="B1764" s="77" t="s">
        <v>5044</v>
      </c>
      <c r="C1764" s="29">
        <v>12</v>
      </c>
      <c r="D1764" s="29">
        <v>76</v>
      </c>
      <c r="E1764" s="329">
        <v>580</v>
      </c>
      <c r="F1764" s="29">
        <v>420</v>
      </c>
      <c r="G1764" s="29">
        <v>350</v>
      </c>
      <c r="H1764" s="313">
        <v>639.16949999999997</v>
      </c>
      <c r="I1764" s="313">
        <v>522.84065099999998</v>
      </c>
      <c r="J1764" s="313">
        <v>412.90349700000002</v>
      </c>
      <c r="K1764" s="20">
        <v>19.056000000000001</v>
      </c>
      <c r="L1764" s="314">
        <v>0.5</v>
      </c>
      <c r="M1764" s="315">
        <v>6</v>
      </c>
      <c r="N1764" s="772"/>
      <c r="O1764" s="372">
        <f t="shared" si="93"/>
        <v>31477</v>
      </c>
      <c r="Q1764" s="30"/>
      <c r="S1764" s="33"/>
      <c r="X1764" s="313">
        <v>27371.275508778293</v>
      </c>
    </row>
    <row r="1765" spans="1:24" x14ac:dyDescent="0.3">
      <c r="A1765" s="77" t="s">
        <v>2078</v>
      </c>
      <c r="B1765" s="77" t="s">
        <v>5045</v>
      </c>
      <c r="C1765" s="29">
        <v>13</v>
      </c>
      <c r="D1765" s="29">
        <v>76</v>
      </c>
      <c r="E1765" s="329">
        <v>630</v>
      </c>
      <c r="F1765" s="29">
        <v>420</v>
      </c>
      <c r="G1765" s="29">
        <v>350</v>
      </c>
      <c r="H1765" s="313">
        <v>691.75199999999995</v>
      </c>
      <c r="I1765" s="313">
        <v>565.85313599999995</v>
      </c>
      <c r="J1765" s="313">
        <v>446.87179199999997</v>
      </c>
      <c r="K1765" s="20">
        <v>20.664000000000001</v>
      </c>
      <c r="L1765" s="314">
        <v>0.5</v>
      </c>
      <c r="M1765" s="315">
        <v>6</v>
      </c>
      <c r="N1765" s="772"/>
      <c r="O1765" s="372">
        <f t="shared" si="93"/>
        <v>33467</v>
      </c>
      <c r="Q1765" s="30"/>
      <c r="S1765" s="33"/>
      <c r="X1765" s="313">
        <v>29102.015968888489</v>
      </c>
    </row>
    <row r="1766" spans="1:24" x14ac:dyDescent="0.3">
      <c r="A1766" s="77" t="s">
        <v>2079</v>
      </c>
      <c r="B1766" s="77" t="s">
        <v>5046</v>
      </c>
      <c r="C1766" s="29">
        <v>14</v>
      </c>
      <c r="D1766" s="29">
        <v>76</v>
      </c>
      <c r="E1766" s="329">
        <v>680</v>
      </c>
      <c r="F1766" s="29">
        <v>420</v>
      </c>
      <c r="G1766" s="29">
        <v>350</v>
      </c>
      <c r="H1766" s="313">
        <v>745.50300000000004</v>
      </c>
      <c r="I1766" s="313">
        <v>609.82145400000002</v>
      </c>
      <c r="J1766" s="313">
        <v>481.59493800000001</v>
      </c>
      <c r="K1766" s="20">
        <v>22.271999999999998</v>
      </c>
      <c r="L1766" s="314">
        <v>0.5</v>
      </c>
      <c r="M1766" s="315">
        <v>6</v>
      </c>
      <c r="N1766" s="773"/>
      <c r="O1766" s="372">
        <f t="shared" si="93"/>
        <v>35660</v>
      </c>
      <c r="Q1766" s="30"/>
      <c r="S1766" s="33"/>
      <c r="X1766" s="313">
        <v>31008.696466572004</v>
      </c>
    </row>
    <row r="1767" spans="1:24" x14ac:dyDescent="0.3">
      <c r="A1767" s="324"/>
      <c r="B1767" s="325"/>
      <c r="C1767" s="325"/>
      <c r="D1767" s="330"/>
      <c r="E1767" s="331"/>
      <c r="F1767" s="330"/>
      <c r="G1767" s="330"/>
      <c r="H1767" s="332"/>
      <c r="I1767" s="332"/>
      <c r="J1767" s="332"/>
      <c r="K1767" s="330"/>
      <c r="L1767" s="330"/>
      <c r="M1767" s="324"/>
      <c r="N1767" s="325"/>
      <c r="O1767" s="372">
        <f t="shared" si="93"/>
        <v>0</v>
      </c>
      <c r="Q1767" s="30"/>
      <c r="S1767" s="30"/>
      <c r="X1767" s="30"/>
    </row>
    <row r="1768" spans="1:24" x14ac:dyDescent="0.3">
      <c r="A1768" s="324"/>
      <c r="B1768" s="325" t="s">
        <v>188</v>
      </c>
      <c r="C1768" s="324"/>
      <c r="D1768" s="324"/>
      <c r="E1768" s="333"/>
      <c r="F1768" s="324"/>
      <c r="G1768" s="324"/>
      <c r="H1768" s="326"/>
      <c r="I1768" s="326"/>
      <c r="J1768" s="326"/>
      <c r="K1768" s="324"/>
      <c r="L1768" s="327"/>
      <c r="M1768" s="324"/>
      <c r="N1768" s="324"/>
      <c r="O1768" s="372">
        <f t="shared" si="93"/>
        <v>0</v>
      </c>
      <c r="Q1768" s="30"/>
      <c r="S1768" s="30"/>
      <c r="X1768" s="30"/>
    </row>
    <row r="1769" spans="1:24" x14ac:dyDescent="0.3">
      <c r="A1769" s="77" t="s">
        <v>2080</v>
      </c>
      <c r="B1769" s="77" t="s">
        <v>3941</v>
      </c>
      <c r="C1769" s="29">
        <v>2</v>
      </c>
      <c r="D1769" s="29">
        <v>76</v>
      </c>
      <c r="E1769" s="329">
        <v>80</v>
      </c>
      <c r="F1769" s="29">
        <v>500</v>
      </c>
      <c r="G1769" s="29">
        <v>430</v>
      </c>
      <c r="H1769" s="313">
        <v>127.36650000000002</v>
      </c>
      <c r="I1769" s="313">
        <v>104.18579700000001</v>
      </c>
      <c r="J1769" s="313">
        <v>82.278759000000008</v>
      </c>
      <c r="K1769" s="20">
        <v>3.36</v>
      </c>
      <c r="L1769" s="314">
        <v>0.5</v>
      </c>
      <c r="M1769" s="315">
        <v>2</v>
      </c>
      <c r="N1769" s="771" t="s">
        <v>186</v>
      </c>
      <c r="O1769" s="372">
        <f t="shared" si="93"/>
        <v>12440</v>
      </c>
      <c r="Q1769" s="30"/>
      <c r="S1769" s="33"/>
      <c r="X1769" s="313">
        <v>10817.055567449999</v>
      </c>
    </row>
    <row r="1770" spans="1:24" x14ac:dyDescent="0.3">
      <c r="A1770" s="77" t="s">
        <v>2081</v>
      </c>
      <c r="B1770" s="77" t="s">
        <v>3942</v>
      </c>
      <c r="C1770" s="29">
        <v>3</v>
      </c>
      <c r="D1770" s="29">
        <v>76</v>
      </c>
      <c r="E1770" s="329">
        <v>130</v>
      </c>
      <c r="F1770" s="29">
        <v>500</v>
      </c>
      <c r="G1770" s="29">
        <v>430</v>
      </c>
      <c r="H1770" s="313">
        <v>190.46549999999999</v>
      </c>
      <c r="I1770" s="313">
        <v>155.80077899999998</v>
      </c>
      <c r="J1770" s="313">
        <v>123.040713</v>
      </c>
      <c r="K1770" s="20">
        <v>5.16</v>
      </c>
      <c r="L1770" s="314">
        <v>0.5</v>
      </c>
      <c r="M1770" s="315">
        <v>4</v>
      </c>
      <c r="N1770" s="772"/>
      <c r="O1770" s="372">
        <f t="shared" si="93"/>
        <v>14643</v>
      </c>
      <c r="Q1770" s="30"/>
      <c r="S1770" s="33"/>
      <c r="X1770" s="313">
        <v>12732.670728063</v>
      </c>
    </row>
    <row r="1771" spans="1:24" x14ac:dyDescent="0.3">
      <c r="A1771" s="77" t="s">
        <v>2082</v>
      </c>
      <c r="B1771" s="77" t="s">
        <v>3943</v>
      </c>
      <c r="C1771" s="29">
        <v>4</v>
      </c>
      <c r="D1771" s="29">
        <v>76</v>
      </c>
      <c r="E1771" s="329">
        <v>180</v>
      </c>
      <c r="F1771" s="29">
        <v>500</v>
      </c>
      <c r="G1771" s="29">
        <v>430</v>
      </c>
      <c r="H1771" s="313">
        <v>253.56450000000001</v>
      </c>
      <c r="I1771" s="313">
        <v>207.415761</v>
      </c>
      <c r="J1771" s="313">
        <v>163.80266700000001</v>
      </c>
      <c r="K1771" s="20">
        <v>6.96</v>
      </c>
      <c r="L1771" s="314">
        <v>0.5</v>
      </c>
      <c r="M1771" s="315">
        <v>4</v>
      </c>
      <c r="N1771" s="772"/>
      <c r="O1771" s="372">
        <f t="shared" si="93"/>
        <v>16850</v>
      </c>
      <c r="Q1771" s="30"/>
      <c r="S1771" s="33"/>
      <c r="X1771" s="313">
        <v>14652.296409959996</v>
      </c>
    </row>
    <row r="1772" spans="1:24" x14ac:dyDescent="0.3">
      <c r="A1772" s="77" t="s">
        <v>2083</v>
      </c>
      <c r="B1772" s="77" t="s">
        <v>5047</v>
      </c>
      <c r="C1772" s="29">
        <v>5</v>
      </c>
      <c r="D1772" s="29">
        <v>76</v>
      </c>
      <c r="E1772" s="329">
        <v>230</v>
      </c>
      <c r="F1772" s="29">
        <v>500</v>
      </c>
      <c r="G1772" s="29">
        <v>430</v>
      </c>
      <c r="H1772" s="313">
        <v>316.6635</v>
      </c>
      <c r="I1772" s="313">
        <v>259.03074299999997</v>
      </c>
      <c r="J1772" s="313">
        <v>204.56462100000002</v>
      </c>
      <c r="K1772" s="20">
        <v>8.76</v>
      </c>
      <c r="L1772" s="314">
        <v>0.5</v>
      </c>
      <c r="M1772" s="315">
        <v>4</v>
      </c>
      <c r="N1772" s="772"/>
      <c r="O1772" s="372">
        <f t="shared" si="93"/>
        <v>19061</v>
      </c>
      <c r="Q1772" s="30"/>
      <c r="S1772" s="33"/>
      <c r="X1772" s="313">
        <v>16575.053582142005</v>
      </c>
    </row>
    <row r="1773" spans="1:24" x14ac:dyDescent="0.3">
      <c r="A1773" s="77" t="s">
        <v>2084</v>
      </c>
      <c r="B1773" s="77" t="s">
        <v>5048</v>
      </c>
      <c r="C1773" s="29">
        <v>6</v>
      </c>
      <c r="D1773" s="29">
        <v>76</v>
      </c>
      <c r="E1773" s="329">
        <v>280</v>
      </c>
      <c r="F1773" s="29">
        <v>500</v>
      </c>
      <c r="G1773" s="29">
        <v>430</v>
      </c>
      <c r="H1773" s="313">
        <v>380.93099999999998</v>
      </c>
      <c r="I1773" s="313">
        <v>311.60155799999995</v>
      </c>
      <c r="J1773" s="313">
        <v>246.08142599999999</v>
      </c>
      <c r="K1773" s="20">
        <v>10.559999999999999</v>
      </c>
      <c r="L1773" s="314">
        <v>0.5</v>
      </c>
      <c r="M1773" s="315">
        <v>4</v>
      </c>
      <c r="N1773" s="772"/>
      <c r="O1773" s="372">
        <f t="shared" si="93"/>
        <v>21278</v>
      </c>
      <c r="Q1773" s="30"/>
      <c r="S1773" s="33"/>
      <c r="X1773" s="313">
        <v>18502.699384223994</v>
      </c>
    </row>
    <row r="1774" spans="1:24" x14ac:dyDescent="0.3">
      <c r="A1774" s="77" t="s">
        <v>2085</v>
      </c>
      <c r="B1774" s="77" t="s">
        <v>5049</v>
      </c>
      <c r="C1774" s="29">
        <v>7</v>
      </c>
      <c r="D1774" s="29">
        <v>76</v>
      </c>
      <c r="E1774" s="329">
        <v>330</v>
      </c>
      <c r="F1774" s="29">
        <v>500</v>
      </c>
      <c r="G1774" s="29">
        <v>430</v>
      </c>
      <c r="H1774" s="313">
        <v>444.03</v>
      </c>
      <c r="I1774" s="313">
        <v>363.21653999999995</v>
      </c>
      <c r="J1774" s="313">
        <v>286.84337999999997</v>
      </c>
      <c r="K1774" s="20">
        <v>12.36</v>
      </c>
      <c r="L1774" s="314">
        <v>0.5</v>
      </c>
      <c r="M1774" s="315">
        <v>4</v>
      </c>
      <c r="N1774" s="772"/>
      <c r="O1774" s="372">
        <f t="shared" si="93"/>
        <v>23498</v>
      </c>
      <c r="Q1774" s="30"/>
      <c r="S1774" s="33"/>
      <c r="X1774" s="313">
        <v>20433.474831825002</v>
      </c>
    </row>
    <row r="1775" spans="1:24" x14ac:dyDescent="0.3">
      <c r="A1775" s="77" t="s">
        <v>2086</v>
      </c>
      <c r="B1775" s="77" t="s">
        <v>5050</v>
      </c>
      <c r="C1775" s="29">
        <v>8</v>
      </c>
      <c r="D1775" s="29">
        <v>76</v>
      </c>
      <c r="E1775" s="329">
        <v>380</v>
      </c>
      <c r="F1775" s="29">
        <v>500</v>
      </c>
      <c r="G1775" s="29">
        <v>430</v>
      </c>
      <c r="H1775" s="313">
        <v>507.12900000000002</v>
      </c>
      <c r="I1775" s="313">
        <v>414.83152200000001</v>
      </c>
      <c r="J1775" s="313">
        <v>327.60533400000003</v>
      </c>
      <c r="K1775" s="20">
        <v>14.16</v>
      </c>
      <c r="L1775" s="314">
        <v>0.5</v>
      </c>
      <c r="M1775" s="315">
        <v>4</v>
      </c>
      <c r="N1775" s="772"/>
      <c r="O1775" s="372">
        <f t="shared" si="93"/>
        <v>25725</v>
      </c>
      <c r="Q1775" s="30"/>
      <c r="S1775" s="33"/>
      <c r="X1775" s="313">
        <v>22369.140754092001</v>
      </c>
    </row>
    <row r="1776" spans="1:24" x14ac:dyDescent="0.3">
      <c r="A1776" s="77" t="s">
        <v>2087</v>
      </c>
      <c r="B1776" s="77" t="s">
        <v>5051</v>
      </c>
      <c r="C1776" s="29">
        <v>9</v>
      </c>
      <c r="D1776" s="29">
        <v>76</v>
      </c>
      <c r="E1776" s="329">
        <v>430</v>
      </c>
      <c r="F1776" s="29">
        <v>500</v>
      </c>
      <c r="G1776" s="29">
        <v>430</v>
      </c>
      <c r="H1776" s="313">
        <v>570.22799999999995</v>
      </c>
      <c r="I1776" s="313">
        <v>466.44650399999995</v>
      </c>
      <c r="J1776" s="313">
        <v>368.36728799999997</v>
      </c>
      <c r="K1776" s="20">
        <v>15.959999999999999</v>
      </c>
      <c r="L1776" s="314">
        <v>0.5</v>
      </c>
      <c r="M1776" s="315">
        <v>4</v>
      </c>
      <c r="N1776" s="772"/>
      <c r="O1776" s="372">
        <f t="shared" si="93"/>
        <v>27954</v>
      </c>
      <c r="Q1776" s="30"/>
      <c r="S1776" s="33"/>
      <c r="X1776" s="313">
        <v>24307.934477112001</v>
      </c>
    </row>
    <row r="1777" spans="1:24" x14ac:dyDescent="0.3">
      <c r="A1777" s="77" t="s">
        <v>2088</v>
      </c>
      <c r="B1777" s="77" t="s">
        <v>5052</v>
      </c>
      <c r="C1777" s="29">
        <v>10</v>
      </c>
      <c r="D1777" s="29">
        <v>76</v>
      </c>
      <c r="E1777" s="329">
        <v>480</v>
      </c>
      <c r="F1777" s="29">
        <v>500</v>
      </c>
      <c r="G1777" s="29">
        <v>430</v>
      </c>
      <c r="H1777" s="313">
        <v>634.49549999999999</v>
      </c>
      <c r="I1777" s="313">
        <v>519.01731899999993</v>
      </c>
      <c r="J1777" s="313">
        <v>409.88409300000001</v>
      </c>
      <c r="K1777" s="20">
        <v>17.759999999999998</v>
      </c>
      <c r="L1777" s="314">
        <v>0.5</v>
      </c>
      <c r="M1777" s="315">
        <v>6</v>
      </c>
      <c r="N1777" s="772"/>
      <c r="O1777" s="372">
        <f t="shared" si="93"/>
        <v>30189</v>
      </c>
      <c r="Q1777" s="30"/>
      <c r="S1777" s="33"/>
      <c r="X1777" s="313">
        <v>26251.620519564</v>
      </c>
    </row>
    <row r="1778" spans="1:24" x14ac:dyDescent="0.3">
      <c r="A1778" s="77" t="s">
        <v>2089</v>
      </c>
      <c r="B1778" s="77" t="s">
        <v>5053</v>
      </c>
      <c r="C1778" s="29">
        <v>11</v>
      </c>
      <c r="D1778" s="29">
        <v>76</v>
      </c>
      <c r="E1778" s="329">
        <v>530</v>
      </c>
      <c r="F1778" s="29">
        <v>500</v>
      </c>
      <c r="G1778" s="29">
        <v>430</v>
      </c>
      <c r="H1778" s="313">
        <v>697.59450000000004</v>
      </c>
      <c r="I1778" s="313">
        <v>570.63230099999998</v>
      </c>
      <c r="J1778" s="313">
        <v>450.64604700000001</v>
      </c>
      <c r="K1778" s="20">
        <v>19.559999999999999</v>
      </c>
      <c r="L1778" s="314">
        <v>0.5</v>
      </c>
      <c r="M1778" s="315">
        <v>6</v>
      </c>
      <c r="N1778" s="772"/>
      <c r="O1778" s="372">
        <f t="shared" si="93"/>
        <v>32426</v>
      </c>
      <c r="Q1778" s="30"/>
      <c r="S1778" s="33"/>
      <c r="X1778" s="313">
        <v>28196.663387409011</v>
      </c>
    </row>
    <row r="1779" spans="1:24" x14ac:dyDescent="0.3">
      <c r="A1779" s="77" t="s">
        <v>2090</v>
      </c>
      <c r="B1779" s="77" t="s">
        <v>5054</v>
      </c>
      <c r="C1779" s="29">
        <v>12</v>
      </c>
      <c r="D1779" s="29">
        <v>76</v>
      </c>
      <c r="E1779" s="329">
        <v>580</v>
      </c>
      <c r="F1779" s="29">
        <v>500</v>
      </c>
      <c r="G1779" s="29">
        <v>430</v>
      </c>
      <c r="H1779" s="313">
        <v>760.69349999999986</v>
      </c>
      <c r="I1779" s="313">
        <v>622.24728299999981</v>
      </c>
      <c r="J1779" s="313">
        <v>491.4080009999999</v>
      </c>
      <c r="K1779" s="20">
        <v>21.36</v>
      </c>
      <c r="L1779" s="314">
        <v>0.5</v>
      </c>
      <c r="M1779" s="315">
        <v>6</v>
      </c>
      <c r="N1779" s="772"/>
      <c r="O1779" s="372">
        <f t="shared" si="93"/>
        <v>34638</v>
      </c>
      <c r="Q1779" s="30"/>
      <c r="S1779" s="33"/>
      <c r="X1779" s="313">
        <v>30119.708343087001</v>
      </c>
    </row>
    <row r="1780" spans="1:24" x14ac:dyDescent="0.3">
      <c r="A1780" s="77" t="s">
        <v>2091</v>
      </c>
      <c r="B1780" s="77" t="s">
        <v>5055</v>
      </c>
      <c r="C1780" s="29">
        <v>13</v>
      </c>
      <c r="D1780" s="29">
        <v>76</v>
      </c>
      <c r="E1780" s="329">
        <v>630</v>
      </c>
      <c r="F1780" s="29">
        <v>500</v>
      </c>
      <c r="G1780" s="29">
        <v>430</v>
      </c>
      <c r="H1780" s="313">
        <v>823.79250000000002</v>
      </c>
      <c r="I1780" s="313">
        <v>673.86226499999998</v>
      </c>
      <c r="J1780" s="313">
        <v>532.16995500000007</v>
      </c>
      <c r="K1780" s="20">
        <v>23.16</v>
      </c>
      <c r="L1780" s="314">
        <v>0.5</v>
      </c>
      <c r="M1780" s="315">
        <v>6</v>
      </c>
      <c r="N1780" s="772"/>
      <c r="O1780" s="372">
        <f t="shared" si="93"/>
        <v>36849</v>
      </c>
      <c r="Q1780" s="30"/>
      <c r="S1780" s="33"/>
      <c r="X1780" s="313">
        <v>32042.753298764997</v>
      </c>
    </row>
    <row r="1781" spans="1:24" x14ac:dyDescent="0.3">
      <c r="A1781" s="77" t="s">
        <v>2092</v>
      </c>
      <c r="B1781" s="77" t="s">
        <v>5056</v>
      </c>
      <c r="C1781" s="29">
        <v>14</v>
      </c>
      <c r="D1781" s="29">
        <v>76</v>
      </c>
      <c r="E1781" s="329">
        <v>680</v>
      </c>
      <c r="F1781" s="29">
        <v>500</v>
      </c>
      <c r="G1781" s="29">
        <v>430</v>
      </c>
      <c r="H1781" s="313">
        <v>888.06</v>
      </c>
      <c r="I1781" s="313">
        <v>726.4330799999999</v>
      </c>
      <c r="J1781" s="313">
        <v>573.68675999999994</v>
      </c>
      <c r="K1781" s="20">
        <v>24.96</v>
      </c>
      <c r="L1781" s="314">
        <v>0.5</v>
      </c>
      <c r="M1781" s="315">
        <v>6</v>
      </c>
      <c r="N1781" s="773"/>
      <c r="O1781" s="372">
        <f t="shared" si="93"/>
        <v>39285</v>
      </c>
      <c r="Q1781" s="30"/>
      <c r="S1781" s="33"/>
      <c r="X1781" s="313">
        <v>34161.287185079986</v>
      </c>
    </row>
    <row r="1782" spans="1:24" x14ac:dyDescent="0.3">
      <c r="C1782" s="311"/>
      <c r="D1782" s="311"/>
      <c r="E1782" s="334"/>
      <c r="F1782" s="311"/>
      <c r="G1782" s="311"/>
      <c r="H1782" s="33"/>
      <c r="I1782" s="33"/>
      <c r="J1782" s="33"/>
      <c r="K1782" s="311"/>
      <c r="L1782" s="322"/>
      <c r="M1782" s="324"/>
      <c r="O1782" s="372">
        <f t="shared" si="93"/>
        <v>0</v>
      </c>
      <c r="Q1782" s="30"/>
      <c r="S1782" s="30"/>
      <c r="X1782" s="33"/>
    </row>
    <row r="1783" spans="1:24" x14ac:dyDescent="0.3">
      <c r="A1783" s="324"/>
      <c r="B1783" s="325" t="s">
        <v>189</v>
      </c>
      <c r="C1783" s="324"/>
      <c r="D1783" s="324"/>
      <c r="E1783" s="333"/>
      <c r="F1783" s="324"/>
      <c r="G1783" s="324"/>
      <c r="H1783" s="326"/>
      <c r="I1783" s="326"/>
      <c r="J1783" s="326"/>
      <c r="K1783" s="324"/>
      <c r="L1783" s="327"/>
      <c r="M1783" s="324"/>
      <c r="N1783" s="324"/>
      <c r="O1783" s="372">
        <f t="shared" si="93"/>
        <v>0</v>
      </c>
      <c r="Q1783" s="30"/>
      <c r="S1783" s="30"/>
      <c r="X1783" s="30"/>
    </row>
    <row r="1784" spans="1:24" x14ac:dyDescent="0.3">
      <c r="A1784" s="77" t="s">
        <v>2093</v>
      </c>
      <c r="B1784" s="77" t="s">
        <v>3944</v>
      </c>
      <c r="C1784" s="29">
        <v>2</v>
      </c>
      <c r="D1784" s="29">
        <v>76</v>
      </c>
      <c r="E1784" s="329">
        <v>80</v>
      </c>
      <c r="F1784" s="29">
        <v>550</v>
      </c>
      <c r="G1784" s="29">
        <v>480</v>
      </c>
      <c r="H1784" s="313">
        <v>139.0515</v>
      </c>
      <c r="I1784" s="313">
        <v>113.74412699999999</v>
      </c>
      <c r="J1784" s="313">
        <v>89.827269000000001</v>
      </c>
      <c r="K1784" s="20">
        <v>3.6</v>
      </c>
      <c r="L1784" s="314">
        <v>0.5</v>
      </c>
      <c r="M1784" s="315">
        <v>2</v>
      </c>
      <c r="N1784" s="771" t="s">
        <v>186</v>
      </c>
      <c r="O1784" s="372">
        <f t="shared" si="93"/>
        <v>13381</v>
      </c>
      <c r="Q1784" s="30"/>
      <c r="S1784" s="33"/>
      <c r="X1784" s="313">
        <v>11635.993313999999</v>
      </c>
    </row>
    <row r="1785" spans="1:24" x14ac:dyDescent="0.3">
      <c r="A1785" s="77" t="s">
        <v>2094</v>
      </c>
      <c r="B1785" s="77" t="s">
        <v>3945</v>
      </c>
      <c r="C1785" s="29">
        <v>3</v>
      </c>
      <c r="D1785" s="29">
        <v>76</v>
      </c>
      <c r="E1785" s="329">
        <v>130</v>
      </c>
      <c r="F1785" s="29">
        <v>550</v>
      </c>
      <c r="G1785" s="29">
        <v>480</v>
      </c>
      <c r="H1785" s="313">
        <v>209.16150000000002</v>
      </c>
      <c r="I1785" s="313">
        <v>171.09410700000001</v>
      </c>
      <c r="J1785" s="313">
        <v>135.11832900000002</v>
      </c>
      <c r="K1785" s="20">
        <v>5.52</v>
      </c>
      <c r="L1785" s="314">
        <v>0.5</v>
      </c>
      <c r="M1785" s="315">
        <v>4</v>
      </c>
      <c r="N1785" s="772"/>
      <c r="O1785" s="372">
        <f t="shared" si="93"/>
        <v>15802</v>
      </c>
      <c r="Q1785" s="30"/>
      <c r="S1785" s="33"/>
      <c r="X1785" s="313">
        <v>13740.87132</v>
      </c>
    </row>
    <row r="1786" spans="1:24" x14ac:dyDescent="0.3">
      <c r="A1786" s="77" t="s">
        <v>2095</v>
      </c>
      <c r="B1786" s="77" t="s">
        <v>3946</v>
      </c>
      <c r="C1786" s="29">
        <v>4</v>
      </c>
      <c r="D1786" s="29">
        <v>76</v>
      </c>
      <c r="E1786" s="329">
        <v>180</v>
      </c>
      <c r="F1786" s="29">
        <v>550</v>
      </c>
      <c r="G1786" s="29">
        <v>480</v>
      </c>
      <c r="H1786" s="313">
        <v>279.2715</v>
      </c>
      <c r="I1786" s="313">
        <v>228.444087</v>
      </c>
      <c r="J1786" s="313">
        <v>180.409389</v>
      </c>
      <c r="K1786" s="20">
        <v>7.44</v>
      </c>
      <c r="L1786" s="314">
        <v>0.5</v>
      </c>
      <c r="M1786" s="315">
        <v>4</v>
      </c>
      <c r="N1786" s="772"/>
      <c r="O1786" s="372">
        <f t="shared" si="93"/>
        <v>18231</v>
      </c>
      <c r="Q1786" s="30"/>
      <c r="S1786" s="33"/>
      <c r="X1786" s="313">
        <v>15853.128390000005</v>
      </c>
    </row>
    <row r="1787" spans="1:24" x14ac:dyDescent="0.3">
      <c r="A1787" s="77" t="s">
        <v>2096</v>
      </c>
      <c r="B1787" s="77" t="s">
        <v>5057</v>
      </c>
      <c r="C1787" s="29">
        <v>5</v>
      </c>
      <c r="D1787" s="29">
        <v>76</v>
      </c>
      <c r="E1787" s="329">
        <v>230</v>
      </c>
      <c r="F1787" s="29">
        <v>550</v>
      </c>
      <c r="G1787" s="29">
        <v>480</v>
      </c>
      <c r="H1787" s="313">
        <v>348.21300000000002</v>
      </c>
      <c r="I1787" s="313">
        <v>284.838234</v>
      </c>
      <c r="J1787" s="313">
        <v>224.94559800000002</v>
      </c>
      <c r="K1787" s="20">
        <v>9.3600000000000012</v>
      </c>
      <c r="L1787" s="314">
        <v>0.5</v>
      </c>
      <c r="M1787" s="315">
        <v>4</v>
      </c>
      <c r="N1787" s="772"/>
      <c r="O1787" s="372">
        <f t="shared" si="93"/>
        <v>20664</v>
      </c>
      <c r="Q1787" s="30"/>
      <c r="S1787" s="33"/>
      <c r="X1787" s="313">
        <v>17969.074992000002</v>
      </c>
    </row>
    <row r="1788" spans="1:24" x14ac:dyDescent="0.3">
      <c r="A1788" s="77" t="s">
        <v>2097</v>
      </c>
      <c r="B1788" s="77" t="s">
        <v>5058</v>
      </c>
      <c r="C1788" s="29">
        <v>6</v>
      </c>
      <c r="D1788" s="29">
        <v>76</v>
      </c>
      <c r="E1788" s="329">
        <v>280</v>
      </c>
      <c r="F1788" s="29">
        <v>550</v>
      </c>
      <c r="G1788" s="29">
        <v>480</v>
      </c>
      <c r="H1788" s="313">
        <v>418.32300000000004</v>
      </c>
      <c r="I1788" s="313">
        <v>342.18821400000002</v>
      </c>
      <c r="J1788" s="313">
        <v>270.23665800000003</v>
      </c>
      <c r="K1788" s="20">
        <v>11.28</v>
      </c>
      <c r="L1788" s="314">
        <v>0.5</v>
      </c>
      <c r="M1788" s="315">
        <v>4</v>
      </c>
      <c r="N1788" s="772"/>
      <c r="O1788" s="372">
        <f t="shared" si="93"/>
        <v>23102</v>
      </c>
      <c r="Q1788" s="30"/>
      <c r="S1788" s="33"/>
      <c r="X1788" s="313">
        <v>20088.711126000002</v>
      </c>
    </row>
    <row r="1789" spans="1:24" x14ac:dyDescent="0.3">
      <c r="A1789" s="77" t="s">
        <v>2098</v>
      </c>
      <c r="B1789" s="77" t="s">
        <v>5059</v>
      </c>
      <c r="C1789" s="29">
        <v>7</v>
      </c>
      <c r="D1789" s="29">
        <v>76</v>
      </c>
      <c r="E1789" s="329">
        <v>330</v>
      </c>
      <c r="F1789" s="29">
        <v>550</v>
      </c>
      <c r="G1789" s="29">
        <v>480</v>
      </c>
      <c r="H1789" s="313">
        <v>488.43299999999994</v>
      </c>
      <c r="I1789" s="313">
        <v>399.53819399999992</v>
      </c>
      <c r="J1789" s="313">
        <v>315.52771799999999</v>
      </c>
      <c r="K1789" s="20">
        <v>13.2</v>
      </c>
      <c r="L1789" s="314">
        <v>0.5</v>
      </c>
      <c r="M1789" s="315">
        <v>4</v>
      </c>
      <c r="N1789" s="772"/>
      <c r="O1789" s="372">
        <f t="shared" si="93"/>
        <v>25546</v>
      </c>
      <c r="Q1789" s="30"/>
      <c r="S1789" s="33"/>
      <c r="X1789" s="313">
        <v>22213.881557999997</v>
      </c>
    </row>
    <row r="1790" spans="1:24" x14ac:dyDescent="0.3">
      <c r="A1790" s="77" t="s">
        <v>2099</v>
      </c>
      <c r="B1790" s="77" t="s">
        <v>5060</v>
      </c>
      <c r="C1790" s="29">
        <v>8</v>
      </c>
      <c r="D1790" s="29">
        <v>76</v>
      </c>
      <c r="E1790" s="329">
        <v>380</v>
      </c>
      <c r="F1790" s="29">
        <v>550</v>
      </c>
      <c r="G1790" s="29">
        <v>480</v>
      </c>
      <c r="H1790" s="313">
        <v>557.3744999999999</v>
      </c>
      <c r="I1790" s="313">
        <v>455.93234099999989</v>
      </c>
      <c r="J1790" s="313">
        <v>360.06392699999992</v>
      </c>
      <c r="K1790" s="20">
        <v>15.120000000000001</v>
      </c>
      <c r="L1790" s="314">
        <v>0.5</v>
      </c>
      <c r="M1790" s="315">
        <v>4</v>
      </c>
      <c r="N1790" s="772"/>
      <c r="O1790" s="372">
        <f t="shared" si="93"/>
        <v>27994</v>
      </c>
      <c r="Q1790" s="30"/>
      <c r="S1790" s="33"/>
      <c r="X1790" s="313">
        <v>24342.741522000004</v>
      </c>
    </row>
    <row r="1791" spans="1:24" x14ac:dyDescent="0.3">
      <c r="A1791" s="77" t="s">
        <v>2100</v>
      </c>
      <c r="B1791" s="77" t="s">
        <v>5061</v>
      </c>
      <c r="C1791" s="29">
        <v>9</v>
      </c>
      <c r="D1791" s="29">
        <v>76</v>
      </c>
      <c r="E1791" s="329">
        <v>430</v>
      </c>
      <c r="F1791" s="29">
        <v>550</v>
      </c>
      <c r="G1791" s="29">
        <v>480</v>
      </c>
      <c r="H1791" s="313">
        <v>627.48450000000003</v>
      </c>
      <c r="I1791" s="313">
        <v>513.28232100000002</v>
      </c>
      <c r="J1791" s="313">
        <v>405.35498700000005</v>
      </c>
      <c r="K1791" s="20">
        <v>17.04</v>
      </c>
      <c r="L1791" s="314">
        <v>0.5</v>
      </c>
      <c r="M1791" s="315">
        <v>4</v>
      </c>
      <c r="N1791" s="772"/>
      <c r="O1791" s="372">
        <f t="shared" si="93"/>
        <v>30447</v>
      </c>
      <c r="Q1791" s="30"/>
      <c r="S1791" s="33"/>
      <c r="X1791" s="313">
        <v>26475.291018</v>
      </c>
    </row>
    <row r="1792" spans="1:24" x14ac:dyDescent="0.3">
      <c r="A1792" s="77" t="s">
        <v>2101</v>
      </c>
      <c r="B1792" s="77" t="s">
        <v>5062</v>
      </c>
      <c r="C1792" s="29">
        <v>10</v>
      </c>
      <c r="D1792" s="29">
        <v>76</v>
      </c>
      <c r="E1792" s="329">
        <v>480</v>
      </c>
      <c r="F1792" s="29">
        <v>550</v>
      </c>
      <c r="G1792" s="29">
        <v>480</v>
      </c>
      <c r="H1792" s="313">
        <v>697.59450000000004</v>
      </c>
      <c r="I1792" s="313">
        <v>570.63230099999998</v>
      </c>
      <c r="J1792" s="313">
        <v>450.64604700000001</v>
      </c>
      <c r="K1792" s="20">
        <v>18.96</v>
      </c>
      <c r="L1792" s="314">
        <v>0.5</v>
      </c>
      <c r="M1792" s="315">
        <v>6</v>
      </c>
      <c r="N1792" s="772"/>
      <c r="O1792" s="372">
        <f t="shared" si="93"/>
        <v>32905</v>
      </c>
      <c r="Q1792" s="30"/>
      <c r="S1792" s="33"/>
      <c r="X1792" s="313">
        <v>28613.374811999998</v>
      </c>
    </row>
    <row r="1793" spans="1:24" x14ac:dyDescent="0.3">
      <c r="A1793" s="77" t="s">
        <v>2102</v>
      </c>
      <c r="B1793" s="77" t="s">
        <v>5063</v>
      </c>
      <c r="C1793" s="29">
        <v>11</v>
      </c>
      <c r="D1793" s="29">
        <v>76</v>
      </c>
      <c r="E1793" s="329">
        <v>530</v>
      </c>
      <c r="F1793" s="29">
        <v>550</v>
      </c>
      <c r="G1793" s="29">
        <v>480</v>
      </c>
      <c r="H1793" s="313">
        <v>766.53599999999994</v>
      </c>
      <c r="I1793" s="313">
        <v>627.02644799999996</v>
      </c>
      <c r="J1793" s="313">
        <v>495.182256</v>
      </c>
      <c r="K1793" s="20">
        <v>20.880000000000003</v>
      </c>
      <c r="L1793" s="314">
        <v>0.5</v>
      </c>
      <c r="M1793" s="315">
        <v>6</v>
      </c>
      <c r="N1793" s="772"/>
      <c r="O1793" s="372">
        <f t="shared" si="93"/>
        <v>35366</v>
      </c>
      <c r="Q1793" s="30"/>
      <c r="S1793" s="33"/>
      <c r="X1793" s="313">
        <v>30753.303371999998</v>
      </c>
    </row>
    <row r="1794" spans="1:24" x14ac:dyDescent="0.3">
      <c r="A1794" s="77" t="s">
        <v>2103</v>
      </c>
      <c r="B1794" s="77" t="s">
        <v>5064</v>
      </c>
      <c r="C1794" s="29">
        <v>12</v>
      </c>
      <c r="D1794" s="29">
        <v>76</v>
      </c>
      <c r="E1794" s="329">
        <v>580</v>
      </c>
      <c r="F1794" s="29">
        <v>550</v>
      </c>
      <c r="G1794" s="29">
        <v>480</v>
      </c>
      <c r="H1794" s="313">
        <v>836.64600000000007</v>
      </c>
      <c r="I1794" s="313">
        <v>684.37642800000003</v>
      </c>
      <c r="J1794" s="313">
        <v>540.47331600000007</v>
      </c>
      <c r="K1794" s="20">
        <v>22.8</v>
      </c>
      <c r="L1794" s="314">
        <v>0.5</v>
      </c>
      <c r="M1794" s="315">
        <v>6</v>
      </c>
      <c r="N1794" s="772"/>
      <c r="O1794" s="372">
        <f t="shared" si="93"/>
        <v>37800</v>
      </c>
      <c r="Q1794" s="30"/>
      <c r="S1794" s="33"/>
      <c r="X1794" s="313">
        <v>32869.249973999991</v>
      </c>
    </row>
    <row r="1795" spans="1:24" x14ac:dyDescent="0.3">
      <c r="A1795" s="77" t="s">
        <v>2104</v>
      </c>
      <c r="B1795" s="77" t="s">
        <v>5065</v>
      </c>
      <c r="C1795" s="29">
        <v>13</v>
      </c>
      <c r="D1795" s="29">
        <v>76</v>
      </c>
      <c r="E1795" s="329">
        <v>630</v>
      </c>
      <c r="F1795" s="29">
        <v>550</v>
      </c>
      <c r="G1795" s="29">
        <v>480</v>
      </c>
      <c r="H1795" s="313">
        <v>906.75599999999986</v>
      </c>
      <c r="I1795" s="313">
        <v>741.72640799999988</v>
      </c>
      <c r="J1795" s="313">
        <v>585.76437599999997</v>
      </c>
      <c r="K1795" s="20">
        <v>24.72</v>
      </c>
      <c r="L1795" s="314">
        <v>0.5</v>
      </c>
      <c r="M1795" s="315">
        <v>6</v>
      </c>
      <c r="N1795" s="772"/>
      <c r="O1795" s="372">
        <f t="shared" si="93"/>
        <v>40231</v>
      </c>
      <c r="Q1795" s="30"/>
      <c r="S1795" s="33"/>
      <c r="X1795" s="313">
        <v>34983.351810000007</v>
      </c>
    </row>
    <row r="1796" spans="1:24" x14ac:dyDescent="0.3">
      <c r="A1796" s="77" t="s">
        <v>2105</v>
      </c>
      <c r="B1796" s="77" t="s">
        <v>5066</v>
      </c>
      <c r="C1796" s="29">
        <v>14</v>
      </c>
      <c r="D1796" s="29">
        <v>76</v>
      </c>
      <c r="E1796" s="329">
        <v>680</v>
      </c>
      <c r="F1796" s="29">
        <v>550</v>
      </c>
      <c r="G1796" s="29">
        <v>480</v>
      </c>
      <c r="H1796" s="313">
        <v>975.69749999999999</v>
      </c>
      <c r="I1796" s="313">
        <v>798.12055499999997</v>
      </c>
      <c r="J1796" s="313">
        <v>630.30058499999996</v>
      </c>
      <c r="K1796" s="20">
        <v>26.64</v>
      </c>
      <c r="L1796" s="314">
        <v>0.5</v>
      </c>
      <c r="M1796" s="315">
        <v>6</v>
      </c>
      <c r="N1796" s="773"/>
      <c r="O1796" s="372">
        <f t="shared" si="93"/>
        <v>42910</v>
      </c>
      <c r="Q1796" s="30"/>
      <c r="S1796" s="33"/>
      <c r="X1796" s="313">
        <v>37313.291267999994</v>
      </c>
    </row>
    <row r="1797" spans="1:24" x14ac:dyDescent="0.3">
      <c r="A1797" s="324"/>
      <c r="B1797" s="325"/>
      <c r="C1797" s="325"/>
      <c r="D1797" s="330"/>
      <c r="E1797" s="331"/>
      <c r="F1797" s="330"/>
      <c r="G1797" s="330"/>
      <c r="H1797" s="332"/>
      <c r="I1797" s="332"/>
      <c r="J1797" s="332"/>
      <c r="K1797" s="330"/>
      <c r="L1797" s="330"/>
      <c r="M1797" s="324"/>
      <c r="N1797" s="325"/>
      <c r="O1797" s="372">
        <f t="shared" si="93"/>
        <v>0</v>
      </c>
      <c r="Q1797" s="30"/>
      <c r="S1797" s="33"/>
      <c r="X1797" s="30"/>
    </row>
    <row r="1798" spans="1:24" x14ac:dyDescent="0.3">
      <c r="A1798" s="324"/>
      <c r="B1798" s="325" t="s">
        <v>190</v>
      </c>
      <c r="C1798" s="324"/>
      <c r="D1798" s="324"/>
      <c r="E1798" s="333"/>
      <c r="F1798" s="324"/>
      <c r="G1798" s="324"/>
      <c r="H1798" s="326"/>
      <c r="I1798" s="326"/>
      <c r="J1798" s="326"/>
      <c r="K1798" s="324"/>
      <c r="L1798" s="327"/>
      <c r="M1798" s="324"/>
      <c r="N1798" s="324"/>
      <c r="O1798" s="372">
        <f t="shared" si="93"/>
        <v>0</v>
      </c>
      <c r="Q1798" s="30"/>
      <c r="S1798" s="30"/>
      <c r="X1798" s="30"/>
    </row>
    <row r="1799" spans="1:24" x14ac:dyDescent="0.3">
      <c r="A1799" s="77" t="s">
        <v>2106</v>
      </c>
      <c r="B1799" s="77" t="s">
        <v>3947</v>
      </c>
      <c r="C1799" s="29">
        <v>2</v>
      </c>
      <c r="D1799" s="29">
        <v>76</v>
      </c>
      <c r="E1799" s="329">
        <v>80</v>
      </c>
      <c r="F1799" s="29">
        <v>570</v>
      </c>
      <c r="G1799" s="29">
        <v>500</v>
      </c>
      <c r="H1799" s="313">
        <v>144.89400000000001</v>
      </c>
      <c r="I1799" s="313">
        <v>118.523292</v>
      </c>
      <c r="J1799" s="313">
        <v>93.601524000000012</v>
      </c>
      <c r="K1799" s="20">
        <v>3.6960000000000002</v>
      </c>
      <c r="L1799" s="314">
        <v>0.5</v>
      </c>
      <c r="M1799" s="315">
        <v>2</v>
      </c>
      <c r="N1799" s="771" t="s">
        <v>186</v>
      </c>
      <c r="O1799" s="372">
        <f t="shared" si="93"/>
        <v>13381</v>
      </c>
      <c r="Q1799" s="30"/>
      <c r="S1799" s="33"/>
      <c r="X1799" s="313">
        <v>11635.223124195001</v>
      </c>
    </row>
    <row r="1800" spans="1:24" x14ac:dyDescent="0.3">
      <c r="A1800" s="77" t="s">
        <v>2107</v>
      </c>
      <c r="B1800" s="77" t="s">
        <v>3948</v>
      </c>
      <c r="C1800" s="29">
        <v>3</v>
      </c>
      <c r="D1800" s="29">
        <v>76</v>
      </c>
      <c r="E1800" s="329">
        <v>130</v>
      </c>
      <c r="F1800" s="29">
        <v>570</v>
      </c>
      <c r="G1800" s="29">
        <v>500</v>
      </c>
      <c r="H1800" s="313">
        <v>216.17250000000001</v>
      </c>
      <c r="I1800" s="313">
        <v>176.829105</v>
      </c>
      <c r="J1800" s="313">
        <v>139.647435</v>
      </c>
      <c r="K1800" s="20">
        <v>5.6639999999999997</v>
      </c>
      <c r="L1800" s="314">
        <v>0.5</v>
      </c>
      <c r="M1800" s="315">
        <v>4</v>
      </c>
      <c r="N1800" s="772"/>
      <c r="O1800" s="372">
        <f t="shared" si="93"/>
        <v>15804</v>
      </c>
      <c r="Q1800" s="30"/>
      <c r="S1800" s="33"/>
      <c r="X1800" s="313">
        <v>13742.399800869294</v>
      </c>
    </row>
    <row r="1801" spans="1:24" x14ac:dyDescent="0.3">
      <c r="A1801" s="77" t="s">
        <v>2108</v>
      </c>
      <c r="B1801" s="77" t="s">
        <v>3949</v>
      </c>
      <c r="C1801" s="29">
        <v>4</v>
      </c>
      <c r="D1801" s="29">
        <v>76</v>
      </c>
      <c r="E1801" s="329">
        <v>180</v>
      </c>
      <c r="F1801" s="29">
        <v>570</v>
      </c>
      <c r="G1801" s="29">
        <v>500</v>
      </c>
      <c r="H1801" s="313">
        <v>289.78800000000001</v>
      </c>
      <c r="I1801" s="313">
        <v>237.046584</v>
      </c>
      <c r="J1801" s="313">
        <v>187.20304800000002</v>
      </c>
      <c r="K1801" s="20">
        <v>7.6320000000000006</v>
      </c>
      <c r="L1801" s="314">
        <v>0.5</v>
      </c>
      <c r="M1801" s="315">
        <v>4</v>
      </c>
      <c r="N1801" s="772"/>
      <c r="O1801" s="372">
        <f t="shared" si="93"/>
        <v>18232</v>
      </c>
      <c r="Q1801" s="30"/>
      <c r="S1801" s="33"/>
      <c r="X1801" s="313">
        <v>15853.988050955997</v>
      </c>
    </row>
    <row r="1802" spans="1:24" x14ac:dyDescent="0.3">
      <c r="A1802" s="77" t="s">
        <v>2109</v>
      </c>
      <c r="B1802" s="77" t="s">
        <v>5067</v>
      </c>
      <c r="C1802" s="29">
        <v>5</v>
      </c>
      <c r="D1802" s="29">
        <v>76</v>
      </c>
      <c r="E1802" s="329">
        <v>230</v>
      </c>
      <c r="F1802" s="29">
        <v>570</v>
      </c>
      <c r="G1802" s="29">
        <v>500</v>
      </c>
      <c r="H1802" s="313">
        <v>363.40350000000001</v>
      </c>
      <c r="I1802" s="313">
        <v>297.26406299999996</v>
      </c>
      <c r="J1802" s="313">
        <v>234.75866100000002</v>
      </c>
      <c r="K1802" s="20">
        <v>9.6000000000000014</v>
      </c>
      <c r="L1802" s="314">
        <v>0.5</v>
      </c>
      <c r="M1802" s="315">
        <v>4</v>
      </c>
      <c r="N1802" s="772"/>
      <c r="O1802" s="372">
        <f t="shared" si="93"/>
        <v>20664</v>
      </c>
      <c r="Q1802" s="30"/>
      <c r="S1802" s="33"/>
      <c r="X1802" s="313">
        <v>17969.020940356208</v>
      </c>
    </row>
    <row r="1803" spans="1:24" x14ac:dyDescent="0.3">
      <c r="A1803" s="77" t="s">
        <v>2110</v>
      </c>
      <c r="B1803" s="77" t="s">
        <v>5068</v>
      </c>
      <c r="C1803" s="29">
        <v>6</v>
      </c>
      <c r="D1803" s="29">
        <v>76</v>
      </c>
      <c r="E1803" s="329">
        <v>280</v>
      </c>
      <c r="F1803" s="29">
        <v>570</v>
      </c>
      <c r="G1803" s="29">
        <v>500</v>
      </c>
      <c r="H1803" s="313">
        <v>433.51349999999996</v>
      </c>
      <c r="I1803" s="313">
        <v>354.61404299999992</v>
      </c>
      <c r="J1803" s="313">
        <v>280.04972099999998</v>
      </c>
      <c r="K1803" s="20">
        <v>11.568</v>
      </c>
      <c r="L1803" s="314">
        <v>0.5</v>
      </c>
      <c r="M1803" s="315">
        <v>4</v>
      </c>
      <c r="N1803" s="772"/>
      <c r="O1803" s="372">
        <f t="shared" si="93"/>
        <v>23103</v>
      </c>
      <c r="Q1803" s="30"/>
      <c r="S1803" s="33"/>
      <c r="X1803" s="313">
        <v>20089.431322646404</v>
      </c>
    </row>
    <row r="1804" spans="1:24" x14ac:dyDescent="0.3">
      <c r="A1804" s="77" t="s">
        <v>2111</v>
      </c>
      <c r="B1804" s="77" t="s">
        <v>5069</v>
      </c>
      <c r="C1804" s="29">
        <v>7</v>
      </c>
      <c r="D1804" s="29">
        <v>76</v>
      </c>
      <c r="E1804" s="329">
        <v>330</v>
      </c>
      <c r="F1804" s="29">
        <v>570</v>
      </c>
      <c r="G1804" s="29">
        <v>500</v>
      </c>
      <c r="H1804" s="313">
        <v>505.96050000000002</v>
      </c>
      <c r="I1804" s="313">
        <v>413.87568900000002</v>
      </c>
      <c r="J1804" s="313">
        <v>326.850483</v>
      </c>
      <c r="K1804" s="20">
        <v>13.536000000000001</v>
      </c>
      <c r="L1804" s="314">
        <v>0.5</v>
      </c>
      <c r="M1804" s="315">
        <v>4</v>
      </c>
      <c r="N1804" s="772"/>
      <c r="O1804" s="372">
        <f t="shared" si="93"/>
        <v>25545</v>
      </c>
      <c r="Q1804" s="30"/>
      <c r="S1804" s="33"/>
      <c r="X1804" s="313">
        <v>22213.284315007506</v>
      </c>
    </row>
    <row r="1805" spans="1:24" x14ac:dyDescent="0.3">
      <c r="A1805" s="77" t="s">
        <v>2112</v>
      </c>
      <c r="B1805" s="77" t="s">
        <v>5070</v>
      </c>
      <c r="C1805" s="29">
        <v>8</v>
      </c>
      <c r="D1805" s="29">
        <v>76</v>
      </c>
      <c r="E1805" s="329">
        <v>380</v>
      </c>
      <c r="F1805" s="29">
        <v>570</v>
      </c>
      <c r="G1805" s="29">
        <v>500</v>
      </c>
      <c r="H1805" s="313">
        <v>577.23900000000003</v>
      </c>
      <c r="I1805" s="313">
        <v>472.18150200000002</v>
      </c>
      <c r="J1805" s="313">
        <v>372.89639400000004</v>
      </c>
      <c r="K1805" s="20">
        <v>15.504000000000001</v>
      </c>
      <c r="L1805" s="314">
        <v>0.5</v>
      </c>
      <c r="M1805" s="315">
        <v>4</v>
      </c>
      <c r="N1805" s="772"/>
      <c r="O1805" s="372">
        <f t="shared" ref="O1805:O1868" si="94">ROUND(X1805*1.15,0)</f>
        <v>27994</v>
      </c>
      <c r="Q1805" s="30"/>
      <c r="S1805" s="33"/>
      <c r="X1805" s="313">
        <v>24342.516829501197</v>
      </c>
    </row>
    <row r="1806" spans="1:24" x14ac:dyDescent="0.3">
      <c r="A1806" s="77" t="s">
        <v>2113</v>
      </c>
      <c r="B1806" s="77" t="s">
        <v>5071</v>
      </c>
      <c r="C1806" s="29">
        <v>9</v>
      </c>
      <c r="D1806" s="29">
        <v>76</v>
      </c>
      <c r="E1806" s="329">
        <v>430</v>
      </c>
      <c r="F1806" s="29">
        <v>570</v>
      </c>
      <c r="G1806" s="29">
        <v>500</v>
      </c>
      <c r="H1806" s="313">
        <v>650.85450000000003</v>
      </c>
      <c r="I1806" s="313">
        <v>532.39898099999994</v>
      </c>
      <c r="J1806" s="313">
        <v>420.45200700000004</v>
      </c>
      <c r="K1806" s="20">
        <v>17.472000000000001</v>
      </c>
      <c r="L1806" s="314">
        <v>0.5</v>
      </c>
      <c r="M1806" s="315">
        <v>4</v>
      </c>
      <c r="N1806" s="772"/>
      <c r="O1806" s="372">
        <f t="shared" si="94"/>
        <v>30446</v>
      </c>
      <c r="Q1806" s="30"/>
      <c r="S1806" s="33"/>
      <c r="X1806" s="313">
        <v>26475.189924823204</v>
      </c>
    </row>
    <row r="1807" spans="1:24" x14ac:dyDescent="0.3">
      <c r="A1807" s="77" t="s">
        <v>2114</v>
      </c>
      <c r="B1807" s="77" t="s">
        <v>5072</v>
      </c>
      <c r="C1807" s="29">
        <v>10</v>
      </c>
      <c r="D1807" s="29">
        <v>76</v>
      </c>
      <c r="E1807" s="329">
        <v>480</v>
      </c>
      <c r="F1807" s="29">
        <v>570</v>
      </c>
      <c r="G1807" s="29">
        <v>500</v>
      </c>
      <c r="H1807" s="313">
        <v>722.13300000000004</v>
      </c>
      <c r="I1807" s="313">
        <v>590.70479399999999</v>
      </c>
      <c r="J1807" s="313">
        <v>466.49791800000003</v>
      </c>
      <c r="K1807" s="20">
        <v>19.440000000000001</v>
      </c>
      <c r="L1807" s="314">
        <v>0.5</v>
      </c>
      <c r="M1807" s="315">
        <v>6</v>
      </c>
      <c r="N1807" s="772"/>
      <c r="O1807" s="372">
        <f t="shared" si="94"/>
        <v>32905</v>
      </c>
      <c r="Q1807" s="30"/>
      <c r="S1807" s="33"/>
      <c r="X1807" s="313">
        <v>28613.244571520401</v>
      </c>
    </row>
    <row r="1808" spans="1:24" x14ac:dyDescent="0.3">
      <c r="A1808" s="77" t="s">
        <v>2115</v>
      </c>
      <c r="B1808" s="77" t="s">
        <v>5073</v>
      </c>
      <c r="C1808" s="29">
        <v>11</v>
      </c>
      <c r="D1808" s="29">
        <v>76</v>
      </c>
      <c r="E1808" s="329">
        <v>530</v>
      </c>
      <c r="F1808" s="29">
        <v>570</v>
      </c>
      <c r="G1808" s="29">
        <v>500</v>
      </c>
      <c r="H1808" s="313">
        <v>794.58</v>
      </c>
      <c r="I1808" s="313">
        <v>649.96644000000003</v>
      </c>
      <c r="J1808" s="313">
        <v>513.29867999999999</v>
      </c>
      <c r="K1808" s="20">
        <v>21.408000000000001</v>
      </c>
      <c r="L1808" s="314">
        <v>0.5</v>
      </c>
      <c r="M1808" s="315">
        <v>6</v>
      </c>
      <c r="N1808" s="772"/>
      <c r="O1808" s="372">
        <f t="shared" si="94"/>
        <v>35366</v>
      </c>
      <c r="Q1808" s="30"/>
      <c r="S1808" s="33"/>
      <c r="X1808" s="313">
        <v>30752.791726149913</v>
      </c>
    </row>
    <row r="1809" spans="1:24" x14ac:dyDescent="0.3">
      <c r="A1809" s="77" t="s">
        <v>2116</v>
      </c>
      <c r="B1809" s="77" t="s">
        <v>5074</v>
      </c>
      <c r="C1809" s="29">
        <v>12</v>
      </c>
      <c r="D1809" s="29">
        <v>76</v>
      </c>
      <c r="E1809" s="329">
        <v>580</v>
      </c>
      <c r="F1809" s="29">
        <v>570</v>
      </c>
      <c r="G1809" s="29">
        <v>500</v>
      </c>
      <c r="H1809" s="313">
        <v>867.02699999999993</v>
      </c>
      <c r="I1809" s="313">
        <v>709.22808599999985</v>
      </c>
      <c r="J1809" s="313">
        <v>560.09944199999995</v>
      </c>
      <c r="K1809" s="20">
        <v>23.376000000000001</v>
      </c>
      <c r="L1809" s="314">
        <v>0.5</v>
      </c>
      <c r="M1809" s="315">
        <v>6</v>
      </c>
      <c r="N1809" s="772"/>
      <c r="O1809" s="372">
        <f t="shared" si="94"/>
        <v>37798</v>
      </c>
      <c r="Q1809" s="30"/>
      <c r="S1809" s="33"/>
      <c r="X1809" s="313">
        <v>32868.141177395693</v>
      </c>
    </row>
    <row r="1810" spans="1:24" x14ac:dyDescent="0.3">
      <c r="A1810" s="77" t="s">
        <v>2117</v>
      </c>
      <c r="B1810" s="77" t="s">
        <v>5075</v>
      </c>
      <c r="C1810" s="29">
        <v>13</v>
      </c>
      <c r="D1810" s="29">
        <v>76</v>
      </c>
      <c r="E1810" s="329">
        <v>630</v>
      </c>
      <c r="F1810" s="29">
        <v>570</v>
      </c>
      <c r="G1810" s="29">
        <v>500</v>
      </c>
      <c r="H1810" s="313">
        <v>939.47399999999993</v>
      </c>
      <c r="I1810" s="313">
        <v>768.48973199999989</v>
      </c>
      <c r="J1810" s="313">
        <v>606.90020400000003</v>
      </c>
      <c r="K1810" s="20">
        <v>25.344000000000001</v>
      </c>
      <c r="L1810" s="314">
        <v>0.5</v>
      </c>
      <c r="M1810" s="315">
        <v>6</v>
      </c>
      <c r="N1810" s="772"/>
      <c r="O1810" s="372">
        <f t="shared" si="94"/>
        <v>40231</v>
      </c>
      <c r="Q1810" s="30"/>
      <c r="S1810" s="33"/>
      <c r="X1810" s="313">
        <v>34983.490628641499</v>
      </c>
    </row>
    <row r="1811" spans="1:24" x14ac:dyDescent="0.3">
      <c r="A1811" s="77" t="s">
        <v>2118</v>
      </c>
      <c r="B1811" s="77" t="s">
        <v>5076</v>
      </c>
      <c r="C1811" s="29">
        <v>14</v>
      </c>
      <c r="D1811" s="29">
        <v>76</v>
      </c>
      <c r="E1811" s="329">
        <v>680</v>
      </c>
      <c r="F1811" s="29">
        <v>570</v>
      </c>
      <c r="G1811" s="29">
        <v>500</v>
      </c>
      <c r="H1811" s="313">
        <v>1011.921</v>
      </c>
      <c r="I1811" s="313">
        <v>827.75137800000005</v>
      </c>
      <c r="J1811" s="313">
        <v>653.70096599999999</v>
      </c>
      <c r="K1811" s="20">
        <v>27.312000000000001</v>
      </c>
      <c r="L1811" s="314">
        <v>0.5</v>
      </c>
      <c r="M1811" s="315">
        <v>6</v>
      </c>
      <c r="N1811" s="773"/>
      <c r="O1811" s="372">
        <f t="shared" si="94"/>
        <v>42911</v>
      </c>
      <c r="Q1811" s="30"/>
      <c r="S1811" s="33"/>
      <c r="X1811" s="313">
        <v>37313.877903588007</v>
      </c>
    </row>
    <row r="1812" spans="1:24" x14ac:dyDescent="0.3">
      <c r="E1812" s="67"/>
      <c r="H1812" s="30"/>
      <c r="I1812" s="30"/>
      <c r="J1812" s="30"/>
      <c r="M1812" s="324"/>
      <c r="O1812" s="372">
        <f t="shared" si="94"/>
        <v>0</v>
      </c>
      <c r="Q1812" s="30"/>
      <c r="S1812" s="30"/>
      <c r="X1812" s="30"/>
    </row>
    <row r="1813" spans="1:24" x14ac:dyDescent="0.3">
      <c r="B1813" s="325" t="s">
        <v>191</v>
      </c>
      <c r="E1813" s="67"/>
      <c r="H1813" s="30"/>
      <c r="I1813" s="30"/>
      <c r="J1813" s="30"/>
      <c r="M1813" s="324"/>
      <c r="O1813" s="372">
        <f t="shared" si="94"/>
        <v>0</v>
      </c>
      <c r="Q1813" s="30"/>
      <c r="S1813" s="30"/>
      <c r="X1813" s="30"/>
    </row>
    <row r="1814" spans="1:24" x14ac:dyDescent="0.3">
      <c r="A1814" s="77" t="s">
        <v>2119</v>
      </c>
      <c r="B1814" s="77" t="s">
        <v>3950</v>
      </c>
      <c r="C1814" s="29">
        <v>2</v>
      </c>
      <c r="D1814" s="29">
        <v>76</v>
      </c>
      <c r="E1814" s="329">
        <v>80</v>
      </c>
      <c r="F1814" s="29">
        <v>750</v>
      </c>
      <c r="G1814" s="29">
        <v>680</v>
      </c>
      <c r="H1814" s="313">
        <v>188.1285</v>
      </c>
      <c r="I1814" s="313">
        <v>153.88911299999998</v>
      </c>
      <c r="J1814" s="313">
        <v>121.53101100000001</v>
      </c>
      <c r="K1814" s="20">
        <v>4.5600000000000005</v>
      </c>
      <c r="L1814" s="314">
        <v>0.5</v>
      </c>
      <c r="M1814" s="315">
        <v>2</v>
      </c>
      <c r="N1814" s="771" t="s">
        <v>186</v>
      </c>
      <c r="O1814" s="372">
        <f t="shared" si="94"/>
        <v>14690</v>
      </c>
      <c r="Q1814" s="396"/>
      <c r="S1814" s="33"/>
      <c r="X1814" s="313">
        <v>12773.752744500001</v>
      </c>
    </row>
    <row r="1815" spans="1:24" x14ac:dyDescent="0.3">
      <c r="A1815" s="77" t="s">
        <v>2120</v>
      </c>
      <c r="B1815" s="77" t="s">
        <v>3951</v>
      </c>
      <c r="C1815" s="29">
        <v>3</v>
      </c>
      <c r="D1815" s="29">
        <v>76</v>
      </c>
      <c r="E1815" s="329">
        <v>130</v>
      </c>
      <c r="F1815" s="29">
        <v>750</v>
      </c>
      <c r="G1815" s="29">
        <v>680</v>
      </c>
      <c r="H1815" s="313">
        <v>281.60850000000005</v>
      </c>
      <c r="I1815" s="313">
        <v>230.35575300000002</v>
      </c>
      <c r="J1815" s="313">
        <v>181.91909100000004</v>
      </c>
      <c r="K1815" s="20">
        <v>6.9600000000000009</v>
      </c>
      <c r="L1815" s="314">
        <v>0.5</v>
      </c>
      <c r="M1815" s="315">
        <v>4</v>
      </c>
      <c r="N1815" s="772"/>
      <c r="O1815" s="372">
        <f t="shared" si="94"/>
        <v>17694</v>
      </c>
      <c r="Q1815" s="396"/>
      <c r="S1815" s="33"/>
      <c r="X1815" s="313">
        <v>15386.159082888</v>
      </c>
    </row>
    <row r="1816" spans="1:24" x14ac:dyDescent="0.3">
      <c r="A1816" s="77" t="s">
        <v>2121</v>
      </c>
      <c r="B1816" s="77" t="s">
        <v>3952</v>
      </c>
      <c r="C1816" s="29">
        <v>4</v>
      </c>
      <c r="D1816" s="29">
        <v>76</v>
      </c>
      <c r="E1816" s="329">
        <v>180</v>
      </c>
      <c r="F1816" s="29">
        <v>750</v>
      </c>
      <c r="G1816" s="29">
        <v>680</v>
      </c>
      <c r="H1816" s="313">
        <v>376.25700000000001</v>
      </c>
      <c r="I1816" s="313">
        <v>307.77822599999996</v>
      </c>
      <c r="J1816" s="313">
        <v>243.06202200000001</v>
      </c>
      <c r="K1816" s="20">
        <v>9.36</v>
      </c>
      <c r="L1816" s="314">
        <v>0.5</v>
      </c>
      <c r="M1816" s="315">
        <v>4</v>
      </c>
      <c r="N1816" s="772"/>
      <c r="O1816" s="372">
        <f t="shared" si="94"/>
        <v>20705</v>
      </c>
      <c r="Q1816" s="396"/>
      <c r="S1816" s="33"/>
      <c r="X1816" s="313">
        <v>18004.036997232</v>
      </c>
    </row>
    <row r="1817" spans="1:24" x14ac:dyDescent="0.3">
      <c r="A1817" s="77" t="s">
        <v>2122</v>
      </c>
      <c r="B1817" s="77" t="s">
        <v>5077</v>
      </c>
      <c r="C1817" s="29">
        <v>5</v>
      </c>
      <c r="D1817" s="29">
        <v>76</v>
      </c>
      <c r="E1817" s="329">
        <v>230</v>
      </c>
      <c r="F1817" s="29">
        <v>750</v>
      </c>
      <c r="G1817" s="29">
        <v>680</v>
      </c>
      <c r="H1817" s="313">
        <v>469.73699999999997</v>
      </c>
      <c r="I1817" s="313">
        <v>384.24486599999994</v>
      </c>
      <c r="J1817" s="313">
        <v>303.45010200000002</v>
      </c>
      <c r="K1817" s="20">
        <v>11.76</v>
      </c>
      <c r="L1817" s="314">
        <v>0.5</v>
      </c>
      <c r="M1817" s="315">
        <v>4</v>
      </c>
      <c r="N1817" s="772"/>
      <c r="O1817" s="372">
        <f t="shared" si="94"/>
        <v>23721</v>
      </c>
      <c r="Q1817" s="396"/>
      <c r="S1817" s="33"/>
      <c r="X1817" s="313">
        <v>20627.386487532007</v>
      </c>
    </row>
    <row r="1818" spans="1:24" x14ac:dyDescent="0.3">
      <c r="A1818" s="77" t="s">
        <v>2123</v>
      </c>
      <c r="B1818" s="77" t="s">
        <v>5078</v>
      </c>
      <c r="C1818" s="29">
        <v>6</v>
      </c>
      <c r="D1818" s="29">
        <v>76</v>
      </c>
      <c r="E1818" s="329">
        <v>280</v>
      </c>
      <c r="F1818" s="29">
        <v>750</v>
      </c>
      <c r="G1818" s="29">
        <v>680</v>
      </c>
      <c r="H1818" s="313">
        <v>564.38549999999998</v>
      </c>
      <c r="I1818" s="313">
        <v>461.66733899999997</v>
      </c>
      <c r="J1818" s="313">
        <v>364.59303299999999</v>
      </c>
      <c r="K1818" s="20">
        <v>14.16</v>
      </c>
      <c r="L1818" s="314">
        <v>0.5</v>
      </c>
      <c r="M1818" s="315">
        <v>4</v>
      </c>
      <c r="N1818" s="772"/>
      <c r="O1818" s="372">
        <f t="shared" si="94"/>
        <v>26745</v>
      </c>
      <c r="Q1818" s="396"/>
      <c r="S1818" s="33"/>
      <c r="X1818" s="313">
        <v>23256.207553787997</v>
      </c>
    </row>
    <row r="1819" spans="1:24" x14ac:dyDescent="0.3">
      <c r="A1819" s="77" t="s">
        <v>2124</v>
      </c>
      <c r="B1819" s="77" t="s">
        <v>5079</v>
      </c>
      <c r="C1819" s="29">
        <v>7</v>
      </c>
      <c r="D1819" s="29">
        <v>76</v>
      </c>
      <c r="E1819" s="329">
        <v>330</v>
      </c>
      <c r="F1819" s="29">
        <v>750</v>
      </c>
      <c r="G1819" s="29">
        <v>680</v>
      </c>
      <c r="H1819" s="313">
        <v>657.86550000000011</v>
      </c>
      <c r="I1819" s="313">
        <v>538.13397900000007</v>
      </c>
      <c r="J1819" s="313">
        <v>424.98111300000011</v>
      </c>
      <c r="K1819" s="20">
        <v>16.559999999999999</v>
      </c>
      <c r="L1819" s="314">
        <v>0.5</v>
      </c>
      <c r="M1819" s="315">
        <v>4</v>
      </c>
      <c r="N1819" s="772"/>
      <c r="O1819" s="372">
        <f t="shared" si="94"/>
        <v>29774</v>
      </c>
      <c r="Q1819" s="396"/>
      <c r="S1819" s="33"/>
      <c r="X1819" s="313">
        <v>25890.500195999997</v>
      </c>
    </row>
    <row r="1820" spans="1:24" x14ac:dyDescent="0.3">
      <c r="A1820" s="77" t="s">
        <v>2125</v>
      </c>
      <c r="B1820" s="77" t="s">
        <v>5080</v>
      </c>
      <c r="C1820" s="29">
        <v>8</v>
      </c>
      <c r="D1820" s="29">
        <v>76</v>
      </c>
      <c r="E1820" s="329">
        <v>380</v>
      </c>
      <c r="F1820" s="29">
        <v>750</v>
      </c>
      <c r="G1820" s="29">
        <v>680</v>
      </c>
      <c r="H1820" s="313">
        <v>751.34550000000002</v>
      </c>
      <c r="I1820" s="313">
        <v>614.60061899999994</v>
      </c>
      <c r="J1820" s="313">
        <v>485.369193</v>
      </c>
      <c r="K1820" s="20">
        <v>18.96</v>
      </c>
      <c r="L1820" s="314">
        <v>0.5</v>
      </c>
      <c r="M1820" s="315">
        <v>4</v>
      </c>
      <c r="N1820" s="772"/>
      <c r="O1820" s="372">
        <f t="shared" si="94"/>
        <v>32810</v>
      </c>
      <c r="Q1820" s="396"/>
      <c r="S1820" s="33"/>
      <c r="X1820" s="313">
        <v>28530.264414167999</v>
      </c>
    </row>
    <row r="1821" spans="1:24" x14ac:dyDescent="0.3">
      <c r="A1821" s="77" t="s">
        <v>2126</v>
      </c>
      <c r="B1821" s="77" t="s">
        <v>5081</v>
      </c>
      <c r="C1821" s="29">
        <v>9</v>
      </c>
      <c r="D1821" s="29">
        <v>76</v>
      </c>
      <c r="E1821" s="329">
        <v>430</v>
      </c>
      <c r="F1821" s="29">
        <v>750</v>
      </c>
      <c r="G1821" s="29">
        <v>680</v>
      </c>
      <c r="H1821" s="313">
        <v>845.99400000000014</v>
      </c>
      <c r="I1821" s="313">
        <v>692.02309200000002</v>
      </c>
      <c r="J1821" s="313">
        <v>546.51212400000009</v>
      </c>
      <c r="K1821" s="20">
        <v>21.36</v>
      </c>
      <c r="L1821" s="314">
        <v>0.5</v>
      </c>
      <c r="M1821" s="315">
        <v>4</v>
      </c>
      <c r="N1821" s="772"/>
      <c r="O1821" s="372">
        <f t="shared" si="94"/>
        <v>35852</v>
      </c>
      <c r="Q1821" s="396"/>
      <c r="S1821" s="33"/>
      <c r="X1821" s="313">
        <v>31175.500208292</v>
      </c>
    </row>
    <row r="1822" spans="1:24" x14ac:dyDescent="0.3">
      <c r="A1822" s="77" t="s">
        <v>2127</v>
      </c>
      <c r="B1822" s="77" t="s">
        <v>5082</v>
      </c>
      <c r="C1822" s="29">
        <v>10</v>
      </c>
      <c r="D1822" s="29">
        <v>76</v>
      </c>
      <c r="E1822" s="329">
        <v>480</v>
      </c>
      <c r="F1822" s="29">
        <v>750</v>
      </c>
      <c r="G1822" s="29">
        <v>680</v>
      </c>
      <c r="H1822" s="313">
        <v>940.64250000000015</v>
      </c>
      <c r="I1822" s="313">
        <v>769.4455650000001</v>
      </c>
      <c r="J1822" s="313">
        <v>607.65505500000006</v>
      </c>
      <c r="K1822" s="20">
        <v>23.759999999999998</v>
      </c>
      <c r="L1822" s="314">
        <v>0.5</v>
      </c>
      <c r="M1822" s="315">
        <v>6</v>
      </c>
      <c r="N1822" s="772"/>
      <c r="O1822" s="372">
        <f t="shared" si="94"/>
        <v>38900</v>
      </c>
      <c r="Q1822" s="396"/>
      <c r="S1822" s="33"/>
      <c r="X1822" s="313">
        <v>33826.207578372007</v>
      </c>
    </row>
    <row r="1823" spans="1:24" x14ac:dyDescent="0.3">
      <c r="A1823" s="77" t="s">
        <v>2128</v>
      </c>
      <c r="B1823" s="77" t="s">
        <v>5083</v>
      </c>
      <c r="C1823" s="29">
        <v>11</v>
      </c>
      <c r="D1823" s="29">
        <v>76</v>
      </c>
      <c r="E1823" s="329">
        <v>530</v>
      </c>
      <c r="F1823" s="29">
        <v>750</v>
      </c>
      <c r="G1823" s="29">
        <v>680</v>
      </c>
      <c r="H1823" s="313">
        <v>1034.1225000000002</v>
      </c>
      <c r="I1823" s="313">
        <v>845.91220500000009</v>
      </c>
      <c r="J1823" s="313">
        <v>668.04313500000012</v>
      </c>
      <c r="K1823" s="20">
        <v>26.16</v>
      </c>
      <c r="L1823" s="314">
        <v>0.5</v>
      </c>
      <c r="M1823" s="315">
        <v>6</v>
      </c>
      <c r="N1823" s="772"/>
      <c r="O1823" s="372">
        <f t="shared" si="94"/>
        <v>41955</v>
      </c>
      <c r="Q1823" s="396"/>
      <c r="S1823" s="33"/>
      <c r="X1823" s="313">
        <v>36482.386524407993</v>
      </c>
    </row>
    <row r="1824" spans="1:24" x14ac:dyDescent="0.3">
      <c r="A1824" s="77" t="s">
        <v>2129</v>
      </c>
      <c r="B1824" s="77" t="s">
        <v>5084</v>
      </c>
      <c r="C1824" s="29">
        <v>12</v>
      </c>
      <c r="D1824" s="29">
        <v>76</v>
      </c>
      <c r="E1824" s="329">
        <v>580</v>
      </c>
      <c r="F1824" s="29">
        <v>750</v>
      </c>
      <c r="G1824" s="29">
        <v>680</v>
      </c>
      <c r="H1824" s="313">
        <v>1128.771</v>
      </c>
      <c r="I1824" s="313">
        <v>923.33467799999994</v>
      </c>
      <c r="J1824" s="313">
        <v>729.18606599999998</v>
      </c>
      <c r="K1824" s="20">
        <v>28.560000000000002</v>
      </c>
      <c r="L1824" s="314">
        <v>0.5</v>
      </c>
      <c r="M1824" s="315">
        <v>6</v>
      </c>
      <c r="N1824" s="772"/>
      <c r="O1824" s="372">
        <f t="shared" si="94"/>
        <v>44976</v>
      </c>
      <c r="Q1824" s="396"/>
      <c r="S1824" s="33"/>
      <c r="X1824" s="313">
        <v>39109.54545649801</v>
      </c>
    </row>
    <row r="1825" spans="1:24" x14ac:dyDescent="0.3">
      <c r="A1825" s="77" t="s">
        <v>2130</v>
      </c>
      <c r="B1825" s="77" t="s">
        <v>5085</v>
      </c>
      <c r="C1825" s="29">
        <v>13</v>
      </c>
      <c r="D1825" s="29">
        <v>76</v>
      </c>
      <c r="E1825" s="329">
        <v>630</v>
      </c>
      <c r="F1825" s="29">
        <v>750</v>
      </c>
      <c r="G1825" s="29">
        <v>680</v>
      </c>
      <c r="H1825" s="313">
        <v>1222.2510000000002</v>
      </c>
      <c r="I1825" s="313">
        <v>999.80131800000015</v>
      </c>
      <c r="J1825" s="313">
        <v>789.57414600000016</v>
      </c>
      <c r="K1825" s="20">
        <v>30.96</v>
      </c>
      <c r="L1825" s="314">
        <v>0.5</v>
      </c>
      <c r="M1825" s="315">
        <v>6</v>
      </c>
      <c r="N1825" s="772"/>
      <c r="O1825" s="372">
        <f t="shared" si="94"/>
        <v>47993</v>
      </c>
      <c r="Q1825" s="396"/>
      <c r="S1825" s="33"/>
      <c r="X1825" s="313">
        <v>41733.166127399993</v>
      </c>
    </row>
    <row r="1826" spans="1:24" x14ac:dyDescent="0.3">
      <c r="A1826" s="77" t="s">
        <v>2131</v>
      </c>
      <c r="B1826" s="77" t="s">
        <v>5086</v>
      </c>
      <c r="C1826" s="29">
        <v>14</v>
      </c>
      <c r="D1826" s="29">
        <v>76</v>
      </c>
      <c r="E1826" s="329">
        <v>680</v>
      </c>
      <c r="F1826" s="29">
        <v>750</v>
      </c>
      <c r="G1826" s="29">
        <v>680</v>
      </c>
      <c r="H1826" s="313">
        <v>1316.8994999999998</v>
      </c>
      <c r="I1826" s="313">
        <v>1077.2237909999997</v>
      </c>
      <c r="J1826" s="313">
        <v>850.7170769999999</v>
      </c>
      <c r="K1826" s="20">
        <v>33.36</v>
      </c>
      <c r="L1826" s="314">
        <v>0.5</v>
      </c>
      <c r="M1826" s="315">
        <v>6</v>
      </c>
      <c r="N1826" s="773"/>
      <c r="O1826" s="372">
        <f t="shared" si="94"/>
        <v>51010</v>
      </c>
      <c r="Q1826" s="396"/>
      <c r="S1826" s="33"/>
      <c r="X1826" s="313">
        <v>44356.786798302011</v>
      </c>
    </row>
    <row r="1827" spans="1:24" x14ac:dyDescent="0.3">
      <c r="E1827" s="67"/>
      <c r="H1827" s="30"/>
      <c r="I1827" s="30"/>
      <c r="J1827" s="30"/>
      <c r="M1827" s="324"/>
      <c r="O1827" s="372">
        <f t="shared" si="94"/>
        <v>0</v>
      </c>
      <c r="Q1827" s="396"/>
      <c r="S1827" s="30"/>
      <c r="X1827" s="30"/>
    </row>
    <row r="1828" spans="1:24" x14ac:dyDescent="0.3">
      <c r="B1828" s="325" t="s">
        <v>192</v>
      </c>
      <c r="E1828" s="67"/>
      <c r="H1828" s="30"/>
      <c r="I1828" s="30"/>
      <c r="J1828" s="30"/>
      <c r="M1828" s="324"/>
      <c r="O1828" s="372">
        <f t="shared" si="94"/>
        <v>0</v>
      </c>
      <c r="Q1828" s="396"/>
      <c r="S1828" s="30"/>
      <c r="X1828" s="30"/>
    </row>
    <row r="1829" spans="1:24" x14ac:dyDescent="0.3">
      <c r="A1829" s="77" t="s">
        <v>2132</v>
      </c>
      <c r="B1829" s="77" t="s">
        <v>3953</v>
      </c>
      <c r="C1829" s="29">
        <v>2</v>
      </c>
      <c r="D1829" s="29">
        <v>76</v>
      </c>
      <c r="E1829" s="329">
        <v>80</v>
      </c>
      <c r="F1829" s="29">
        <v>1000</v>
      </c>
      <c r="G1829" s="29">
        <v>930</v>
      </c>
      <c r="H1829" s="313">
        <v>253.56450000000001</v>
      </c>
      <c r="I1829" s="313">
        <v>207.415761</v>
      </c>
      <c r="J1829" s="313">
        <v>163.80266700000001</v>
      </c>
      <c r="K1829" s="20">
        <v>5.76</v>
      </c>
      <c r="L1829" s="314">
        <v>0.5</v>
      </c>
      <c r="M1829" s="315">
        <v>2</v>
      </c>
      <c r="N1829" s="771" t="s">
        <v>186</v>
      </c>
      <c r="O1829" s="372">
        <f t="shared" si="94"/>
        <v>15548</v>
      </c>
      <c r="Q1829" s="396"/>
      <c r="S1829" s="33"/>
      <c r="X1829" s="313">
        <v>13520.3295447</v>
      </c>
    </row>
    <row r="1830" spans="1:24" x14ac:dyDescent="0.3">
      <c r="A1830" s="77" t="s">
        <v>2133</v>
      </c>
      <c r="B1830" s="77" t="s">
        <v>3954</v>
      </c>
      <c r="C1830" s="29">
        <v>3</v>
      </c>
      <c r="D1830" s="29">
        <v>76</v>
      </c>
      <c r="E1830" s="329">
        <v>130</v>
      </c>
      <c r="F1830" s="29">
        <v>1000</v>
      </c>
      <c r="G1830" s="29">
        <v>930</v>
      </c>
      <c r="H1830" s="313">
        <v>380.93099999999998</v>
      </c>
      <c r="I1830" s="313">
        <v>311.60155799999995</v>
      </c>
      <c r="J1830" s="313">
        <v>246.08142599999999</v>
      </c>
      <c r="K1830" s="20">
        <v>8.76</v>
      </c>
      <c r="L1830" s="314">
        <v>0.5</v>
      </c>
      <c r="M1830" s="315">
        <v>4</v>
      </c>
      <c r="N1830" s="772"/>
      <c r="O1830" s="372">
        <f t="shared" si="94"/>
        <v>18984</v>
      </c>
      <c r="Q1830" s="396"/>
      <c r="S1830" s="33"/>
      <c r="X1830" s="313">
        <v>16508.080274895005</v>
      </c>
    </row>
    <row r="1831" spans="1:24" x14ac:dyDescent="0.3">
      <c r="A1831" s="77" t="s">
        <v>2134</v>
      </c>
      <c r="B1831" s="77" t="s">
        <v>3955</v>
      </c>
      <c r="C1831" s="29">
        <v>4</v>
      </c>
      <c r="D1831" s="29">
        <v>76</v>
      </c>
      <c r="E1831" s="329">
        <v>180</v>
      </c>
      <c r="F1831" s="29">
        <v>1000</v>
      </c>
      <c r="G1831" s="29">
        <v>930</v>
      </c>
      <c r="H1831" s="313">
        <v>507.12900000000002</v>
      </c>
      <c r="I1831" s="313">
        <v>414.83152200000001</v>
      </c>
      <c r="J1831" s="313">
        <v>327.60533400000003</v>
      </c>
      <c r="K1831" s="20">
        <v>11.76</v>
      </c>
      <c r="L1831" s="314">
        <v>0.5</v>
      </c>
      <c r="M1831" s="315">
        <v>4</v>
      </c>
      <c r="N1831" s="772"/>
      <c r="O1831" s="372">
        <f t="shared" si="94"/>
        <v>22427</v>
      </c>
      <c r="Q1831" s="396"/>
      <c r="S1831" s="33"/>
      <c r="X1831" s="313">
        <v>19502.090296128001</v>
      </c>
    </row>
    <row r="1832" spans="1:24" x14ac:dyDescent="0.3">
      <c r="A1832" s="77" t="s">
        <v>2135</v>
      </c>
      <c r="B1832" s="77" t="s">
        <v>5087</v>
      </c>
      <c r="C1832" s="29">
        <v>5</v>
      </c>
      <c r="D1832" s="29">
        <v>76</v>
      </c>
      <c r="E1832" s="329">
        <v>230</v>
      </c>
      <c r="F1832" s="29">
        <v>1000</v>
      </c>
      <c r="G1832" s="29">
        <v>930</v>
      </c>
      <c r="H1832" s="313">
        <v>634.49549999999999</v>
      </c>
      <c r="I1832" s="313">
        <v>519.01731899999993</v>
      </c>
      <c r="J1832" s="313">
        <v>409.88409300000001</v>
      </c>
      <c r="K1832" s="20">
        <v>14.76</v>
      </c>
      <c r="L1832" s="314">
        <v>0.5</v>
      </c>
      <c r="M1832" s="315">
        <v>4</v>
      </c>
      <c r="N1832" s="772"/>
      <c r="O1832" s="372">
        <f t="shared" si="94"/>
        <v>25878</v>
      </c>
      <c r="Q1832" s="396"/>
      <c r="S1832" s="33"/>
      <c r="X1832" s="313">
        <v>22502.359608398998</v>
      </c>
    </row>
    <row r="1833" spans="1:24" x14ac:dyDescent="0.3">
      <c r="A1833" s="77" t="s">
        <v>2136</v>
      </c>
      <c r="B1833" s="77" t="s">
        <v>5088</v>
      </c>
      <c r="C1833" s="29">
        <v>6</v>
      </c>
      <c r="D1833" s="29">
        <v>76</v>
      </c>
      <c r="E1833" s="329">
        <v>280</v>
      </c>
      <c r="F1833" s="29">
        <v>1000</v>
      </c>
      <c r="G1833" s="29">
        <v>930</v>
      </c>
      <c r="H1833" s="313">
        <v>760.69349999999986</v>
      </c>
      <c r="I1833" s="313">
        <v>622.24728299999981</v>
      </c>
      <c r="J1833" s="313">
        <v>491.4080009999999</v>
      </c>
      <c r="K1833" s="20">
        <v>17.759999999999998</v>
      </c>
      <c r="L1833" s="314">
        <v>0.5</v>
      </c>
      <c r="M1833" s="315">
        <v>4</v>
      </c>
      <c r="N1833" s="772"/>
      <c r="O1833" s="372">
        <f t="shared" si="94"/>
        <v>29335</v>
      </c>
      <c r="Q1833" s="396"/>
      <c r="S1833" s="33"/>
      <c r="X1833" s="313">
        <v>25508.888211708003</v>
      </c>
    </row>
    <row r="1834" spans="1:24" x14ac:dyDescent="0.3">
      <c r="A1834" s="77" t="s">
        <v>2137</v>
      </c>
      <c r="B1834" s="77" t="s">
        <v>5089</v>
      </c>
      <c r="C1834" s="29">
        <v>7</v>
      </c>
      <c r="D1834" s="29">
        <v>76</v>
      </c>
      <c r="E1834" s="329">
        <v>330</v>
      </c>
      <c r="F1834" s="29">
        <v>1000</v>
      </c>
      <c r="G1834" s="29">
        <v>930</v>
      </c>
      <c r="H1834" s="313">
        <v>888.06</v>
      </c>
      <c r="I1834" s="313">
        <v>726.4330799999999</v>
      </c>
      <c r="J1834" s="313">
        <v>573.68675999999994</v>
      </c>
      <c r="K1834" s="20">
        <v>20.76</v>
      </c>
      <c r="L1834" s="314">
        <v>0.5</v>
      </c>
      <c r="M1834" s="315">
        <v>4</v>
      </c>
      <c r="N1834" s="772"/>
      <c r="O1834" s="372">
        <f t="shared" si="94"/>
        <v>32800</v>
      </c>
      <c r="Q1834" s="396"/>
      <c r="S1834" s="33"/>
      <c r="X1834" s="313">
        <v>28521.676106055002</v>
      </c>
    </row>
    <row r="1835" spans="1:24" x14ac:dyDescent="0.3">
      <c r="A1835" s="77" t="s">
        <v>2138</v>
      </c>
      <c r="B1835" s="77" t="s">
        <v>5090</v>
      </c>
      <c r="C1835" s="29">
        <v>8</v>
      </c>
      <c r="D1835" s="29">
        <v>76</v>
      </c>
      <c r="E1835" s="329">
        <v>380</v>
      </c>
      <c r="F1835" s="29">
        <v>1000</v>
      </c>
      <c r="G1835" s="29">
        <v>930</v>
      </c>
      <c r="H1835" s="313">
        <v>1014.258</v>
      </c>
      <c r="I1835" s="313">
        <v>829.66304400000001</v>
      </c>
      <c r="J1835" s="313">
        <v>655.21066800000006</v>
      </c>
      <c r="K1835" s="20">
        <v>23.759999999999998</v>
      </c>
      <c r="L1835" s="314">
        <v>0.5</v>
      </c>
      <c r="M1835" s="315">
        <v>4</v>
      </c>
      <c r="N1835" s="772"/>
      <c r="O1835" s="372">
        <f t="shared" si="94"/>
        <v>36272</v>
      </c>
      <c r="Q1835" s="396"/>
      <c r="S1835" s="33"/>
      <c r="X1835" s="313">
        <v>31540.723291440001</v>
      </c>
    </row>
    <row r="1836" spans="1:24" x14ac:dyDescent="0.3">
      <c r="A1836" s="77" t="s">
        <v>2139</v>
      </c>
      <c r="B1836" s="77" t="s">
        <v>5091</v>
      </c>
      <c r="C1836" s="29">
        <v>9</v>
      </c>
      <c r="D1836" s="29">
        <v>76</v>
      </c>
      <c r="E1836" s="329">
        <v>430</v>
      </c>
      <c r="F1836" s="29">
        <v>1000</v>
      </c>
      <c r="G1836" s="29">
        <v>930</v>
      </c>
      <c r="H1836" s="313">
        <v>1141.6244999999999</v>
      </c>
      <c r="I1836" s="313">
        <v>933.84884099999988</v>
      </c>
      <c r="J1836" s="313">
        <v>737.48942699999998</v>
      </c>
      <c r="K1836" s="20">
        <v>26.759999999999998</v>
      </c>
      <c r="L1836" s="314">
        <v>0.5</v>
      </c>
      <c r="M1836" s="315">
        <v>4</v>
      </c>
      <c r="N1836" s="772"/>
      <c r="O1836" s="372">
        <f t="shared" si="94"/>
        <v>39751</v>
      </c>
      <c r="Q1836" s="396"/>
      <c r="S1836" s="33"/>
      <c r="X1836" s="313">
        <v>34566.029767863001</v>
      </c>
    </row>
    <row r="1837" spans="1:24" x14ac:dyDescent="0.3">
      <c r="A1837" s="77" t="s">
        <v>2140</v>
      </c>
      <c r="B1837" s="77" t="s">
        <v>5092</v>
      </c>
      <c r="C1837" s="29">
        <v>10</v>
      </c>
      <c r="D1837" s="29">
        <v>76</v>
      </c>
      <c r="E1837" s="329">
        <v>480</v>
      </c>
      <c r="F1837" s="29">
        <v>1000</v>
      </c>
      <c r="G1837" s="29">
        <v>930</v>
      </c>
      <c r="H1837" s="313">
        <v>1267.8225</v>
      </c>
      <c r="I1837" s="313">
        <v>1037.0788049999999</v>
      </c>
      <c r="J1837" s="313">
        <v>819.01333499999998</v>
      </c>
      <c r="K1837" s="20">
        <v>29.759999999999998</v>
      </c>
      <c r="L1837" s="314">
        <v>0.5</v>
      </c>
      <c r="M1837" s="315">
        <v>6</v>
      </c>
      <c r="N1837" s="772"/>
      <c r="O1837" s="372">
        <f t="shared" si="94"/>
        <v>43239</v>
      </c>
      <c r="Q1837" s="396"/>
      <c r="S1837" s="33"/>
      <c r="X1837" s="313">
        <v>37599.362821152004</v>
      </c>
    </row>
    <row r="1838" spans="1:24" x14ac:dyDescent="0.3">
      <c r="A1838" s="77" t="s">
        <v>2141</v>
      </c>
      <c r="B1838" s="77" t="s">
        <v>5093</v>
      </c>
      <c r="C1838" s="29">
        <v>11</v>
      </c>
      <c r="D1838" s="29">
        <v>76</v>
      </c>
      <c r="E1838" s="329">
        <v>530</v>
      </c>
      <c r="F1838" s="29">
        <v>1000</v>
      </c>
      <c r="G1838" s="29">
        <v>930</v>
      </c>
      <c r="H1838" s="313">
        <v>1395.1890000000001</v>
      </c>
      <c r="I1838" s="313">
        <v>1141.264602</v>
      </c>
      <c r="J1838" s="313">
        <v>901.29209400000002</v>
      </c>
      <c r="K1838" s="20">
        <v>32.76</v>
      </c>
      <c r="L1838" s="314">
        <v>0.5</v>
      </c>
      <c r="M1838" s="315">
        <v>6</v>
      </c>
      <c r="N1838" s="772"/>
      <c r="O1838" s="372">
        <f t="shared" si="94"/>
        <v>46733</v>
      </c>
      <c r="Q1838" s="396"/>
      <c r="S1838" s="33"/>
      <c r="X1838" s="313">
        <v>40637.18972441701</v>
      </c>
    </row>
    <row r="1839" spans="1:24" x14ac:dyDescent="0.3">
      <c r="A1839" s="77" t="s">
        <v>2142</v>
      </c>
      <c r="B1839" s="77" t="s">
        <v>5094</v>
      </c>
      <c r="C1839" s="29">
        <v>12</v>
      </c>
      <c r="D1839" s="29">
        <v>76</v>
      </c>
      <c r="E1839" s="329">
        <v>580</v>
      </c>
      <c r="F1839" s="29">
        <v>1000</v>
      </c>
      <c r="G1839" s="29">
        <v>930</v>
      </c>
      <c r="H1839" s="313">
        <v>1521.3869999999997</v>
      </c>
      <c r="I1839" s="313">
        <v>1244.4945659999996</v>
      </c>
      <c r="J1839" s="313">
        <v>982.8160019999998</v>
      </c>
      <c r="K1839" s="20">
        <v>35.76</v>
      </c>
      <c r="L1839" s="314">
        <v>0.5</v>
      </c>
      <c r="M1839" s="315">
        <v>6</v>
      </c>
      <c r="N1839" s="772"/>
      <c r="O1839" s="372">
        <f t="shared" si="94"/>
        <v>50184</v>
      </c>
      <c r="Q1839" s="396"/>
      <c r="S1839" s="33"/>
      <c r="X1839" s="313">
        <v>43638.519777138004</v>
      </c>
    </row>
    <row r="1840" spans="1:24" x14ac:dyDescent="0.3">
      <c r="A1840" s="77" t="s">
        <v>2143</v>
      </c>
      <c r="B1840" s="77" t="s">
        <v>5095</v>
      </c>
      <c r="C1840" s="29">
        <v>13</v>
      </c>
      <c r="D1840" s="29">
        <v>76</v>
      </c>
      <c r="E1840" s="329">
        <v>630</v>
      </c>
      <c r="F1840" s="29">
        <v>1000</v>
      </c>
      <c r="G1840" s="29">
        <v>930</v>
      </c>
      <c r="H1840" s="313">
        <v>1648.7535</v>
      </c>
      <c r="I1840" s="313">
        <v>1348.6803629999999</v>
      </c>
      <c r="J1840" s="313">
        <v>1065.0947610000001</v>
      </c>
      <c r="K1840" s="20">
        <v>38.76</v>
      </c>
      <c r="L1840" s="314">
        <v>0.5</v>
      </c>
      <c r="M1840" s="315">
        <v>6</v>
      </c>
      <c r="N1840" s="772"/>
      <c r="O1840" s="372">
        <f t="shared" si="94"/>
        <v>53636</v>
      </c>
      <c r="Q1840" s="396"/>
      <c r="S1840" s="33"/>
      <c r="X1840" s="313">
        <v>46639.849829859006</v>
      </c>
    </row>
    <row r="1841" spans="1:24" x14ac:dyDescent="0.3">
      <c r="A1841" s="77" t="s">
        <v>2144</v>
      </c>
      <c r="B1841" s="77" t="s">
        <v>5096</v>
      </c>
      <c r="C1841" s="29">
        <v>14</v>
      </c>
      <c r="D1841" s="29">
        <v>76</v>
      </c>
      <c r="E1841" s="329">
        <v>680</v>
      </c>
      <c r="F1841" s="29">
        <v>1000</v>
      </c>
      <c r="G1841" s="29">
        <v>930</v>
      </c>
      <c r="H1841" s="313">
        <v>1774.9515000000001</v>
      </c>
      <c r="I1841" s="313">
        <v>1451.9103270000001</v>
      </c>
      <c r="J1841" s="313">
        <v>1146.6186690000002</v>
      </c>
      <c r="K1841" s="20">
        <v>41.760000000000005</v>
      </c>
      <c r="L1841" s="314">
        <v>0.5</v>
      </c>
      <c r="M1841" s="315">
        <v>6</v>
      </c>
      <c r="N1841" s="773"/>
      <c r="O1841" s="372">
        <f t="shared" si="94"/>
        <v>57087</v>
      </c>
      <c r="Q1841" s="396"/>
      <c r="S1841" s="33"/>
      <c r="X1841" s="313">
        <v>49641.179882580007</v>
      </c>
    </row>
    <row r="1842" spans="1:24" x14ac:dyDescent="0.3">
      <c r="E1842" s="67"/>
      <c r="H1842" s="30"/>
      <c r="I1842" s="30"/>
      <c r="J1842" s="30"/>
      <c r="M1842" s="324"/>
      <c r="O1842" s="372">
        <f t="shared" si="94"/>
        <v>0</v>
      </c>
      <c r="Q1842" s="396"/>
      <c r="S1842" s="30"/>
      <c r="X1842" s="30"/>
    </row>
    <row r="1843" spans="1:24" x14ac:dyDescent="0.3">
      <c r="B1843" s="325" t="s">
        <v>193</v>
      </c>
      <c r="E1843" s="67"/>
      <c r="H1843" s="30"/>
      <c r="I1843" s="30"/>
      <c r="J1843" s="30"/>
      <c r="M1843" s="324"/>
      <c r="O1843" s="372">
        <f t="shared" si="94"/>
        <v>0</v>
      </c>
      <c r="Q1843" s="396"/>
      <c r="S1843" s="30"/>
      <c r="X1843" s="30"/>
    </row>
    <row r="1844" spans="1:24" x14ac:dyDescent="0.3">
      <c r="A1844" s="77" t="s">
        <v>2145</v>
      </c>
      <c r="B1844" s="77" t="s">
        <v>3956</v>
      </c>
      <c r="C1844" s="29">
        <v>2</v>
      </c>
      <c r="D1844" s="29">
        <v>76</v>
      </c>
      <c r="E1844" s="329">
        <v>80</v>
      </c>
      <c r="F1844" s="29">
        <v>1250</v>
      </c>
      <c r="G1844" s="29">
        <v>1180</v>
      </c>
      <c r="H1844" s="313">
        <v>314.32650000000001</v>
      </c>
      <c r="I1844" s="313">
        <v>257.119077</v>
      </c>
      <c r="J1844" s="313">
        <v>203.05491900000001</v>
      </c>
      <c r="K1844" s="20">
        <v>6.96</v>
      </c>
      <c r="L1844" s="314">
        <v>0.5</v>
      </c>
      <c r="M1844" s="315">
        <v>2</v>
      </c>
      <c r="N1844" s="771" t="s">
        <v>186</v>
      </c>
      <c r="O1844" s="372">
        <f t="shared" si="94"/>
        <v>17022</v>
      </c>
      <c r="Q1844" s="396"/>
      <c r="S1844" s="33"/>
      <c r="X1844" s="313">
        <v>14801.427293400002</v>
      </c>
    </row>
    <row r="1845" spans="1:24" x14ac:dyDescent="0.3">
      <c r="A1845" s="77" t="s">
        <v>2146</v>
      </c>
      <c r="B1845" s="77" t="s">
        <v>3957</v>
      </c>
      <c r="C1845" s="29">
        <v>3</v>
      </c>
      <c r="D1845" s="29">
        <v>76</v>
      </c>
      <c r="E1845" s="329">
        <v>130</v>
      </c>
      <c r="F1845" s="29">
        <v>1250</v>
      </c>
      <c r="G1845" s="29">
        <v>1180</v>
      </c>
      <c r="H1845" s="313">
        <v>472.07400000000001</v>
      </c>
      <c r="I1845" s="313">
        <v>386.15653199999997</v>
      </c>
      <c r="J1845" s="313">
        <v>304.95980400000002</v>
      </c>
      <c r="K1845" s="20">
        <v>10.56</v>
      </c>
      <c r="L1845" s="314">
        <v>0.5</v>
      </c>
      <c r="M1845" s="315">
        <v>4</v>
      </c>
      <c r="N1845" s="772"/>
      <c r="O1845" s="372">
        <f t="shared" si="94"/>
        <v>21194</v>
      </c>
      <c r="Q1845" s="396"/>
      <c r="S1845" s="33"/>
      <c r="X1845" s="313">
        <v>18429.995311398001</v>
      </c>
    </row>
    <row r="1846" spans="1:24" x14ac:dyDescent="0.3">
      <c r="A1846" s="77" t="s">
        <v>2147</v>
      </c>
      <c r="B1846" s="77" t="s">
        <v>3958</v>
      </c>
      <c r="C1846" s="29">
        <v>4</v>
      </c>
      <c r="D1846" s="29">
        <v>76</v>
      </c>
      <c r="E1846" s="329">
        <v>180</v>
      </c>
      <c r="F1846" s="29">
        <v>1250</v>
      </c>
      <c r="G1846" s="29">
        <v>1180</v>
      </c>
      <c r="H1846" s="313">
        <v>629.82150000000001</v>
      </c>
      <c r="I1846" s="313">
        <v>515.19398699999999</v>
      </c>
      <c r="J1846" s="313">
        <v>406.864689</v>
      </c>
      <c r="K1846" s="20">
        <v>14.16</v>
      </c>
      <c r="L1846" s="314">
        <v>0.5</v>
      </c>
      <c r="M1846" s="315">
        <v>4</v>
      </c>
      <c r="N1846" s="772"/>
      <c r="O1846" s="372">
        <f t="shared" si="94"/>
        <v>25376</v>
      </c>
      <c r="Q1846" s="396"/>
      <c r="S1846" s="33"/>
      <c r="X1846" s="313">
        <v>22066.167454848</v>
      </c>
    </row>
    <row r="1847" spans="1:24" x14ac:dyDescent="0.3">
      <c r="A1847" s="77" t="s">
        <v>2148</v>
      </c>
      <c r="B1847" s="77" t="s">
        <v>5097</v>
      </c>
      <c r="C1847" s="29">
        <v>5</v>
      </c>
      <c r="D1847" s="29">
        <v>76</v>
      </c>
      <c r="E1847" s="329">
        <v>230</v>
      </c>
      <c r="F1847" s="29">
        <v>1250</v>
      </c>
      <c r="G1847" s="29">
        <v>1180</v>
      </c>
      <c r="H1847" s="313">
        <v>787.56900000000007</v>
      </c>
      <c r="I1847" s="313">
        <v>644.23144200000002</v>
      </c>
      <c r="J1847" s="313">
        <v>508.76957400000003</v>
      </c>
      <c r="K1847" s="20">
        <v>17.760000000000002</v>
      </c>
      <c r="L1847" s="314">
        <v>0.5</v>
      </c>
      <c r="M1847" s="315">
        <v>4</v>
      </c>
      <c r="N1847" s="772"/>
      <c r="O1847" s="372">
        <f t="shared" si="94"/>
        <v>29566</v>
      </c>
      <c r="Q1847" s="396"/>
      <c r="S1847" s="33"/>
      <c r="X1847" s="313">
        <v>25709.943723749999</v>
      </c>
    </row>
    <row r="1848" spans="1:24" x14ac:dyDescent="0.3">
      <c r="A1848" s="77" t="s">
        <v>2149</v>
      </c>
      <c r="B1848" s="77" t="s">
        <v>5098</v>
      </c>
      <c r="C1848" s="29">
        <v>6</v>
      </c>
      <c r="D1848" s="29">
        <v>76</v>
      </c>
      <c r="E1848" s="329">
        <v>280</v>
      </c>
      <c r="F1848" s="29">
        <v>1250</v>
      </c>
      <c r="G1848" s="29">
        <v>1180</v>
      </c>
      <c r="H1848" s="313">
        <v>944.14800000000002</v>
      </c>
      <c r="I1848" s="313">
        <v>772.31306399999994</v>
      </c>
      <c r="J1848" s="313">
        <v>609.91960800000004</v>
      </c>
      <c r="K1848" s="20">
        <v>21.36</v>
      </c>
      <c r="L1848" s="314">
        <v>0.5</v>
      </c>
      <c r="M1848" s="315">
        <v>4</v>
      </c>
      <c r="N1848" s="772"/>
      <c r="O1848" s="372">
        <f t="shared" si="94"/>
        <v>33766</v>
      </c>
      <c r="Q1848" s="396"/>
      <c r="S1848" s="33"/>
      <c r="X1848" s="313">
        <v>29361.324118104003</v>
      </c>
    </row>
    <row r="1849" spans="1:24" x14ac:dyDescent="0.3">
      <c r="A1849" s="77" t="s">
        <v>2150</v>
      </c>
      <c r="B1849" s="77" t="s">
        <v>5099</v>
      </c>
      <c r="C1849" s="29">
        <v>7</v>
      </c>
      <c r="D1849" s="29">
        <v>76</v>
      </c>
      <c r="E1849" s="329">
        <v>330</v>
      </c>
      <c r="F1849" s="29">
        <v>1250</v>
      </c>
      <c r="G1849" s="29">
        <v>1180</v>
      </c>
      <c r="H1849" s="313">
        <v>1101.8955000000001</v>
      </c>
      <c r="I1849" s="313">
        <v>901.35051899999996</v>
      </c>
      <c r="J1849" s="313">
        <v>711.82449300000007</v>
      </c>
      <c r="K1849" s="20">
        <v>24.96</v>
      </c>
      <c r="L1849" s="314">
        <v>0.5</v>
      </c>
      <c r="M1849" s="315">
        <v>4</v>
      </c>
      <c r="N1849" s="772"/>
      <c r="O1849" s="372">
        <f t="shared" si="94"/>
        <v>37973</v>
      </c>
      <c r="Q1849" s="396"/>
      <c r="S1849" s="33"/>
      <c r="X1849" s="313">
        <v>33020.308637909999</v>
      </c>
    </row>
    <row r="1850" spans="1:24" x14ac:dyDescent="0.3">
      <c r="A1850" s="77" t="s">
        <v>2151</v>
      </c>
      <c r="B1850" s="77" t="s">
        <v>5100</v>
      </c>
      <c r="C1850" s="29">
        <v>8</v>
      </c>
      <c r="D1850" s="29">
        <v>76</v>
      </c>
      <c r="E1850" s="329">
        <v>380</v>
      </c>
      <c r="F1850" s="29">
        <v>1250</v>
      </c>
      <c r="G1850" s="29">
        <v>1180</v>
      </c>
      <c r="H1850" s="313">
        <v>1259.643</v>
      </c>
      <c r="I1850" s="313">
        <v>1030.387974</v>
      </c>
      <c r="J1850" s="313">
        <v>813.729378</v>
      </c>
      <c r="K1850" s="20">
        <v>28.560000000000002</v>
      </c>
      <c r="L1850" s="314">
        <v>0.5</v>
      </c>
      <c r="M1850" s="315">
        <v>4</v>
      </c>
      <c r="N1850" s="772"/>
      <c r="O1850" s="372">
        <f t="shared" si="94"/>
        <v>42192</v>
      </c>
      <c r="Q1850" s="396"/>
      <c r="S1850" s="33"/>
      <c r="X1850" s="313">
        <v>36688.660879463998</v>
      </c>
    </row>
    <row r="1851" spans="1:24" x14ac:dyDescent="0.3">
      <c r="A1851" s="77" t="s">
        <v>2152</v>
      </c>
      <c r="B1851" s="77" t="s">
        <v>5101</v>
      </c>
      <c r="C1851" s="29">
        <v>9</v>
      </c>
      <c r="D1851" s="29">
        <v>76</v>
      </c>
      <c r="E1851" s="329">
        <v>430</v>
      </c>
      <c r="F1851" s="29">
        <v>1250</v>
      </c>
      <c r="G1851" s="29">
        <v>1180</v>
      </c>
      <c r="H1851" s="313">
        <v>1417.3905000000002</v>
      </c>
      <c r="I1851" s="313">
        <v>1159.4254290000001</v>
      </c>
      <c r="J1851" s="313">
        <v>915.63426300000015</v>
      </c>
      <c r="K1851" s="20">
        <v>32.159999999999997</v>
      </c>
      <c r="L1851" s="314">
        <v>0.5</v>
      </c>
      <c r="M1851" s="315">
        <v>4</v>
      </c>
      <c r="N1851" s="772"/>
      <c r="O1851" s="372">
        <f t="shared" si="94"/>
        <v>46417</v>
      </c>
      <c r="Q1851" s="396"/>
      <c r="S1851" s="33"/>
      <c r="X1851" s="313">
        <v>40362.855494939991</v>
      </c>
    </row>
    <row r="1852" spans="1:24" x14ac:dyDescent="0.3">
      <c r="A1852" s="77" t="s">
        <v>2153</v>
      </c>
      <c r="B1852" s="77" t="s">
        <v>5102</v>
      </c>
      <c r="C1852" s="29">
        <v>10</v>
      </c>
      <c r="D1852" s="29">
        <v>76</v>
      </c>
      <c r="E1852" s="329">
        <v>480</v>
      </c>
      <c r="F1852" s="29">
        <v>1250</v>
      </c>
      <c r="G1852" s="29">
        <v>1180</v>
      </c>
      <c r="H1852" s="313">
        <v>1573.9695000000002</v>
      </c>
      <c r="I1852" s="313">
        <v>1287.507051</v>
      </c>
      <c r="J1852" s="313">
        <v>1016.7842970000002</v>
      </c>
      <c r="K1852" s="20">
        <v>35.76</v>
      </c>
      <c r="L1852" s="314">
        <v>0.5</v>
      </c>
      <c r="M1852" s="315">
        <v>6</v>
      </c>
      <c r="N1852" s="772"/>
      <c r="O1852" s="372">
        <f t="shared" si="94"/>
        <v>50655</v>
      </c>
      <c r="Q1852" s="396"/>
      <c r="S1852" s="33"/>
      <c r="X1852" s="313">
        <v>44048.188807523999</v>
      </c>
    </row>
    <row r="1853" spans="1:24" x14ac:dyDescent="0.3">
      <c r="A1853" s="77" t="s">
        <v>2154</v>
      </c>
      <c r="B1853" s="77" t="s">
        <v>5103</v>
      </c>
      <c r="C1853" s="29">
        <v>11</v>
      </c>
      <c r="D1853" s="29">
        <v>76</v>
      </c>
      <c r="E1853" s="329">
        <v>530</v>
      </c>
      <c r="F1853" s="29">
        <v>1250</v>
      </c>
      <c r="G1853" s="29">
        <v>1180</v>
      </c>
      <c r="H1853" s="313">
        <v>1731.7170000000001</v>
      </c>
      <c r="I1853" s="313">
        <v>1416.544506</v>
      </c>
      <c r="J1853" s="313">
        <v>1118.6891820000001</v>
      </c>
      <c r="K1853" s="20">
        <v>39.36</v>
      </c>
      <c r="L1853" s="314">
        <v>0.5</v>
      </c>
      <c r="M1853" s="315">
        <v>6</v>
      </c>
      <c r="N1853" s="772"/>
      <c r="O1853" s="372">
        <f t="shared" si="94"/>
        <v>54898</v>
      </c>
      <c r="Q1853" s="396"/>
      <c r="S1853" s="33"/>
      <c r="X1853" s="313">
        <v>47737.595363436019</v>
      </c>
    </row>
    <row r="1854" spans="1:24" x14ac:dyDescent="0.3">
      <c r="A1854" s="77" t="s">
        <v>2155</v>
      </c>
      <c r="B1854" s="77" t="s">
        <v>5104</v>
      </c>
      <c r="C1854" s="29">
        <v>12</v>
      </c>
      <c r="D1854" s="29">
        <v>76</v>
      </c>
      <c r="E1854" s="329">
        <v>580</v>
      </c>
      <c r="F1854" s="29">
        <v>1250</v>
      </c>
      <c r="G1854" s="29">
        <v>1180</v>
      </c>
      <c r="H1854" s="313">
        <v>1889.4645</v>
      </c>
      <c r="I1854" s="313">
        <v>1545.5819609999999</v>
      </c>
      <c r="J1854" s="313">
        <v>1220.594067</v>
      </c>
      <c r="K1854" s="20">
        <v>42.96</v>
      </c>
      <c r="L1854" s="314">
        <v>0.5</v>
      </c>
      <c r="M1854" s="315">
        <v>6</v>
      </c>
      <c r="N1854" s="772"/>
      <c r="O1854" s="372">
        <f t="shared" si="94"/>
        <v>59093</v>
      </c>
      <c r="Q1854" s="396"/>
      <c r="S1854" s="33"/>
      <c r="X1854" s="313">
        <v>51385.54264826401</v>
      </c>
    </row>
    <row r="1855" spans="1:24" x14ac:dyDescent="0.3">
      <c r="A1855" s="77" t="s">
        <v>2156</v>
      </c>
      <c r="B1855" s="77" t="s">
        <v>5105</v>
      </c>
      <c r="C1855" s="29">
        <v>13</v>
      </c>
      <c r="D1855" s="29">
        <v>76</v>
      </c>
      <c r="E1855" s="329">
        <v>630</v>
      </c>
      <c r="F1855" s="29">
        <v>1250</v>
      </c>
      <c r="G1855" s="29">
        <v>1180</v>
      </c>
      <c r="H1855" s="313">
        <v>2046.0435</v>
      </c>
      <c r="I1855" s="313">
        <v>1673.6635829999998</v>
      </c>
      <c r="J1855" s="313">
        <v>1321.744101</v>
      </c>
      <c r="K1855" s="20">
        <v>46.56</v>
      </c>
      <c r="L1855" s="314">
        <v>0.5</v>
      </c>
      <c r="M1855" s="315">
        <v>6</v>
      </c>
      <c r="N1855" s="772"/>
      <c r="O1855" s="372">
        <f t="shared" si="94"/>
        <v>63286</v>
      </c>
      <c r="Q1855" s="396"/>
      <c r="S1855" s="33"/>
      <c r="X1855" s="313">
        <v>55031.720802497992</v>
      </c>
    </row>
    <row r="1856" spans="1:24" x14ac:dyDescent="0.3">
      <c r="A1856" s="77" t="s">
        <v>2157</v>
      </c>
      <c r="B1856" s="77" t="s">
        <v>5106</v>
      </c>
      <c r="C1856" s="29">
        <v>14</v>
      </c>
      <c r="D1856" s="29">
        <v>76</v>
      </c>
      <c r="E1856" s="329">
        <v>680</v>
      </c>
      <c r="F1856" s="29">
        <v>1250</v>
      </c>
      <c r="G1856" s="29">
        <v>1180</v>
      </c>
      <c r="H1856" s="313">
        <v>2203.7910000000002</v>
      </c>
      <c r="I1856" s="313">
        <v>1802.7010379999999</v>
      </c>
      <c r="J1856" s="313">
        <v>1423.6489860000001</v>
      </c>
      <c r="K1856" s="20">
        <v>50.16</v>
      </c>
      <c r="L1856" s="314">
        <v>0.5</v>
      </c>
      <c r="M1856" s="315">
        <v>6</v>
      </c>
      <c r="N1856" s="773"/>
      <c r="O1856" s="372">
        <f t="shared" si="94"/>
        <v>67480</v>
      </c>
      <c r="Q1856" s="396"/>
      <c r="S1856" s="33"/>
      <c r="X1856" s="313">
        <v>58677.898956732002</v>
      </c>
    </row>
    <row r="1857" spans="1:24" x14ac:dyDescent="0.3">
      <c r="E1857" s="67"/>
      <c r="H1857" s="30"/>
      <c r="I1857" s="30"/>
      <c r="J1857" s="30"/>
      <c r="M1857" s="323"/>
      <c r="O1857" s="372">
        <f t="shared" si="94"/>
        <v>0</v>
      </c>
      <c r="Q1857" s="30"/>
      <c r="S1857" s="30"/>
      <c r="X1857" s="30"/>
    </row>
    <row r="1858" spans="1:24" x14ac:dyDescent="0.3">
      <c r="B1858" s="325" t="s">
        <v>194</v>
      </c>
      <c r="E1858" s="67"/>
      <c r="H1858" s="30"/>
      <c r="I1858" s="30"/>
      <c r="J1858" s="30"/>
      <c r="M1858" s="324"/>
      <c r="O1858" s="372">
        <f t="shared" si="94"/>
        <v>0</v>
      </c>
      <c r="Q1858" s="30"/>
      <c r="S1858" s="30"/>
      <c r="X1858" s="30"/>
    </row>
    <row r="1859" spans="1:24" x14ac:dyDescent="0.3">
      <c r="A1859" s="77" t="s">
        <v>2158</v>
      </c>
      <c r="B1859" s="77" t="s">
        <v>3959</v>
      </c>
      <c r="C1859" s="29">
        <v>2</v>
      </c>
      <c r="D1859" s="29">
        <v>76</v>
      </c>
      <c r="E1859" s="329">
        <v>80</v>
      </c>
      <c r="F1859" s="29">
        <v>1500</v>
      </c>
      <c r="G1859" s="29">
        <v>1430</v>
      </c>
      <c r="H1859" s="313">
        <v>378.59400000000005</v>
      </c>
      <c r="I1859" s="313">
        <v>309.68989200000004</v>
      </c>
      <c r="J1859" s="313">
        <v>244.57172400000005</v>
      </c>
      <c r="K1859" s="20">
        <v>8.16</v>
      </c>
      <c r="L1859" s="314">
        <v>0.5</v>
      </c>
      <c r="M1859" s="315">
        <v>2</v>
      </c>
      <c r="N1859" s="771" t="s">
        <v>186</v>
      </c>
      <c r="O1859" s="372">
        <f t="shared" si="94"/>
        <v>17467</v>
      </c>
      <c r="Q1859" s="30"/>
      <c r="S1859" s="33"/>
      <c r="X1859" s="313">
        <v>15188.735915099996</v>
      </c>
    </row>
    <row r="1860" spans="1:24" x14ac:dyDescent="0.3">
      <c r="A1860" s="77" t="s">
        <v>2159</v>
      </c>
      <c r="B1860" s="77" t="s">
        <v>3960</v>
      </c>
      <c r="C1860" s="29">
        <v>3</v>
      </c>
      <c r="D1860" s="29">
        <v>76</v>
      </c>
      <c r="E1860" s="329">
        <v>130</v>
      </c>
      <c r="F1860" s="29">
        <v>1500</v>
      </c>
      <c r="G1860" s="29">
        <v>1430</v>
      </c>
      <c r="H1860" s="313">
        <v>567.89100000000008</v>
      </c>
      <c r="I1860" s="313">
        <v>464.53483800000004</v>
      </c>
      <c r="J1860" s="313">
        <v>366.85758600000008</v>
      </c>
      <c r="K1860" s="20">
        <v>12.360000000000001</v>
      </c>
      <c r="L1860" s="314">
        <v>0.5</v>
      </c>
      <c r="M1860" s="315">
        <v>4</v>
      </c>
      <c r="N1860" s="772"/>
      <c r="O1860" s="372">
        <f t="shared" si="94"/>
        <v>21868</v>
      </c>
      <c r="Q1860" s="30"/>
      <c r="S1860" s="33"/>
      <c r="X1860" s="313">
        <v>19015.955715041997</v>
      </c>
    </row>
    <row r="1861" spans="1:24" x14ac:dyDescent="0.3">
      <c r="A1861" s="77" t="s">
        <v>2160</v>
      </c>
      <c r="B1861" s="77" t="s">
        <v>3961</v>
      </c>
      <c r="C1861" s="29">
        <v>4</v>
      </c>
      <c r="D1861" s="29">
        <v>76</v>
      </c>
      <c r="E1861" s="329">
        <v>180</v>
      </c>
      <c r="F1861" s="29">
        <v>1500</v>
      </c>
      <c r="G1861" s="29">
        <v>1430</v>
      </c>
      <c r="H1861" s="313">
        <v>756.01949999999999</v>
      </c>
      <c r="I1861" s="313">
        <v>618.42395099999999</v>
      </c>
      <c r="J1861" s="313">
        <v>488.388597</v>
      </c>
      <c r="K1861" s="20">
        <v>16.560000000000002</v>
      </c>
      <c r="L1861" s="314">
        <v>0.5</v>
      </c>
      <c r="M1861" s="315">
        <v>4</v>
      </c>
      <c r="N1861" s="772"/>
      <c r="O1861" s="372">
        <f t="shared" si="94"/>
        <v>26279</v>
      </c>
      <c r="Q1861" s="30"/>
      <c r="S1861" s="33"/>
      <c r="X1861" s="313">
        <v>22851.196557551997</v>
      </c>
    </row>
    <row r="1862" spans="1:24" x14ac:dyDescent="0.3">
      <c r="A1862" s="77" t="s">
        <v>2161</v>
      </c>
      <c r="B1862" s="77" t="s">
        <v>5107</v>
      </c>
      <c r="C1862" s="29">
        <v>5</v>
      </c>
      <c r="D1862" s="29">
        <v>76</v>
      </c>
      <c r="E1862" s="329">
        <v>230</v>
      </c>
      <c r="F1862" s="29">
        <v>1500</v>
      </c>
      <c r="G1862" s="29">
        <v>1430</v>
      </c>
      <c r="H1862" s="313">
        <v>945.31649999999991</v>
      </c>
      <c r="I1862" s="313">
        <v>773.26889699999992</v>
      </c>
      <c r="J1862" s="313">
        <v>610.67445899999996</v>
      </c>
      <c r="K1862" s="20">
        <v>20.76</v>
      </c>
      <c r="L1862" s="314">
        <v>0.5</v>
      </c>
      <c r="M1862" s="315">
        <v>4</v>
      </c>
      <c r="N1862" s="772"/>
      <c r="O1862" s="372">
        <f t="shared" si="94"/>
        <v>30699</v>
      </c>
      <c r="Q1862" s="30"/>
      <c r="S1862" s="33"/>
      <c r="X1862" s="313">
        <v>26694.458442629999</v>
      </c>
    </row>
    <row r="1863" spans="1:24" x14ac:dyDescent="0.3">
      <c r="A1863" s="77" t="s">
        <v>2162</v>
      </c>
      <c r="B1863" s="77" t="s">
        <v>5108</v>
      </c>
      <c r="C1863" s="29">
        <v>6</v>
      </c>
      <c r="D1863" s="29">
        <v>76</v>
      </c>
      <c r="E1863" s="329">
        <v>280</v>
      </c>
      <c r="F1863" s="29">
        <v>1500</v>
      </c>
      <c r="G1863" s="29">
        <v>1430</v>
      </c>
      <c r="H1863" s="313">
        <v>1134.6135000000002</v>
      </c>
      <c r="I1863" s="313">
        <v>928.11384300000009</v>
      </c>
      <c r="J1863" s="313">
        <v>732.96032100000014</v>
      </c>
      <c r="K1863" s="20">
        <v>24.96</v>
      </c>
      <c r="L1863" s="314">
        <v>0.5</v>
      </c>
      <c r="M1863" s="315">
        <v>4</v>
      </c>
      <c r="N1863" s="772"/>
      <c r="O1863" s="372">
        <f t="shared" si="94"/>
        <v>35126</v>
      </c>
      <c r="Q1863" s="30"/>
      <c r="S1863" s="33"/>
      <c r="X1863" s="313">
        <v>30543.981463512006</v>
      </c>
    </row>
    <row r="1864" spans="1:24" x14ac:dyDescent="0.3">
      <c r="A1864" s="77" t="s">
        <v>2163</v>
      </c>
      <c r="B1864" s="77" t="s">
        <v>5109</v>
      </c>
      <c r="C1864" s="29">
        <v>7</v>
      </c>
      <c r="D1864" s="29">
        <v>76</v>
      </c>
      <c r="E1864" s="329">
        <v>330</v>
      </c>
      <c r="F1864" s="29">
        <v>1500</v>
      </c>
      <c r="G1864" s="29">
        <v>1430</v>
      </c>
      <c r="H1864" s="313">
        <v>1323.9105</v>
      </c>
      <c r="I1864" s="313">
        <v>1082.9587889999998</v>
      </c>
      <c r="J1864" s="313">
        <v>855.24618299999997</v>
      </c>
      <c r="K1864" s="20">
        <v>29.16</v>
      </c>
      <c r="L1864" s="314">
        <v>0.5</v>
      </c>
      <c r="M1864" s="315">
        <v>4</v>
      </c>
      <c r="N1864" s="772"/>
      <c r="O1864" s="372">
        <f t="shared" si="94"/>
        <v>39564</v>
      </c>
      <c r="Q1864" s="30"/>
      <c r="S1864" s="33"/>
      <c r="X1864" s="313">
        <v>34403.283588959996</v>
      </c>
    </row>
    <row r="1865" spans="1:24" x14ac:dyDescent="0.3">
      <c r="A1865" s="77" t="s">
        <v>2164</v>
      </c>
      <c r="B1865" s="77" t="s">
        <v>5110</v>
      </c>
      <c r="C1865" s="29">
        <v>8</v>
      </c>
      <c r="D1865" s="29">
        <v>76</v>
      </c>
      <c r="E1865" s="329">
        <v>380</v>
      </c>
      <c r="F1865" s="29">
        <v>1500</v>
      </c>
      <c r="G1865" s="29">
        <v>1430</v>
      </c>
      <c r="H1865" s="313">
        <v>1513.2075</v>
      </c>
      <c r="I1865" s="313">
        <v>1237.803735</v>
      </c>
      <c r="J1865" s="313">
        <v>977.53204500000004</v>
      </c>
      <c r="K1865" s="20">
        <v>33.36</v>
      </c>
      <c r="L1865" s="314">
        <v>0.5</v>
      </c>
      <c r="M1865" s="315">
        <v>4</v>
      </c>
      <c r="N1865" s="772"/>
      <c r="O1865" s="372">
        <f t="shared" si="94"/>
        <v>44009</v>
      </c>
      <c r="Q1865" s="30"/>
      <c r="S1865" s="33"/>
      <c r="X1865" s="313">
        <v>38268.84316068</v>
      </c>
    </row>
    <row r="1866" spans="1:24" x14ac:dyDescent="0.3">
      <c r="A1866" s="77" t="s">
        <v>2165</v>
      </c>
      <c r="B1866" s="77" t="s">
        <v>5111</v>
      </c>
      <c r="C1866" s="29">
        <v>9</v>
      </c>
      <c r="D1866" s="29">
        <v>76</v>
      </c>
      <c r="E1866" s="329">
        <v>430</v>
      </c>
      <c r="F1866" s="29">
        <v>1500</v>
      </c>
      <c r="G1866" s="29">
        <v>1430</v>
      </c>
      <c r="H1866" s="313">
        <v>1702.5045000000002</v>
      </c>
      <c r="I1866" s="313">
        <v>1392.6486810000001</v>
      </c>
      <c r="J1866" s="313">
        <v>1099.8179070000001</v>
      </c>
      <c r="K1866" s="20">
        <v>37.56</v>
      </c>
      <c r="L1866" s="314">
        <v>0.5</v>
      </c>
      <c r="M1866" s="315">
        <v>4</v>
      </c>
      <c r="N1866" s="772"/>
      <c r="O1866" s="372">
        <f t="shared" si="94"/>
        <v>48466</v>
      </c>
      <c r="Q1866" s="30"/>
      <c r="S1866" s="33"/>
      <c r="X1866" s="313">
        <v>42144.185526497997</v>
      </c>
    </row>
    <row r="1867" spans="1:24" x14ac:dyDescent="0.3">
      <c r="A1867" s="77" t="s">
        <v>2166</v>
      </c>
      <c r="B1867" s="77" t="s">
        <v>5112</v>
      </c>
      <c r="C1867" s="29">
        <v>10</v>
      </c>
      <c r="D1867" s="29">
        <v>76</v>
      </c>
      <c r="E1867" s="329">
        <v>480</v>
      </c>
      <c r="F1867" s="29">
        <v>1500</v>
      </c>
      <c r="G1867" s="29">
        <v>1430</v>
      </c>
      <c r="H1867" s="313">
        <v>1891.8015000000003</v>
      </c>
      <c r="I1867" s="313">
        <v>1547.4936270000001</v>
      </c>
      <c r="J1867" s="313">
        <v>1222.1037690000003</v>
      </c>
      <c r="K1867" s="20">
        <v>41.76</v>
      </c>
      <c r="L1867" s="314">
        <v>0.5</v>
      </c>
      <c r="M1867" s="315">
        <v>6</v>
      </c>
      <c r="N1867" s="772"/>
      <c r="O1867" s="372">
        <f t="shared" si="94"/>
        <v>52930</v>
      </c>
      <c r="Q1867" s="30"/>
      <c r="S1867" s="33"/>
      <c r="X1867" s="313">
        <v>46025.781649056</v>
      </c>
    </row>
    <row r="1868" spans="1:24" x14ac:dyDescent="0.3">
      <c r="A1868" s="77" t="s">
        <v>2167</v>
      </c>
      <c r="B1868" s="77" t="s">
        <v>5113</v>
      </c>
      <c r="C1868" s="29">
        <v>11</v>
      </c>
      <c r="D1868" s="29">
        <v>76</v>
      </c>
      <c r="E1868" s="329">
        <v>530</v>
      </c>
      <c r="F1868" s="29">
        <v>1500</v>
      </c>
      <c r="G1868" s="29">
        <v>1430</v>
      </c>
      <c r="H1868" s="313">
        <v>2079.9299999999998</v>
      </c>
      <c r="I1868" s="313">
        <v>1701.3827399999998</v>
      </c>
      <c r="J1868" s="313">
        <v>1343.6347799999999</v>
      </c>
      <c r="K1868" s="20">
        <v>45.96</v>
      </c>
      <c r="L1868" s="314">
        <v>0.5</v>
      </c>
      <c r="M1868" s="315">
        <v>6</v>
      </c>
      <c r="N1868" s="772"/>
      <c r="O1868" s="372">
        <f t="shared" si="94"/>
        <v>57405</v>
      </c>
      <c r="Q1868" s="30"/>
      <c r="S1868" s="33"/>
      <c r="X1868" s="313">
        <v>49917.164255244003</v>
      </c>
    </row>
    <row r="1869" spans="1:24" x14ac:dyDescent="0.3">
      <c r="A1869" s="77" t="s">
        <v>2168</v>
      </c>
      <c r="B1869" s="77" t="s">
        <v>5114</v>
      </c>
      <c r="C1869" s="29">
        <v>12</v>
      </c>
      <c r="D1869" s="29">
        <v>76</v>
      </c>
      <c r="E1869" s="329">
        <v>580</v>
      </c>
      <c r="F1869" s="29">
        <v>1500</v>
      </c>
      <c r="G1869" s="29">
        <v>1430</v>
      </c>
      <c r="H1869" s="313">
        <v>2269.2270000000003</v>
      </c>
      <c r="I1869" s="313">
        <v>1856.2276860000002</v>
      </c>
      <c r="J1869" s="313">
        <v>1465.9206420000003</v>
      </c>
      <c r="K1869" s="20">
        <v>50.160000000000004</v>
      </c>
      <c r="L1869" s="314">
        <v>0.5</v>
      </c>
      <c r="M1869" s="315">
        <v>6</v>
      </c>
      <c r="N1869" s="772"/>
      <c r="O1869" s="372">
        <f t="shared" ref="O1869:O1932" si="95">ROUND(X1869*1.15,0)</f>
        <v>61822</v>
      </c>
      <c r="Q1869" s="30"/>
      <c r="S1869" s="33"/>
      <c r="X1869" s="313">
        <v>53757.946774818018</v>
      </c>
    </row>
    <row r="1870" spans="1:24" x14ac:dyDescent="0.3">
      <c r="A1870" s="77" t="s">
        <v>2169</v>
      </c>
      <c r="B1870" s="77" t="s">
        <v>5115</v>
      </c>
      <c r="C1870" s="29">
        <v>13</v>
      </c>
      <c r="D1870" s="29">
        <v>76</v>
      </c>
      <c r="E1870" s="329">
        <v>630</v>
      </c>
      <c r="F1870" s="29">
        <v>1500</v>
      </c>
      <c r="G1870" s="29">
        <v>1430</v>
      </c>
      <c r="H1870" s="313">
        <v>2458.5239999999999</v>
      </c>
      <c r="I1870" s="313">
        <v>2011.0726319999999</v>
      </c>
      <c r="J1870" s="313">
        <v>1588.206504</v>
      </c>
      <c r="K1870" s="20">
        <v>54.360000000000007</v>
      </c>
      <c r="L1870" s="314">
        <v>0.5</v>
      </c>
      <c r="M1870" s="315">
        <v>6</v>
      </c>
      <c r="N1870" s="772"/>
      <c r="O1870" s="372">
        <f t="shared" si="95"/>
        <v>66245</v>
      </c>
      <c r="Q1870" s="30"/>
      <c r="S1870" s="33"/>
      <c r="X1870" s="313">
        <v>57604.036686173997</v>
      </c>
    </row>
    <row r="1871" spans="1:24" x14ac:dyDescent="0.3">
      <c r="A1871" s="77" t="s">
        <v>2170</v>
      </c>
      <c r="B1871" s="77" t="s">
        <v>5116</v>
      </c>
      <c r="C1871" s="29">
        <v>14</v>
      </c>
      <c r="D1871" s="29">
        <v>76</v>
      </c>
      <c r="E1871" s="329">
        <v>680</v>
      </c>
      <c r="F1871" s="29">
        <v>1500</v>
      </c>
      <c r="G1871" s="29">
        <v>1430</v>
      </c>
      <c r="H1871" s="313">
        <v>2647.8209999999999</v>
      </c>
      <c r="I1871" s="313">
        <v>2165.9175779999996</v>
      </c>
      <c r="J1871" s="313">
        <v>1710.4923659999999</v>
      </c>
      <c r="K1871" s="20">
        <v>58.56</v>
      </c>
      <c r="L1871" s="314">
        <v>0.5</v>
      </c>
      <c r="M1871" s="315">
        <v>6</v>
      </c>
      <c r="N1871" s="773"/>
      <c r="O1871" s="372">
        <f t="shared" si="95"/>
        <v>70668</v>
      </c>
      <c r="Q1871" s="30"/>
      <c r="S1871" s="33"/>
      <c r="X1871" s="313">
        <v>61450.126597529998</v>
      </c>
    </row>
    <row r="1872" spans="1:24" x14ac:dyDescent="0.3">
      <c r="E1872" s="67"/>
      <c r="H1872" s="30"/>
      <c r="I1872" s="30"/>
      <c r="J1872" s="30"/>
      <c r="M1872" s="323"/>
      <c r="O1872" s="372">
        <f t="shared" si="95"/>
        <v>0</v>
      </c>
      <c r="Q1872" s="30"/>
      <c r="S1872" s="30"/>
      <c r="X1872" s="30"/>
    </row>
    <row r="1873" spans="1:24" x14ac:dyDescent="0.3">
      <c r="B1873" s="325" t="s">
        <v>195</v>
      </c>
      <c r="E1873" s="67"/>
      <c r="H1873" s="30"/>
      <c r="I1873" s="30"/>
      <c r="J1873" s="30"/>
      <c r="M1873" s="324"/>
      <c r="O1873" s="372">
        <f t="shared" si="95"/>
        <v>0</v>
      </c>
      <c r="Q1873" s="30"/>
      <c r="S1873" s="30"/>
      <c r="X1873" s="30"/>
    </row>
    <row r="1874" spans="1:24" x14ac:dyDescent="0.3">
      <c r="A1874" s="77" t="s">
        <v>2171</v>
      </c>
      <c r="B1874" s="77" t="s">
        <v>3962</v>
      </c>
      <c r="C1874" s="29">
        <v>2</v>
      </c>
      <c r="D1874" s="29">
        <v>76</v>
      </c>
      <c r="E1874" s="329">
        <v>80</v>
      </c>
      <c r="F1874" s="29">
        <v>1750</v>
      </c>
      <c r="G1874" s="29">
        <v>1680</v>
      </c>
      <c r="H1874" s="313">
        <v>439.35599999999999</v>
      </c>
      <c r="I1874" s="313">
        <v>359.39320799999996</v>
      </c>
      <c r="J1874" s="313">
        <v>283.82397600000002</v>
      </c>
      <c r="K1874" s="20">
        <v>9.36</v>
      </c>
      <c r="L1874" s="314">
        <v>0.5</v>
      </c>
      <c r="M1874" s="315">
        <v>2</v>
      </c>
      <c r="N1874" s="771" t="s">
        <v>186</v>
      </c>
      <c r="O1874" s="372">
        <f t="shared" si="95"/>
        <v>18527</v>
      </c>
      <c r="Q1874" s="30"/>
      <c r="S1874" s="33"/>
      <c r="X1874" s="313">
        <v>16110.565485300003</v>
      </c>
    </row>
    <row r="1875" spans="1:24" x14ac:dyDescent="0.3">
      <c r="A1875" s="77" t="s">
        <v>2172</v>
      </c>
      <c r="B1875" s="77" t="s">
        <v>3963</v>
      </c>
      <c r="C1875" s="29">
        <v>3</v>
      </c>
      <c r="D1875" s="29">
        <v>76</v>
      </c>
      <c r="E1875" s="329">
        <v>130</v>
      </c>
      <c r="F1875" s="29">
        <v>1750</v>
      </c>
      <c r="G1875" s="29">
        <v>1680</v>
      </c>
      <c r="H1875" s="313">
        <v>659.03399999999999</v>
      </c>
      <c r="I1875" s="313">
        <v>539.08981199999994</v>
      </c>
      <c r="J1875" s="313">
        <v>425.73596400000002</v>
      </c>
      <c r="K1875" s="20">
        <v>14.160000000000002</v>
      </c>
      <c r="L1875" s="314">
        <v>0.5</v>
      </c>
      <c r="M1875" s="315">
        <v>4</v>
      </c>
      <c r="N1875" s="772"/>
      <c r="O1875" s="372">
        <f t="shared" si="95"/>
        <v>23460</v>
      </c>
      <c r="Q1875" s="30"/>
      <c r="S1875" s="33"/>
      <c r="X1875" s="313">
        <v>20400.155590715993</v>
      </c>
    </row>
    <row r="1876" spans="1:24" x14ac:dyDescent="0.3">
      <c r="A1876" s="77" t="s">
        <v>2173</v>
      </c>
      <c r="B1876" s="77" t="s">
        <v>3964</v>
      </c>
      <c r="C1876" s="29">
        <v>4</v>
      </c>
      <c r="D1876" s="29">
        <v>76</v>
      </c>
      <c r="E1876" s="329">
        <v>180</v>
      </c>
      <c r="F1876" s="29">
        <v>1750</v>
      </c>
      <c r="G1876" s="29">
        <v>1680</v>
      </c>
      <c r="H1876" s="313">
        <v>878.71199999999999</v>
      </c>
      <c r="I1876" s="313">
        <v>718.78641599999992</v>
      </c>
      <c r="J1876" s="313">
        <v>567.64795200000003</v>
      </c>
      <c r="K1876" s="20">
        <v>18.96</v>
      </c>
      <c r="L1876" s="314">
        <v>0.5</v>
      </c>
      <c r="M1876" s="315">
        <v>4</v>
      </c>
      <c r="N1876" s="772"/>
      <c r="O1876" s="372">
        <f t="shared" si="95"/>
        <v>28404</v>
      </c>
      <c r="Q1876" s="30"/>
      <c r="S1876" s="33"/>
      <c r="X1876" s="313">
        <v>24698.737085616009</v>
      </c>
    </row>
    <row r="1877" spans="1:24" x14ac:dyDescent="0.3">
      <c r="A1877" s="77" t="s">
        <v>2174</v>
      </c>
      <c r="B1877" s="77" t="s">
        <v>5117</v>
      </c>
      <c r="C1877" s="29">
        <v>5</v>
      </c>
      <c r="D1877" s="29">
        <v>76</v>
      </c>
      <c r="E1877" s="329">
        <v>230</v>
      </c>
      <c r="F1877" s="29">
        <v>1750</v>
      </c>
      <c r="G1877" s="29">
        <v>1680</v>
      </c>
      <c r="H1877" s="313">
        <v>1098.3899999999999</v>
      </c>
      <c r="I1877" s="313">
        <v>898.4830199999999</v>
      </c>
      <c r="J1877" s="313">
        <v>709.55993999999998</v>
      </c>
      <c r="K1877" s="20">
        <v>23.76</v>
      </c>
      <c r="L1877" s="314">
        <v>0.5</v>
      </c>
      <c r="M1877" s="315">
        <v>4</v>
      </c>
      <c r="N1877" s="772"/>
      <c r="O1877" s="372">
        <f t="shared" si="95"/>
        <v>33357</v>
      </c>
      <c r="Q1877" s="30"/>
      <c r="S1877" s="33"/>
      <c r="X1877" s="313">
        <v>29006.309970000002</v>
      </c>
    </row>
    <row r="1878" spans="1:24" x14ac:dyDescent="0.3">
      <c r="A1878" s="77" t="s">
        <v>2175</v>
      </c>
      <c r="B1878" s="77" t="s">
        <v>5118</v>
      </c>
      <c r="C1878" s="29">
        <v>6</v>
      </c>
      <c r="D1878" s="29">
        <v>76</v>
      </c>
      <c r="E1878" s="329">
        <v>280</v>
      </c>
      <c r="F1878" s="29">
        <v>1750</v>
      </c>
      <c r="G1878" s="29">
        <v>1680</v>
      </c>
      <c r="H1878" s="313">
        <v>1318.068</v>
      </c>
      <c r="I1878" s="313">
        <v>1078.1796239999999</v>
      </c>
      <c r="J1878" s="313">
        <v>851.47192800000005</v>
      </c>
      <c r="K1878" s="20">
        <v>28.560000000000002</v>
      </c>
      <c r="L1878" s="314">
        <v>0.5</v>
      </c>
      <c r="M1878" s="315">
        <v>4</v>
      </c>
      <c r="N1878" s="772"/>
      <c r="O1878" s="372">
        <f t="shared" si="95"/>
        <v>38323</v>
      </c>
      <c r="Q1878" s="30"/>
      <c r="S1878" s="33"/>
      <c r="X1878" s="313">
        <v>33324.634150631995</v>
      </c>
    </row>
    <row r="1879" spans="1:24" x14ac:dyDescent="0.3">
      <c r="A1879" s="77" t="s">
        <v>2176</v>
      </c>
      <c r="B1879" s="77" t="s">
        <v>5119</v>
      </c>
      <c r="C1879" s="29">
        <v>7</v>
      </c>
      <c r="D1879" s="29">
        <v>76</v>
      </c>
      <c r="E1879" s="329">
        <v>330</v>
      </c>
      <c r="F1879" s="29">
        <v>1750</v>
      </c>
      <c r="G1879" s="29">
        <v>1680</v>
      </c>
      <c r="H1879" s="313">
        <v>1537.7460000000001</v>
      </c>
      <c r="I1879" s="313">
        <v>1257.8762280000001</v>
      </c>
      <c r="J1879" s="313">
        <v>993.38391600000011</v>
      </c>
      <c r="K1879" s="20">
        <v>33.36</v>
      </c>
      <c r="L1879" s="314">
        <v>0.5</v>
      </c>
      <c r="M1879" s="315">
        <v>4</v>
      </c>
      <c r="N1879" s="772"/>
      <c r="O1879" s="372">
        <f t="shared" si="95"/>
        <v>43298</v>
      </c>
      <c r="Q1879" s="30"/>
      <c r="S1879" s="33"/>
      <c r="X1879" s="313">
        <v>37650.191658750009</v>
      </c>
    </row>
    <row r="1880" spans="1:24" x14ac:dyDescent="0.3">
      <c r="A1880" s="77" t="s">
        <v>2177</v>
      </c>
      <c r="B1880" s="77" t="s">
        <v>5120</v>
      </c>
      <c r="C1880" s="29">
        <v>8</v>
      </c>
      <c r="D1880" s="29">
        <v>76</v>
      </c>
      <c r="E1880" s="329">
        <v>380</v>
      </c>
      <c r="F1880" s="29">
        <v>1750</v>
      </c>
      <c r="G1880" s="29">
        <v>1680</v>
      </c>
      <c r="H1880" s="313">
        <v>1758.5925</v>
      </c>
      <c r="I1880" s="313">
        <v>1438.5286649999998</v>
      </c>
      <c r="J1880" s="313">
        <v>1136.050755</v>
      </c>
      <c r="K1880" s="20">
        <v>38.160000000000004</v>
      </c>
      <c r="L1880" s="314">
        <v>0.5</v>
      </c>
      <c r="M1880" s="315">
        <v>4</v>
      </c>
      <c r="N1880" s="772"/>
      <c r="O1880" s="372">
        <f t="shared" si="95"/>
        <v>48278</v>
      </c>
      <c r="Q1880" s="30"/>
      <c r="S1880" s="33"/>
      <c r="X1880" s="313">
        <v>41981.213363759991</v>
      </c>
    </row>
    <row r="1881" spans="1:24" x14ac:dyDescent="0.3">
      <c r="A1881" s="77" t="s">
        <v>2178</v>
      </c>
      <c r="B1881" s="77" t="s">
        <v>5121</v>
      </c>
      <c r="C1881" s="29">
        <v>9</v>
      </c>
      <c r="D1881" s="29">
        <v>76</v>
      </c>
      <c r="E1881" s="329">
        <v>430</v>
      </c>
      <c r="F1881" s="29">
        <v>1750</v>
      </c>
      <c r="G1881" s="29">
        <v>1680</v>
      </c>
      <c r="H1881" s="313">
        <v>1978.2705000000001</v>
      </c>
      <c r="I1881" s="313">
        <v>1618.225269</v>
      </c>
      <c r="J1881" s="313">
        <v>1277.962743</v>
      </c>
      <c r="K1881" s="20">
        <v>42.960000000000008</v>
      </c>
      <c r="L1881" s="314">
        <v>0.5</v>
      </c>
      <c r="M1881" s="315">
        <v>4</v>
      </c>
      <c r="N1881" s="772"/>
      <c r="O1881" s="372">
        <f t="shared" si="95"/>
        <v>53273</v>
      </c>
      <c r="Q1881" s="30"/>
      <c r="S1881" s="33"/>
      <c r="X1881" s="313">
        <v>46324.74996131401</v>
      </c>
    </row>
    <row r="1882" spans="1:24" x14ac:dyDescent="0.3">
      <c r="A1882" s="77" t="s">
        <v>2179</v>
      </c>
      <c r="B1882" s="77" t="s">
        <v>5122</v>
      </c>
      <c r="C1882" s="29">
        <v>10</v>
      </c>
      <c r="D1882" s="29">
        <v>76</v>
      </c>
      <c r="E1882" s="329">
        <v>480</v>
      </c>
      <c r="F1882" s="29">
        <v>1750</v>
      </c>
      <c r="G1882" s="29">
        <v>1680</v>
      </c>
      <c r="H1882" s="313">
        <v>2197.9485</v>
      </c>
      <c r="I1882" s="313">
        <v>1797.9218729999998</v>
      </c>
      <c r="J1882" s="313">
        <v>1419.8747310000001</v>
      </c>
      <c r="K1882" s="20">
        <v>47.76</v>
      </c>
      <c r="L1882" s="314">
        <v>0.5</v>
      </c>
      <c r="M1882" s="315">
        <v>6</v>
      </c>
      <c r="N1882" s="772"/>
      <c r="O1882" s="372">
        <f t="shared" si="95"/>
        <v>58279</v>
      </c>
      <c r="Q1882" s="30"/>
      <c r="S1882" s="33"/>
      <c r="X1882" s="313">
        <v>50677.277948351999</v>
      </c>
    </row>
    <row r="1883" spans="1:24" x14ac:dyDescent="0.3">
      <c r="A1883" s="77" t="s">
        <v>2180</v>
      </c>
      <c r="B1883" s="77" t="s">
        <v>5123</v>
      </c>
      <c r="C1883" s="29">
        <v>11</v>
      </c>
      <c r="D1883" s="29">
        <v>76</v>
      </c>
      <c r="E1883" s="329">
        <v>530</v>
      </c>
      <c r="F1883" s="29">
        <v>1750</v>
      </c>
      <c r="G1883" s="29">
        <v>1680</v>
      </c>
      <c r="H1883" s="313">
        <v>2417.6265000000003</v>
      </c>
      <c r="I1883" s="313">
        <v>1977.6184770000002</v>
      </c>
      <c r="J1883" s="313">
        <v>1561.7867190000002</v>
      </c>
      <c r="K1883" s="20">
        <v>52.56</v>
      </c>
      <c r="L1883" s="314">
        <v>0.5</v>
      </c>
      <c r="M1883" s="315">
        <v>6</v>
      </c>
      <c r="N1883" s="772"/>
      <c r="O1883" s="372">
        <f t="shared" si="95"/>
        <v>63295</v>
      </c>
      <c r="Q1883" s="30"/>
      <c r="S1883" s="33"/>
      <c r="X1883" s="313">
        <v>55038.797324873995</v>
      </c>
    </row>
    <row r="1884" spans="1:24" x14ac:dyDescent="0.3">
      <c r="A1884" s="77" t="s">
        <v>2181</v>
      </c>
      <c r="B1884" s="77" t="s">
        <v>5124</v>
      </c>
      <c r="C1884" s="29">
        <v>12</v>
      </c>
      <c r="D1884" s="29">
        <v>76</v>
      </c>
      <c r="E1884" s="329">
        <v>580</v>
      </c>
      <c r="F1884" s="29">
        <v>1750</v>
      </c>
      <c r="G1884" s="29">
        <v>1680</v>
      </c>
      <c r="H1884" s="313">
        <v>2637.3045000000002</v>
      </c>
      <c r="I1884" s="313">
        <v>2157.3150810000002</v>
      </c>
      <c r="J1884" s="313">
        <v>1703.6987070000002</v>
      </c>
      <c r="K1884" s="20">
        <v>57.360000000000007</v>
      </c>
      <c r="L1884" s="314">
        <v>0.5</v>
      </c>
      <c r="M1884" s="315">
        <v>6</v>
      </c>
      <c r="N1884" s="772"/>
      <c r="O1884" s="372">
        <f t="shared" si="95"/>
        <v>68251</v>
      </c>
      <c r="Q1884" s="30"/>
      <c r="S1884" s="33"/>
      <c r="X1884" s="313">
        <v>59348.399451857986</v>
      </c>
    </row>
    <row r="1885" spans="1:24" x14ac:dyDescent="0.3">
      <c r="A1885" s="77" t="s">
        <v>2182</v>
      </c>
      <c r="B1885" s="77" t="s">
        <v>5125</v>
      </c>
      <c r="C1885" s="29">
        <v>13</v>
      </c>
      <c r="D1885" s="29">
        <v>76</v>
      </c>
      <c r="E1885" s="329">
        <v>630</v>
      </c>
      <c r="F1885" s="29">
        <v>1750</v>
      </c>
      <c r="G1885" s="29">
        <v>1680</v>
      </c>
      <c r="H1885" s="313">
        <v>2856.9825000000001</v>
      </c>
      <c r="I1885" s="313">
        <v>2337.0116849999999</v>
      </c>
      <c r="J1885" s="313">
        <v>1845.6106950000001</v>
      </c>
      <c r="K1885" s="20">
        <v>62.160000000000004</v>
      </c>
      <c r="L1885" s="314">
        <v>0.5</v>
      </c>
      <c r="M1885" s="315">
        <v>6</v>
      </c>
      <c r="N1885" s="772"/>
      <c r="O1885" s="372">
        <f t="shared" si="95"/>
        <v>73209</v>
      </c>
      <c r="Q1885" s="30"/>
      <c r="S1885" s="33"/>
      <c r="X1885" s="313">
        <v>63659.770709436008</v>
      </c>
    </row>
    <row r="1886" spans="1:24" x14ac:dyDescent="0.3">
      <c r="A1886" s="77" t="s">
        <v>2183</v>
      </c>
      <c r="B1886" s="77" t="s">
        <v>5126</v>
      </c>
      <c r="C1886" s="29">
        <v>14</v>
      </c>
      <c r="D1886" s="29">
        <v>76</v>
      </c>
      <c r="E1886" s="329">
        <v>680</v>
      </c>
      <c r="F1886" s="29">
        <v>1750</v>
      </c>
      <c r="G1886" s="29">
        <v>1680</v>
      </c>
      <c r="H1886" s="313">
        <v>3076.6605</v>
      </c>
      <c r="I1886" s="313">
        <v>2516.7082889999997</v>
      </c>
      <c r="J1886" s="313">
        <v>1987.5226830000001</v>
      </c>
      <c r="K1886" s="20">
        <v>66.960000000000008</v>
      </c>
      <c r="L1886" s="314">
        <v>0.5</v>
      </c>
      <c r="M1886" s="315">
        <v>6</v>
      </c>
      <c r="N1886" s="773"/>
      <c r="O1886" s="372">
        <f t="shared" si="95"/>
        <v>78167</v>
      </c>
      <c r="Q1886" s="30"/>
      <c r="S1886" s="33"/>
      <c r="X1886" s="313">
        <v>67971.141967014002</v>
      </c>
    </row>
    <row r="1887" spans="1:24" x14ac:dyDescent="0.3">
      <c r="E1887" s="67"/>
      <c r="H1887" s="30"/>
      <c r="I1887" s="30"/>
      <c r="J1887" s="30"/>
      <c r="M1887" s="324"/>
      <c r="O1887" s="372">
        <f t="shared" si="95"/>
        <v>0</v>
      </c>
      <c r="Q1887" s="30"/>
      <c r="S1887" s="30"/>
      <c r="X1887" s="30"/>
    </row>
    <row r="1888" spans="1:24" x14ac:dyDescent="0.3">
      <c r="B1888" s="325" t="s">
        <v>196</v>
      </c>
      <c r="E1888" s="67"/>
      <c r="H1888" s="30"/>
      <c r="I1888" s="30"/>
      <c r="J1888" s="30"/>
      <c r="M1888" s="324"/>
      <c r="O1888" s="372">
        <f t="shared" si="95"/>
        <v>0</v>
      </c>
      <c r="Q1888" s="30"/>
      <c r="S1888" s="30"/>
      <c r="X1888" s="30"/>
    </row>
    <row r="1889" spans="1:24" x14ac:dyDescent="0.3">
      <c r="A1889" s="77" t="s">
        <v>2184</v>
      </c>
      <c r="B1889" s="77" t="s">
        <v>3965</v>
      </c>
      <c r="C1889" s="29">
        <v>2</v>
      </c>
      <c r="D1889" s="29">
        <v>76</v>
      </c>
      <c r="E1889" s="329">
        <v>80</v>
      </c>
      <c r="F1889" s="29">
        <v>2000</v>
      </c>
      <c r="G1889" s="29">
        <v>1930</v>
      </c>
      <c r="H1889" s="313">
        <v>507.12900000000002</v>
      </c>
      <c r="I1889" s="313">
        <v>414.83152200000001</v>
      </c>
      <c r="J1889" s="313">
        <v>327.60533400000003</v>
      </c>
      <c r="K1889" s="20">
        <v>10.559999999999999</v>
      </c>
      <c r="L1889" s="314">
        <v>0.5</v>
      </c>
      <c r="M1889" s="315">
        <v>2</v>
      </c>
      <c r="N1889" s="771" t="s">
        <v>186</v>
      </c>
      <c r="O1889" s="372">
        <f t="shared" si="95"/>
        <v>20051</v>
      </c>
      <c r="Q1889" s="30"/>
      <c r="S1889" s="33"/>
      <c r="X1889" s="313">
        <v>17435.476426500005</v>
      </c>
    </row>
    <row r="1890" spans="1:24" x14ac:dyDescent="0.3">
      <c r="A1890" s="77" t="s">
        <v>2185</v>
      </c>
      <c r="B1890" s="77" t="s">
        <v>3966</v>
      </c>
      <c r="C1890" s="29">
        <v>3</v>
      </c>
      <c r="D1890" s="29">
        <v>76</v>
      </c>
      <c r="E1890" s="329">
        <v>130</v>
      </c>
      <c r="F1890" s="29">
        <v>2000</v>
      </c>
      <c r="G1890" s="29">
        <v>1930</v>
      </c>
      <c r="H1890" s="313">
        <v>760.69349999999986</v>
      </c>
      <c r="I1890" s="313">
        <v>622.24728299999981</v>
      </c>
      <c r="J1890" s="313">
        <v>491.4080009999999</v>
      </c>
      <c r="K1890" s="20">
        <v>15.959999999999999</v>
      </c>
      <c r="L1890" s="314">
        <v>0.5</v>
      </c>
      <c r="M1890" s="315">
        <v>4</v>
      </c>
      <c r="N1890" s="772"/>
      <c r="O1890" s="372">
        <f t="shared" si="95"/>
        <v>25742</v>
      </c>
      <c r="Q1890" s="30"/>
      <c r="S1890" s="33"/>
      <c r="X1890" s="313">
        <v>22384.350849762006</v>
      </c>
    </row>
    <row r="1891" spans="1:24" x14ac:dyDescent="0.3">
      <c r="A1891" s="77" t="s">
        <v>2186</v>
      </c>
      <c r="B1891" s="77" t="s">
        <v>3967</v>
      </c>
      <c r="C1891" s="29">
        <v>4</v>
      </c>
      <c r="D1891" s="29">
        <v>76</v>
      </c>
      <c r="E1891" s="329">
        <v>180</v>
      </c>
      <c r="F1891" s="29">
        <v>2000</v>
      </c>
      <c r="G1891" s="29">
        <v>1930</v>
      </c>
      <c r="H1891" s="313">
        <v>1014.258</v>
      </c>
      <c r="I1891" s="313">
        <v>829.66304400000001</v>
      </c>
      <c r="J1891" s="313">
        <v>655.21066800000006</v>
      </c>
      <c r="K1891" s="20">
        <v>21.36</v>
      </c>
      <c r="L1891" s="314">
        <v>0.5</v>
      </c>
      <c r="M1891" s="315">
        <v>4</v>
      </c>
      <c r="N1891" s="772"/>
      <c r="O1891" s="372">
        <f t="shared" si="95"/>
        <v>31445</v>
      </c>
      <c r="Q1891" s="30"/>
      <c r="S1891" s="33"/>
      <c r="X1891" s="313">
        <v>27343.600237008002</v>
      </c>
    </row>
    <row r="1892" spans="1:24" x14ac:dyDescent="0.3">
      <c r="A1892" s="77" t="s">
        <v>2187</v>
      </c>
      <c r="B1892" s="77" t="s">
        <v>5127</v>
      </c>
      <c r="C1892" s="29">
        <v>5</v>
      </c>
      <c r="D1892" s="29">
        <v>76</v>
      </c>
      <c r="E1892" s="329">
        <v>230</v>
      </c>
      <c r="F1892" s="29">
        <v>2000</v>
      </c>
      <c r="G1892" s="29">
        <v>1930</v>
      </c>
      <c r="H1892" s="313">
        <v>1267.8225</v>
      </c>
      <c r="I1892" s="313">
        <v>1037.0788049999999</v>
      </c>
      <c r="J1892" s="313">
        <v>819.01333499999998</v>
      </c>
      <c r="K1892" s="20">
        <v>26.76</v>
      </c>
      <c r="L1892" s="314">
        <v>0.5</v>
      </c>
      <c r="M1892" s="315">
        <v>4</v>
      </c>
      <c r="N1892" s="772"/>
      <c r="O1892" s="372">
        <f t="shared" si="95"/>
        <v>37160</v>
      </c>
      <c r="Q1892" s="30"/>
      <c r="S1892" s="33"/>
      <c r="X1892" s="313">
        <v>32313.224588238001</v>
      </c>
    </row>
    <row r="1893" spans="1:24" x14ac:dyDescent="0.3">
      <c r="A1893" s="77" t="s">
        <v>2188</v>
      </c>
      <c r="B1893" s="77" t="s">
        <v>5128</v>
      </c>
      <c r="C1893" s="29">
        <v>6</v>
      </c>
      <c r="D1893" s="29">
        <v>76</v>
      </c>
      <c r="E1893" s="329">
        <v>280</v>
      </c>
      <c r="F1893" s="29">
        <v>2000</v>
      </c>
      <c r="G1893" s="29">
        <v>1930</v>
      </c>
      <c r="H1893" s="313">
        <v>1521.3869999999997</v>
      </c>
      <c r="I1893" s="313">
        <v>1244.4945659999996</v>
      </c>
      <c r="J1893" s="313">
        <v>982.8160019999998</v>
      </c>
      <c r="K1893" s="20">
        <v>32.159999999999997</v>
      </c>
      <c r="L1893" s="314">
        <v>0.5</v>
      </c>
      <c r="M1893" s="315">
        <v>4</v>
      </c>
      <c r="N1893" s="772"/>
      <c r="O1893" s="372">
        <f t="shared" si="95"/>
        <v>42887</v>
      </c>
      <c r="Q1893" s="30"/>
      <c r="S1893" s="33"/>
      <c r="X1893" s="313">
        <v>37293.223903452003</v>
      </c>
    </row>
    <row r="1894" spans="1:24" x14ac:dyDescent="0.3">
      <c r="A1894" s="77" t="s">
        <v>2189</v>
      </c>
      <c r="B1894" s="77" t="s">
        <v>5129</v>
      </c>
      <c r="C1894" s="29">
        <v>7</v>
      </c>
      <c r="D1894" s="29">
        <v>76</v>
      </c>
      <c r="E1894" s="329">
        <v>330</v>
      </c>
      <c r="F1894" s="29">
        <v>2000</v>
      </c>
      <c r="G1894" s="29">
        <v>1930</v>
      </c>
      <c r="H1894" s="313">
        <v>1774.9515000000001</v>
      </c>
      <c r="I1894" s="313">
        <v>1451.9103270000001</v>
      </c>
      <c r="J1894" s="313">
        <v>1146.6186690000002</v>
      </c>
      <c r="K1894" s="20">
        <v>37.56</v>
      </c>
      <c r="L1894" s="314">
        <v>0.5</v>
      </c>
      <c r="M1894" s="315">
        <v>4</v>
      </c>
      <c r="N1894" s="772"/>
      <c r="O1894" s="372">
        <f t="shared" si="95"/>
        <v>48626</v>
      </c>
      <c r="Q1894" s="30"/>
      <c r="S1894" s="33"/>
      <c r="X1894" s="313">
        <v>42283.598182650006</v>
      </c>
    </row>
    <row r="1895" spans="1:24" x14ac:dyDescent="0.3">
      <c r="A1895" s="77" t="s">
        <v>2190</v>
      </c>
      <c r="B1895" s="77" t="s">
        <v>5130</v>
      </c>
      <c r="C1895" s="29">
        <v>8</v>
      </c>
      <c r="D1895" s="29">
        <v>76</v>
      </c>
      <c r="E1895" s="329">
        <v>380</v>
      </c>
      <c r="F1895" s="29">
        <v>2000</v>
      </c>
      <c r="G1895" s="29">
        <v>1930</v>
      </c>
      <c r="H1895" s="313">
        <v>2028.5160000000001</v>
      </c>
      <c r="I1895" s="313">
        <v>1659.326088</v>
      </c>
      <c r="J1895" s="313">
        <v>1310.4213360000001</v>
      </c>
      <c r="K1895" s="20">
        <v>42.96</v>
      </c>
      <c r="L1895" s="314">
        <v>0.5</v>
      </c>
      <c r="M1895" s="315">
        <v>4</v>
      </c>
      <c r="N1895" s="772"/>
      <c r="O1895" s="372">
        <f t="shared" si="95"/>
        <v>54379</v>
      </c>
      <c r="Q1895" s="30"/>
      <c r="S1895" s="33"/>
      <c r="X1895" s="313">
        <v>47286.111022128011</v>
      </c>
    </row>
    <row r="1896" spans="1:24" x14ac:dyDescent="0.3">
      <c r="A1896" s="77" t="s">
        <v>2191</v>
      </c>
      <c r="B1896" s="77" t="s">
        <v>5131</v>
      </c>
      <c r="C1896" s="29">
        <v>9</v>
      </c>
      <c r="D1896" s="29">
        <v>76</v>
      </c>
      <c r="E1896" s="329">
        <v>430</v>
      </c>
      <c r="F1896" s="29">
        <v>2000</v>
      </c>
      <c r="G1896" s="29">
        <v>1930</v>
      </c>
      <c r="H1896" s="313">
        <v>2282.0805</v>
      </c>
      <c r="I1896" s="313">
        <v>1866.741849</v>
      </c>
      <c r="J1896" s="313">
        <v>1474.224003</v>
      </c>
      <c r="K1896" s="20">
        <v>48.36</v>
      </c>
      <c r="L1896" s="314">
        <v>0.5</v>
      </c>
      <c r="M1896" s="315">
        <v>4</v>
      </c>
      <c r="N1896" s="772"/>
      <c r="O1896" s="372">
        <f t="shared" si="95"/>
        <v>60142</v>
      </c>
      <c r="Q1896" s="30"/>
      <c r="S1896" s="33"/>
      <c r="X1896" s="313">
        <v>52297.237074060009</v>
      </c>
    </row>
    <row r="1897" spans="1:24" x14ac:dyDescent="0.3">
      <c r="A1897" s="77" t="s">
        <v>2192</v>
      </c>
      <c r="B1897" s="77" t="s">
        <v>5132</v>
      </c>
      <c r="C1897" s="29">
        <v>10</v>
      </c>
      <c r="D1897" s="29">
        <v>76</v>
      </c>
      <c r="E1897" s="329">
        <v>480</v>
      </c>
      <c r="F1897" s="29">
        <v>2000</v>
      </c>
      <c r="G1897" s="29">
        <v>1930</v>
      </c>
      <c r="H1897" s="313">
        <v>2535.645</v>
      </c>
      <c r="I1897" s="313">
        <v>2074.1576099999997</v>
      </c>
      <c r="J1897" s="313">
        <v>1638.02667</v>
      </c>
      <c r="K1897" s="20">
        <v>53.76</v>
      </c>
      <c r="L1897" s="314">
        <v>0.5</v>
      </c>
      <c r="M1897" s="315">
        <v>6</v>
      </c>
      <c r="N1897" s="772"/>
      <c r="O1897" s="372">
        <f t="shared" si="95"/>
        <v>65921</v>
      </c>
      <c r="Q1897" s="30"/>
      <c r="S1897" s="33"/>
      <c r="X1897" s="313">
        <v>57322.272661632</v>
      </c>
    </row>
    <row r="1898" spans="1:24" x14ac:dyDescent="0.3">
      <c r="A1898" s="77" t="s">
        <v>2193</v>
      </c>
      <c r="B1898" s="77" t="s">
        <v>5133</v>
      </c>
      <c r="C1898" s="29">
        <v>11</v>
      </c>
      <c r="D1898" s="29">
        <v>76</v>
      </c>
      <c r="E1898" s="329">
        <v>530</v>
      </c>
      <c r="F1898" s="29">
        <v>2000</v>
      </c>
      <c r="G1898" s="29">
        <v>1930</v>
      </c>
      <c r="H1898" s="313">
        <v>2789.2094999999999</v>
      </c>
      <c r="I1898" s="313">
        <v>2281.573371</v>
      </c>
      <c r="J1898" s="313">
        <v>1801.8293370000001</v>
      </c>
      <c r="K1898" s="20">
        <v>59.16</v>
      </c>
      <c r="L1898" s="314">
        <v>0.5</v>
      </c>
      <c r="M1898" s="315">
        <v>6</v>
      </c>
      <c r="N1898" s="772"/>
      <c r="O1898" s="372">
        <f t="shared" si="95"/>
        <v>71707</v>
      </c>
      <c r="Q1898" s="30"/>
      <c r="S1898" s="33"/>
      <c r="X1898" s="313">
        <v>62354.152331064004</v>
      </c>
    </row>
    <row r="1899" spans="1:24" x14ac:dyDescent="0.3">
      <c r="A1899" s="77" t="s">
        <v>2194</v>
      </c>
      <c r="B1899" s="77" t="s">
        <v>5134</v>
      </c>
      <c r="C1899" s="29">
        <v>12</v>
      </c>
      <c r="D1899" s="29">
        <v>76</v>
      </c>
      <c r="E1899" s="329">
        <v>580</v>
      </c>
      <c r="F1899" s="29">
        <v>2000</v>
      </c>
      <c r="G1899" s="29">
        <v>1930</v>
      </c>
      <c r="H1899" s="313">
        <v>3042.7739999999994</v>
      </c>
      <c r="I1899" s="313">
        <v>2488.9891319999992</v>
      </c>
      <c r="J1899" s="313">
        <v>1965.6320039999996</v>
      </c>
      <c r="K1899" s="20">
        <v>64.559999999999988</v>
      </c>
      <c r="L1899" s="314">
        <v>0.5</v>
      </c>
      <c r="M1899" s="315">
        <v>6</v>
      </c>
      <c r="N1899" s="772"/>
      <c r="O1899" s="372">
        <f t="shared" si="95"/>
        <v>77428</v>
      </c>
      <c r="Q1899" s="30"/>
      <c r="S1899" s="33"/>
      <c r="X1899" s="313">
        <v>67328.947561391993</v>
      </c>
    </row>
    <row r="1900" spans="1:24" x14ac:dyDescent="0.3">
      <c r="A1900" s="77" t="s">
        <v>2195</v>
      </c>
      <c r="B1900" s="77" t="s">
        <v>5135</v>
      </c>
      <c r="C1900" s="29">
        <v>13</v>
      </c>
      <c r="D1900" s="29">
        <v>76</v>
      </c>
      <c r="E1900" s="329">
        <v>630</v>
      </c>
      <c r="F1900" s="29">
        <v>2000</v>
      </c>
      <c r="G1900" s="29">
        <v>1930</v>
      </c>
      <c r="H1900" s="313">
        <v>3296.3385000000003</v>
      </c>
      <c r="I1900" s="313">
        <v>2696.4048929999999</v>
      </c>
      <c r="J1900" s="313">
        <v>2129.4346710000004</v>
      </c>
      <c r="K1900" s="20">
        <v>69.959999999999994</v>
      </c>
      <c r="L1900" s="314">
        <v>0.5</v>
      </c>
      <c r="M1900" s="315">
        <v>6</v>
      </c>
      <c r="N1900" s="772"/>
      <c r="O1900" s="372">
        <f t="shared" si="95"/>
        <v>83149</v>
      </c>
      <c r="Q1900" s="30"/>
      <c r="S1900" s="33"/>
      <c r="X1900" s="313">
        <v>72303.742791720011</v>
      </c>
    </row>
    <row r="1901" spans="1:24" x14ac:dyDescent="0.3">
      <c r="A1901" s="77" t="s">
        <v>2196</v>
      </c>
      <c r="B1901" s="77" t="s">
        <v>5136</v>
      </c>
      <c r="C1901" s="29">
        <v>14</v>
      </c>
      <c r="D1901" s="29">
        <v>76</v>
      </c>
      <c r="E1901" s="329">
        <v>680</v>
      </c>
      <c r="F1901" s="29">
        <v>2000</v>
      </c>
      <c r="G1901" s="29">
        <v>1930</v>
      </c>
      <c r="H1901" s="313">
        <v>3549.9030000000002</v>
      </c>
      <c r="I1901" s="313">
        <v>2903.8206540000001</v>
      </c>
      <c r="J1901" s="313">
        <v>2293.2373380000004</v>
      </c>
      <c r="K1901" s="20">
        <v>75.36</v>
      </c>
      <c r="L1901" s="314">
        <v>0.5</v>
      </c>
      <c r="M1901" s="315">
        <v>6</v>
      </c>
      <c r="N1901" s="773"/>
      <c r="O1901" s="372">
        <f t="shared" si="95"/>
        <v>88870</v>
      </c>
      <c r="Q1901" s="30"/>
      <c r="S1901" s="33"/>
      <c r="X1901" s="313">
        <v>77278.538022048</v>
      </c>
    </row>
    <row r="1902" spans="1:24" x14ac:dyDescent="0.3">
      <c r="E1902" s="67"/>
      <c r="H1902" s="30"/>
      <c r="I1902" s="30"/>
      <c r="J1902" s="30"/>
      <c r="M1902" s="324"/>
      <c r="O1902" s="372">
        <f t="shared" si="95"/>
        <v>0</v>
      </c>
      <c r="Q1902" s="30"/>
      <c r="S1902" s="30"/>
      <c r="X1902" s="30"/>
    </row>
    <row r="1903" spans="1:24" x14ac:dyDescent="0.3">
      <c r="B1903" s="325" t="s">
        <v>197</v>
      </c>
      <c r="E1903" s="67"/>
      <c r="H1903" s="33"/>
      <c r="I1903" s="33"/>
      <c r="J1903" s="33"/>
      <c r="M1903" s="324"/>
      <c r="O1903" s="372">
        <f t="shared" si="95"/>
        <v>0</v>
      </c>
      <c r="Q1903" s="30"/>
      <c r="S1903" s="30"/>
      <c r="X1903" s="30"/>
    </row>
    <row r="1904" spans="1:24" x14ac:dyDescent="0.3">
      <c r="A1904" s="77" t="s">
        <v>2197</v>
      </c>
      <c r="B1904" s="77" t="s">
        <v>3968</v>
      </c>
      <c r="C1904" s="29">
        <v>2</v>
      </c>
      <c r="D1904" s="29">
        <v>76</v>
      </c>
      <c r="E1904" s="329">
        <v>80</v>
      </c>
      <c r="F1904" s="29">
        <v>2200</v>
      </c>
      <c r="G1904" s="29">
        <v>2130</v>
      </c>
      <c r="H1904" s="313">
        <v>557.3744999999999</v>
      </c>
      <c r="I1904" s="313">
        <v>455.93234099999989</v>
      </c>
      <c r="J1904" s="313">
        <v>360.06392699999992</v>
      </c>
      <c r="K1904" s="20">
        <v>11.52</v>
      </c>
      <c r="L1904" s="314">
        <v>0.5</v>
      </c>
      <c r="M1904" s="315">
        <v>2</v>
      </c>
      <c r="N1904" s="771" t="s">
        <v>186</v>
      </c>
      <c r="O1904" s="372">
        <f t="shared" si="95"/>
        <v>23833</v>
      </c>
      <c r="Q1904" s="30"/>
      <c r="S1904" s="33"/>
      <c r="X1904" s="313">
        <v>20724.386743500003</v>
      </c>
    </row>
    <row r="1905" spans="1:24" x14ac:dyDescent="0.3">
      <c r="A1905" s="77" t="s">
        <v>2198</v>
      </c>
      <c r="B1905" s="77" t="s">
        <v>3969</v>
      </c>
      <c r="C1905" s="29">
        <v>3</v>
      </c>
      <c r="D1905" s="29">
        <v>76</v>
      </c>
      <c r="E1905" s="329">
        <v>130</v>
      </c>
      <c r="F1905" s="29">
        <v>2200</v>
      </c>
      <c r="G1905" s="29">
        <v>2130</v>
      </c>
      <c r="H1905" s="313">
        <v>836.64600000000007</v>
      </c>
      <c r="I1905" s="313">
        <v>684.37642800000003</v>
      </c>
      <c r="J1905" s="313">
        <v>540.47331600000007</v>
      </c>
      <c r="K1905" s="20">
        <v>17.399999999999999</v>
      </c>
      <c r="L1905" s="314">
        <v>0.5</v>
      </c>
      <c r="M1905" s="315">
        <v>4</v>
      </c>
      <c r="N1905" s="772"/>
      <c r="O1905" s="372">
        <f t="shared" si="95"/>
        <v>30789</v>
      </c>
      <c r="Q1905" s="30"/>
      <c r="S1905" s="33"/>
      <c r="X1905" s="313">
        <v>26773.011038598001</v>
      </c>
    </row>
    <row r="1906" spans="1:24" x14ac:dyDescent="0.3">
      <c r="A1906" s="77" t="s">
        <v>2199</v>
      </c>
      <c r="B1906" s="77" t="s">
        <v>3970</v>
      </c>
      <c r="C1906" s="29">
        <v>4</v>
      </c>
      <c r="D1906" s="29">
        <v>76</v>
      </c>
      <c r="E1906" s="329">
        <v>180</v>
      </c>
      <c r="F1906" s="29">
        <v>2200</v>
      </c>
      <c r="G1906" s="29">
        <v>2130</v>
      </c>
      <c r="H1906" s="313">
        <v>1115.9175000000002</v>
      </c>
      <c r="I1906" s="313">
        <v>912.82051500000011</v>
      </c>
      <c r="J1906" s="313">
        <v>720.88270500000021</v>
      </c>
      <c r="K1906" s="20">
        <v>23.28</v>
      </c>
      <c r="L1906" s="314">
        <v>0.5</v>
      </c>
      <c r="M1906" s="315">
        <v>4</v>
      </c>
      <c r="N1906" s="772"/>
      <c r="O1906" s="372">
        <f t="shared" si="95"/>
        <v>37759</v>
      </c>
      <c r="Q1906" s="30"/>
      <c r="S1906" s="33"/>
      <c r="X1906" s="313">
        <v>32834.315845232006</v>
      </c>
    </row>
    <row r="1907" spans="1:24" x14ac:dyDescent="0.3">
      <c r="A1907" s="77" t="s">
        <v>2200</v>
      </c>
      <c r="B1907" s="77" t="s">
        <v>5137</v>
      </c>
      <c r="C1907" s="29">
        <v>5</v>
      </c>
      <c r="D1907" s="29">
        <v>76</v>
      </c>
      <c r="E1907" s="329">
        <v>230</v>
      </c>
      <c r="F1907" s="29">
        <v>2200</v>
      </c>
      <c r="G1907" s="29">
        <v>2130</v>
      </c>
      <c r="H1907" s="313">
        <v>1395.1890000000001</v>
      </c>
      <c r="I1907" s="313">
        <v>1141.264602</v>
      </c>
      <c r="J1907" s="313">
        <v>901.29209400000002</v>
      </c>
      <c r="K1907" s="20">
        <v>29.160000000000004</v>
      </c>
      <c r="L1907" s="314">
        <v>0.5</v>
      </c>
      <c r="M1907" s="315">
        <v>4</v>
      </c>
      <c r="N1907" s="772"/>
      <c r="O1907" s="372">
        <f t="shared" si="95"/>
        <v>44745</v>
      </c>
      <c r="Q1907" s="30"/>
      <c r="S1907" s="33"/>
      <c r="X1907" s="313">
        <v>38908.301163402</v>
      </c>
    </row>
    <row r="1908" spans="1:24" x14ac:dyDescent="0.3">
      <c r="A1908" s="77" t="s">
        <v>2201</v>
      </c>
      <c r="B1908" s="77" t="s">
        <v>5138</v>
      </c>
      <c r="C1908" s="29">
        <v>6</v>
      </c>
      <c r="D1908" s="29">
        <v>76</v>
      </c>
      <c r="E1908" s="329">
        <v>280</v>
      </c>
      <c r="F1908" s="29">
        <v>2200</v>
      </c>
      <c r="G1908" s="29">
        <v>2130</v>
      </c>
      <c r="H1908" s="313">
        <v>1673.2920000000001</v>
      </c>
      <c r="I1908" s="313">
        <v>1368.7528560000001</v>
      </c>
      <c r="J1908" s="313">
        <v>1080.9466320000001</v>
      </c>
      <c r="K1908" s="20">
        <v>35.04</v>
      </c>
      <c r="L1908" s="314">
        <v>0.5</v>
      </c>
      <c r="M1908" s="315">
        <v>4</v>
      </c>
      <c r="N1908" s="772"/>
      <c r="O1908" s="372">
        <f t="shared" si="95"/>
        <v>51744</v>
      </c>
      <c r="Q1908" s="30"/>
      <c r="S1908" s="33"/>
      <c r="X1908" s="313">
        <v>44994.966993108006</v>
      </c>
    </row>
    <row r="1909" spans="1:24" x14ac:dyDescent="0.3">
      <c r="A1909" s="77" t="s">
        <v>2202</v>
      </c>
      <c r="B1909" s="77" t="s">
        <v>5139</v>
      </c>
      <c r="C1909" s="29">
        <v>7</v>
      </c>
      <c r="D1909" s="29">
        <v>76</v>
      </c>
      <c r="E1909" s="329">
        <v>330</v>
      </c>
      <c r="F1909" s="29">
        <v>2200</v>
      </c>
      <c r="G1909" s="29">
        <v>2130</v>
      </c>
      <c r="H1909" s="313">
        <v>1951.395</v>
      </c>
      <c r="I1909" s="313">
        <v>1596.2411099999999</v>
      </c>
      <c r="J1909" s="313">
        <v>1260.6011699999999</v>
      </c>
      <c r="K1909" s="20">
        <v>40.92</v>
      </c>
      <c r="L1909" s="314">
        <v>0.5</v>
      </c>
      <c r="M1909" s="315">
        <v>4</v>
      </c>
      <c r="N1909" s="772"/>
      <c r="O1909" s="372">
        <f t="shared" si="95"/>
        <v>58758</v>
      </c>
      <c r="Q1909" s="30"/>
      <c r="S1909" s="33"/>
      <c r="X1909" s="313">
        <v>51094.313334350009</v>
      </c>
    </row>
    <row r="1910" spans="1:24" x14ac:dyDescent="0.3">
      <c r="A1910" s="77" t="s">
        <v>2203</v>
      </c>
      <c r="B1910" s="77" t="s">
        <v>5140</v>
      </c>
      <c r="C1910" s="29">
        <v>8</v>
      </c>
      <c r="D1910" s="29">
        <v>76</v>
      </c>
      <c r="E1910" s="329">
        <v>380</v>
      </c>
      <c r="F1910" s="29">
        <v>2200</v>
      </c>
      <c r="G1910" s="29">
        <v>2130</v>
      </c>
      <c r="H1910" s="313">
        <v>2231.8350000000005</v>
      </c>
      <c r="I1910" s="313">
        <v>1825.6410300000002</v>
      </c>
      <c r="J1910" s="313">
        <v>1441.7654100000004</v>
      </c>
      <c r="K1910" s="20">
        <v>46.800000000000004</v>
      </c>
      <c r="L1910" s="314">
        <v>0.5</v>
      </c>
      <c r="M1910" s="315">
        <v>4</v>
      </c>
      <c r="N1910" s="772"/>
      <c r="O1910" s="372">
        <f t="shared" si="95"/>
        <v>65790</v>
      </c>
      <c r="Q1910" s="30"/>
      <c r="S1910" s="33"/>
      <c r="X1910" s="313">
        <v>57208.495693712001</v>
      </c>
    </row>
    <row r="1911" spans="1:24" x14ac:dyDescent="0.3">
      <c r="A1911" s="77" t="s">
        <v>2204</v>
      </c>
      <c r="B1911" s="77" t="s">
        <v>5141</v>
      </c>
      <c r="C1911" s="29">
        <v>9</v>
      </c>
      <c r="D1911" s="29">
        <v>76</v>
      </c>
      <c r="E1911" s="329">
        <v>430</v>
      </c>
      <c r="F1911" s="29">
        <v>2200</v>
      </c>
      <c r="G1911" s="29">
        <v>2130</v>
      </c>
      <c r="H1911" s="313">
        <v>2509.9380000000001</v>
      </c>
      <c r="I1911" s="313">
        <v>2053.1292840000001</v>
      </c>
      <c r="J1911" s="313">
        <v>1621.4199480000002</v>
      </c>
      <c r="K1911" s="20">
        <v>52.680000000000007</v>
      </c>
      <c r="L1911" s="314">
        <v>0.5</v>
      </c>
      <c r="M1911" s="315">
        <v>4</v>
      </c>
      <c r="N1911" s="772"/>
      <c r="O1911" s="372">
        <f t="shared" si="95"/>
        <v>72833</v>
      </c>
      <c r="Q1911" s="30"/>
      <c r="S1911" s="33"/>
      <c r="X1911" s="313">
        <v>63333.205312740021</v>
      </c>
    </row>
    <row r="1912" spans="1:24" x14ac:dyDescent="0.3">
      <c r="A1912" s="77" t="s">
        <v>2205</v>
      </c>
      <c r="B1912" s="77" t="s">
        <v>5142</v>
      </c>
      <c r="C1912" s="29">
        <v>10</v>
      </c>
      <c r="D1912" s="29">
        <v>76</v>
      </c>
      <c r="E1912" s="329">
        <v>480</v>
      </c>
      <c r="F1912" s="29">
        <v>2200</v>
      </c>
      <c r="G1912" s="29">
        <v>2130</v>
      </c>
      <c r="H1912" s="313">
        <v>2789.2094999999999</v>
      </c>
      <c r="I1912" s="313">
        <v>2281.573371</v>
      </c>
      <c r="J1912" s="313">
        <v>1801.8293370000001</v>
      </c>
      <c r="K1912" s="20">
        <v>58.56</v>
      </c>
      <c r="L1912" s="314">
        <v>0.5</v>
      </c>
      <c r="M1912" s="315">
        <v>6</v>
      </c>
      <c r="N1912" s="772"/>
      <c r="O1912" s="372">
        <f t="shared" si="95"/>
        <v>79896</v>
      </c>
      <c r="Q1912" s="30"/>
      <c r="S1912" s="33"/>
      <c r="X1912" s="313">
        <v>69474.915475328002</v>
      </c>
    </row>
    <row r="1913" spans="1:24" x14ac:dyDescent="0.3">
      <c r="A1913" s="77" t="s">
        <v>2206</v>
      </c>
      <c r="B1913" s="77" t="s">
        <v>5143</v>
      </c>
      <c r="C1913" s="29">
        <v>11</v>
      </c>
      <c r="D1913" s="29">
        <v>76</v>
      </c>
      <c r="E1913" s="329">
        <v>530</v>
      </c>
      <c r="F1913" s="29">
        <v>2200</v>
      </c>
      <c r="G1913" s="29">
        <v>2130</v>
      </c>
      <c r="H1913" s="313">
        <v>3068.4810000000002</v>
      </c>
      <c r="I1913" s="313">
        <v>2510.0174579999998</v>
      </c>
      <c r="J1913" s="313">
        <v>1982.2387260000003</v>
      </c>
      <c r="K1913" s="20">
        <v>64.440000000000012</v>
      </c>
      <c r="L1913" s="314">
        <v>0.5</v>
      </c>
      <c r="M1913" s="315">
        <v>6</v>
      </c>
      <c r="N1913" s="772"/>
      <c r="O1913" s="372">
        <f t="shared" si="95"/>
        <v>86969</v>
      </c>
      <c r="Q1913" s="30"/>
      <c r="S1913" s="33"/>
      <c r="X1913" s="313">
        <v>75624.990626856001</v>
      </c>
    </row>
    <row r="1914" spans="1:24" x14ac:dyDescent="0.3">
      <c r="A1914" s="77" t="s">
        <v>2207</v>
      </c>
      <c r="B1914" s="77" t="s">
        <v>5144</v>
      </c>
      <c r="C1914" s="29">
        <v>12</v>
      </c>
      <c r="D1914" s="29">
        <v>76</v>
      </c>
      <c r="E1914" s="329">
        <v>580</v>
      </c>
      <c r="F1914" s="29">
        <v>2200</v>
      </c>
      <c r="G1914" s="29">
        <v>2130</v>
      </c>
      <c r="H1914" s="313">
        <v>3347.7525000000001</v>
      </c>
      <c r="I1914" s="313">
        <v>2738.4615449999997</v>
      </c>
      <c r="J1914" s="313">
        <v>2162.648115</v>
      </c>
      <c r="K1914" s="20">
        <v>70.319999999999993</v>
      </c>
      <c r="L1914" s="314">
        <v>0.5</v>
      </c>
      <c r="M1914" s="315">
        <v>6</v>
      </c>
      <c r="N1914" s="772"/>
      <c r="O1914" s="372">
        <f t="shared" si="95"/>
        <v>93961</v>
      </c>
      <c r="Q1914" s="30"/>
      <c r="S1914" s="33"/>
      <c r="X1914" s="313">
        <v>81705.295908367974</v>
      </c>
    </row>
    <row r="1915" spans="1:24" x14ac:dyDescent="0.3">
      <c r="A1915" s="77" t="s">
        <v>2208</v>
      </c>
      <c r="B1915" s="77" t="s">
        <v>5145</v>
      </c>
      <c r="C1915" s="29">
        <v>13</v>
      </c>
      <c r="D1915" s="29">
        <v>76</v>
      </c>
      <c r="E1915" s="329">
        <v>630</v>
      </c>
      <c r="F1915" s="29">
        <v>2200</v>
      </c>
      <c r="G1915" s="29">
        <v>2130</v>
      </c>
      <c r="H1915" s="313">
        <v>3625.8555000000001</v>
      </c>
      <c r="I1915" s="313">
        <v>2965.949799</v>
      </c>
      <c r="J1915" s="313">
        <v>2342.3026530000002</v>
      </c>
      <c r="K1915" s="20">
        <v>76.2</v>
      </c>
      <c r="L1915" s="314">
        <v>0.5</v>
      </c>
      <c r="M1915" s="315">
        <v>6</v>
      </c>
      <c r="N1915" s="772"/>
      <c r="O1915" s="372">
        <f t="shared" si="95"/>
        <v>100953</v>
      </c>
      <c r="Q1915" s="30"/>
      <c r="S1915" s="33"/>
      <c r="X1915" s="313">
        <v>87785.601189880021</v>
      </c>
    </row>
    <row r="1916" spans="1:24" x14ac:dyDescent="0.3">
      <c r="A1916" s="77" t="s">
        <v>2209</v>
      </c>
      <c r="B1916" s="77" t="s">
        <v>5146</v>
      </c>
      <c r="C1916" s="29">
        <v>14</v>
      </c>
      <c r="D1916" s="29">
        <v>76</v>
      </c>
      <c r="E1916" s="329">
        <v>680</v>
      </c>
      <c r="F1916" s="29">
        <v>2200</v>
      </c>
      <c r="G1916" s="29">
        <v>2130</v>
      </c>
      <c r="H1916" s="313">
        <v>3905.1270000000004</v>
      </c>
      <c r="I1916" s="313">
        <v>3194.3938860000003</v>
      </c>
      <c r="J1916" s="313">
        <v>2522.7120420000001</v>
      </c>
      <c r="K1916" s="20">
        <v>82.08</v>
      </c>
      <c r="L1916" s="314">
        <v>0.5</v>
      </c>
      <c r="M1916" s="315">
        <v>6</v>
      </c>
      <c r="N1916" s="773"/>
      <c r="O1916" s="372">
        <f t="shared" si="95"/>
        <v>107946</v>
      </c>
      <c r="Q1916" s="30"/>
      <c r="S1916" s="33"/>
      <c r="X1916" s="313">
        <v>93865.906471391994</v>
      </c>
    </row>
    <row r="1917" spans="1:24" x14ac:dyDescent="0.3">
      <c r="C1917" s="311"/>
      <c r="D1917" s="311"/>
      <c r="E1917" s="334"/>
      <c r="F1917" s="311"/>
      <c r="G1917" s="311"/>
      <c r="H1917" s="33"/>
      <c r="I1917" s="33"/>
      <c r="J1917" s="33"/>
      <c r="K1917" s="311"/>
      <c r="L1917" s="322"/>
      <c r="M1917" s="322"/>
      <c r="O1917" s="372">
        <f t="shared" si="95"/>
        <v>0</v>
      </c>
      <c r="Q1917" s="30"/>
      <c r="S1917" s="30"/>
      <c r="X1917" s="33"/>
    </row>
    <row r="1918" spans="1:24" x14ac:dyDescent="0.3">
      <c r="B1918" s="325" t="s">
        <v>198</v>
      </c>
      <c r="E1918" s="67"/>
      <c r="H1918" s="33"/>
      <c r="I1918" s="33"/>
      <c r="J1918" s="33"/>
      <c r="O1918" s="372">
        <f t="shared" si="95"/>
        <v>0</v>
      </c>
      <c r="Q1918" s="30"/>
      <c r="S1918" s="30"/>
      <c r="X1918" s="30"/>
    </row>
    <row r="1919" spans="1:24" x14ac:dyDescent="0.3">
      <c r="A1919" s="77" t="s">
        <v>2210</v>
      </c>
      <c r="B1919" s="77" t="s">
        <v>3971</v>
      </c>
      <c r="C1919" s="29">
        <v>2</v>
      </c>
      <c r="D1919" s="29">
        <v>76</v>
      </c>
      <c r="E1919" s="329">
        <v>80</v>
      </c>
      <c r="F1919" s="29">
        <v>2250</v>
      </c>
      <c r="G1919" s="29">
        <v>2180</v>
      </c>
      <c r="H1919" s="313">
        <v>566.72249999999985</v>
      </c>
      <c r="I1919" s="313">
        <v>463.57900499999982</v>
      </c>
      <c r="J1919" s="313">
        <v>366.10273499999994</v>
      </c>
      <c r="K1919" s="20">
        <v>11.760000000000002</v>
      </c>
      <c r="L1919" s="314">
        <v>0.5</v>
      </c>
      <c r="M1919" s="315">
        <v>2</v>
      </c>
      <c r="N1919" s="771" t="s">
        <v>186</v>
      </c>
      <c r="O1919" s="372">
        <f t="shared" si="95"/>
        <v>24306</v>
      </c>
      <c r="Q1919" s="30"/>
      <c r="S1919" s="33"/>
      <c r="X1919" s="313">
        <v>21135.500533124999</v>
      </c>
    </row>
    <row r="1920" spans="1:24" x14ac:dyDescent="0.3">
      <c r="A1920" s="77" t="s">
        <v>2211</v>
      </c>
      <c r="B1920" s="77" t="s">
        <v>3972</v>
      </c>
      <c r="C1920" s="29">
        <v>3</v>
      </c>
      <c r="D1920" s="29">
        <v>76</v>
      </c>
      <c r="E1920" s="329">
        <v>130</v>
      </c>
      <c r="F1920" s="29">
        <v>2250</v>
      </c>
      <c r="G1920" s="29">
        <v>2180</v>
      </c>
      <c r="H1920" s="313">
        <v>849.4994999999999</v>
      </c>
      <c r="I1920" s="313">
        <v>694.89059099999986</v>
      </c>
      <c r="J1920" s="313">
        <v>548.77667699999995</v>
      </c>
      <c r="K1920" s="20">
        <v>17.760000000000002</v>
      </c>
      <c r="L1920" s="314">
        <v>0.5</v>
      </c>
      <c r="M1920" s="315">
        <v>4</v>
      </c>
      <c r="N1920" s="772"/>
      <c r="O1920" s="372">
        <f t="shared" si="95"/>
        <v>31420</v>
      </c>
      <c r="Q1920" s="30"/>
      <c r="S1920" s="33"/>
      <c r="X1920" s="313">
        <v>27321.593562202503</v>
      </c>
    </row>
    <row r="1921" spans="1:24" x14ac:dyDescent="0.3">
      <c r="A1921" s="77" t="s">
        <v>2212</v>
      </c>
      <c r="B1921" s="77" t="s">
        <v>3973</v>
      </c>
      <c r="C1921" s="29">
        <v>4</v>
      </c>
      <c r="D1921" s="29">
        <v>76</v>
      </c>
      <c r="E1921" s="329">
        <v>180</v>
      </c>
      <c r="F1921" s="29">
        <v>2250</v>
      </c>
      <c r="G1921" s="29">
        <v>2180</v>
      </c>
      <c r="H1921" s="313">
        <v>1132.2764999999999</v>
      </c>
      <c r="I1921" s="313">
        <v>926.20217699999989</v>
      </c>
      <c r="J1921" s="313">
        <v>731.45061899999996</v>
      </c>
      <c r="K1921" s="20">
        <v>23.76</v>
      </c>
      <c r="L1921" s="314">
        <v>0.5</v>
      </c>
      <c r="M1921" s="315">
        <v>4</v>
      </c>
      <c r="N1921" s="772"/>
      <c r="O1921" s="372">
        <f t="shared" si="95"/>
        <v>38549</v>
      </c>
      <c r="Q1921" s="30"/>
      <c r="S1921" s="33"/>
      <c r="X1921" s="313">
        <v>33520.655296259996</v>
      </c>
    </row>
    <row r="1922" spans="1:24" x14ac:dyDescent="0.3">
      <c r="A1922" s="77" t="s">
        <v>2213</v>
      </c>
      <c r="B1922" s="77" t="s">
        <v>5147</v>
      </c>
      <c r="C1922" s="29">
        <v>5</v>
      </c>
      <c r="D1922" s="29">
        <v>76</v>
      </c>
      <c r="E1922" s="329">
        <v>230</v>
      </c>
      <c r="F1922" s="29">
        <v>2250</v>
      </c>
      <c r="G1922" s="29">
        <v>2180</v>
      </c>
      <c r="H1922" s="313">
        <v>1416.222</v>
      </c>
      <c r="I1922" s="313">
        <v>1158.4695959999999</v>
      </c>
      <c r="J1922" s="313">
        <v>914.879412</v>
      </c>
      <c r="K1922" s="20">
        <v>29.76</v>
      </c>
      <c r="L1922" s="314">
        <v>0.5</v>
      </c>
      <c r="M1922" s="315">
        <v>4</v>
      </c>
      <c r="N1922" s="772"/>
      <c r="O1922" s="372">
        <f t="shared" si="95"/>
        <v>45693</v>
      </c>
      <c r="Q1922" s="30"/>
      <c r="S1922" s="33"/>
      <c r="X1922" s="313">
        <v>39732.685735297506</v>
      </c>
    </row>
    <row r="1923" spans="1:24" x14ac:dyDescent="0.3">
      <c r="A1923" s="77" t="s">
        <v>2214</v>
      </c>
      <c r="B1923" s="77" t="s">
        <v>5148</v>
      </c>
      <c r="C1923" s="29">
        <v>6</v>
      </c>
      <c r="D1923" s="29">
        <v>76</v>
      </c>
      <c r="E1923" s="329">
        <v>280</v>
      </c>
      <c r="F1923" s="29">
        <v>2250</v>
      </c>
      <c r="G1923" s="29">
        <v>2180</v>
      </c>
      <c r="H1923" s="313">
        <v>1698.9989999999998</v>
      </c>
      <c r="I1923" s="313">
        <v>1389.7811819999997</v>
      </c>
      <c r="J1923" s="313">
        <v>1097.5533539999999</v>
      </c>
      <c r="K1923" s="20">
        <v>35.760000000000005</v>
      </c>
      <c r="L1923" s="314">
        <v>0.5</v>
      </c>
      <c r="M1923" s="315">
        <v>4</v>
      </c>
      <c r="N1923" s="772"/>
      <c r="O1923" s="372">
        <f t="shared" si="95"/>
        <v>52851</v>
      </c>
      <c r="Q1923" s="30"/>
      <c r="S1923" s="33"/>
      <c r="X1923" s="313">
        <v>45957.684879314998</v>
      </c>
    </row>
    <row r="1924" spans="1:24" x14ac:dyDescent="0.3">
      <c r="A1924" s="77" t="s">
        <v>2215</v>
      </c>
      <c r="B1924" s="77" t="s">
        <v>5149</v>
      </c>
      <c r="C1924" s="29">
        <v>7</v>
      </c>
      <c r="D1924" s="29">
        <v>76</v>
      </c>
      <c r="E1924" s="329">
        <v>330</v>
      </c>
      <c r="F1924" s="29">
        <v>2250</v>
      </c>
      <c r="G1924" s="29">
        <v>2180</v>
      </c>
      <c r="H1924" s="313">
        <v>1981.7760000000003</v>
      </c>
      <c r="I1924" s="313">
        <v>1621.0927680000002</v>
      </c>
      <c r="J1924" s="313">
        <v>1280.2272960000003</v>
      </c>
      <c r="K1924" s="20">
        <v>41.760000000000005</v>
      </c>
      <c r="L1924" s="314">
        <v>0.5</v>
      </c>
      <c r="M1924" s="315">
        <v>4</v>
      </c>
      <c r="N1924" s="772"/>
      <c r="O1924" s="372">
        <f t="shared" si="95"/>
        <v>60025</v>
      </c>
      <c r="Q1924" s="30"/>
      <c r="S1924" s="33"/>
      <c r="X1924" s="313">
        <v>52195.652728312496</v>
      </c>
    </row>
    <row r="1925" spans="1:24" x14ac:dyDescent="0.3">
      <c r="A1925" s="77" t="s">
        <v>2216</v>
      </c>
      <c r="B1925" s="77" t="s">
        <v>5150</v>
      </c>
      <c r="C1925" s="29">
        <v>8</v>
      </c>
      <c r="D1925" s="29">
        <v>76</v>
      </c>
      <c r="E1925" s="329">
        <v>380</v>
      </c>
      <c r="F1925" s="29">
        <v>2250</v>
      </c>
      <c r="G1925" s="29">
        <v>2180</v>
      </c>
      <c r="H1925" s="313">
        <v>2265.7215000000001</v>
      </c>
      <c r="I1925" s="313">
        <v>1853.360187</v>
      </c>
      <c r="J1925" s="313">
        <v>1463.6560890000001</v>
      </c>
      <c r="K1925" s="20">
        <v>47.760000000000005</v>
      </c>
      <c r="L1925" s="314">
        <v>0.5</v>
      </c>
      <c r="M1925" s="315">
        <v>4</v>
      </c>
      <c r="N1925" s="772"/>
      <c r="O1925" s="372">
        <f t="shared" si="95"/>
        <v>67216</v>
      </c>
      <c r="Q1925" s="30"/>
      <c r="S1925" s="33"/>
      <c r="X1925" s="313">
        <v>58448.793777660001</v>
      </c>
    </row>
    <row r="1926" spans="1:24" x14ac:dyDescent="0.3">
      <c r="A1926" s="77" t="s">
        <v>2217</v>
      </c>
      <c r="B1926" s="77" t="s">
        <v>5151</v>
      </c>
      <c r="C1926" s="29">
        <v>9</v>
      </c>
      <c r="D1926" s="29">
        <v>76</v>
      </c>
      <c r="E1926" s="329">
        <v>430</v>
      </c>
      <c r="F1926" s="29">
        <v>2250</v>
      </c>
      <c r="G1926" s="29">
        <v>2180</v>
      </c>
      <c r="H1926" s="313">
        <v>2548.4984999999997</v>
      </c>
      <c r="I1926" s="313">
        <v>2084.6717729999996</v>
      </c>
      <c r="J1926" s="313">
        <v>1646.330031</v>
      </c>
      <c r="K1926" s="20">
        <v>53.760000000000005</v>
      </c>
      <c r="L1926" s="314">
        <v>0.5</v>
      </c>
      <c r="M1926" s="315">
        <v>4</v>
      </c>
      <c r="N1926" s="772"/>
      <c r="O1926" s="372">
        <f t="shared" si="95"/>
        <v>74420</v>
      </c>
      <c r="Q1926" s="30"/>
      <c r="S1926" s="33"/>
      <c r="X1926" s="313">
        <v>64712.70134257499</v>
      </c>
    </row>
    <row r="1927" spans="1:24" x14ac:dyDescent="0.3">
      <c r="A1927" s="77" t="s">
        <v>2218</v>
      </c>
      <c r="B1927" s="77" t="s">
        <v>5152</v>
      </c>
      <c r="C1927" s="29">
        <v>10</v>
      </c>
      <c r="D1927" s="29">
        <v>76</v>
      </c>
      <c r="E1927" s="329">
        <v>480</v>
      </c>
      <c r="F1927" s="29">
        <v>2250</v>
      </c>
      <c r="G1927" s="29">
        <v>2180</v>
      </c>
      <c r="H1927" s="313">
        <v>2831.2754999999997</v>
      </c>
      <c r="I1927" s="313">
        <v>2315.9833589999998</v>
      </c>
      <c r="J1927" s="313">
        <v>1829.0039729999999</v>
      </c>
      <c r="K1927" s="20">
        <v>59.76</v>
      </c>
      <c r="L1927" s="314">
        <v>0.5</v>
      </c>
      <c r="M1927" s="315">
        <v>6</v>
      </c>
      <c r="N1927" s="772"/>
      <c r="O1927" s="372">
        <f t="shared" si="95"/>
        <v>81643</v>
      </c>
      <c r="Q1927" s="30"/>
      <c r="S1927" s="33"/>
      <c r="X1927" s="313">
        <v>70993.995827040009</v>
      </c>
    </row>
    <row r="1928" spans="1:24" x14ac:dyDescent="0.3">
      <c r="A1928" s="77" t="s">
        <v>2219</v>
      </c>
      <c r="B1928" s="77" t="s">
        <v>5153</v>
      </c>
      <c r="C1928" s="29">
        <v>11</v>
      </c>
      <c r="D1928" s="29">
        <v>76</v>
      </c>
      <c r="E1928" s="329">
        <v>530</v>
      </c>
      <c r="F1928" s="29">
        <v>2250</v>
      </c>
      <c r="G1928" s="29">
        <v>2180</v>
      </c>
      <c r="H1928" s="313">
        <v>3115.2209999999995</v>
      </c>
      <c r="I1928" s="313">
        <v>2548.2507779999996</v>
      </c>
      <c r="J1928" s="313">
        <v>2012.4327659999997</v>
      </c>
      <c r="K1928" s="20">
        <v>65.760000000000005</v>
      </c>
      <c r="L1928" s="314">
        <v>0.5</v>
      </c>
      <c r="M1928" s="315">
        <v>6</v>
      </c>
      <c r="N1928" s="772"/>
      <c r="O1928" s="372">
        <f t="shared" si="95"/>
        <v>88876</v>
      </c>
      <c r="Q1928" s="30"/>
      <c r="S1928" s="33"/>
      <c r="X1928" s="313">
        <v>77283.845413830015</v>
      </c>
    </row>
    <row r="1929" spans="1:24" x14ac:dyDescent="0.3">
      <c r="A1929" s="77" t="s">
        <v>2220</v>
      </c>
      <c r="B1929" s="77" t="s">
        <v>5154</v>
      </c>
      <c r="C1929" s="29">
        <v>12</v>
      </c>
      <c r="D1929" s="29">
        <v>76</v>
      </c>
      <c r="E1929" s="329">
        <v>580</v>
      </c>
      <c r="F1929" s="29">
        <v>2250</v>
      </c>
      <c r="G1929" s="29">
        <v>2180</v>
      </c>
      <c r="H1929" s="313">
        <v>3397.9979999999996</v>
      </c>
      <c r="I1929" s="313">
        <v>2779.5623639999994</v>
      </c>
      <c r="J1929" s="313">
        <v>2195.1067079999998</v>
      </c>
      <c r="K1929" s="20">
        <v>71.760000000000005</v>
      </c>
      <c r="L1929" s="314">
        <v>0.5</v>
      </c>
      <c r="M1929" s="315">
        <v>6</v>
      </c>
      <c r="N1929" s="772"/>
      <c r="O1929" s="372">
        <f t="shared" si="95"/>
        <v>96028</v>
      </c>
      <c r="Q1929" s="30"/>
      <c r="S1929" s="33"/>
      <c r="X1929" s="313">
        <v>83502.339451740016</v>
      </c>
    </row>
    <row r="1930" spans="1:24" x14ac:dyDescent="0.3">
      <c r="A1930" s="77" t="s">
        <v>2221</v>
      </c>
      <c r="B1930" s="77" t="s">
        <v>5155</v>
      </c>
      <c r="C1930" s="29">
        <v>13</v>
      </c>
      <c r="D1930" s="29">
        <v>76</v>
      </c>
      <c r="E1930" s="329">
        <v>630</v>
      </c>
      <c r="F1930" s="29">
        <v>2250</v>
      </c>
      <c r="G1930" s="29">
        <v>2180</v>
      </c>
      <c r="H1930" s="313">
        <v>3680.7750000000001</v>
      </c>
      <c r="I1930" s="313">
        <v>3010.8739499999997</v>
      </c>
      <c r="J1930" s="313">
        <v>2377.7806500000002</v>
      </c>
      <c r="K1930" s="20">
        <v>77.760000000000005</v>
      </c>
      <c r="L1930" s="314">
        <v>0.5</v>
      </c>
      <c r="M1930" s="315">
        <v>6</v>
      </c>
      <c r="N1930" s="772"/>
      <c r="O1930" s="372">
        <f t="shared" si="95"/>
        <v>103179</v>
      </c>
      <c r="Q1930" s="30"/>
      <c r="S1930" s="33"/>
      <c r="X1930" s="313">
        <v>89720.833489650002</v>
      </c>
    </row>
    <row r="1931" spans="1:24" x14ac:dyDescent="0.3">
      <c r="A1931" s="77" t="s">
        <v>2222</v>
      </c>
      <c r="B1931" s="77" t="s">
        <v>5156</v>
      </c>
      <c r="C1931" s="29">
        <v>14</v>
      </c>
      <c r="D1931" s="29">
        <v>76</v>
      </c>
      <c r="E1931" s="329">
        <v>680</v>
      </c>
      <c r="F1931" s="29">
        <v>2250</v>
      </c>
      <c r="G1931" s="29">
        <v>2180</v>
      </c>
      <c r="H1931" s="313">
        <v>3964.7204999999999</v>
      </c>
      <c r="I1931" s="313">
        <v>3243.1413689999999</v>
      </c>
      <c r="J1931" s="313">
        <v>2561.2094430000002</v>
      </c>
      <c r="K1931" s="20">
        <v>83.76</v>
      </c>
      <c r="L1931" s="314">
        <v>0.5</v>
      </c>
      <c r="M1931" s="315">
        <v>6</v>
      </c>
      <c r="N1931" s="773"/>
      <c r="O1931" s="372">
        <f t="shared" si="95"/>
        <v>110330</v>
      </c>
      <c r="Q1931" s="30"/>
      <c r="S1931" s="33"/>
      <c r="X1931" s="313">
        <v>95939.327527560017</v>
      </c>
    </row>
    <row r="1932" spans="1:24" x14ac:dyDescent="0.3">
      <c r="E1932" s="67"/>
      <c r="H1932" s="30"/>
      <c r="I1932" s="30"/>
      <c r="J1932" s="30"/>
      <c r="M1932" s="324"/>
      <c r="O1932" s="372">
        <f t="shared" si="95"/>
        <v>0</v>
      </c>
      <c r="Q1932" s="30"/>
      <c r="S1932" s="33"/>
      <c r="X1932" s="30"/>
    </row>
    <row r="1933" spans="1:24" x14ac:dyDescent="0.3">
      <c r="B1933" s="325" t="s">
        <v>199</v>
      </c>
      <c r="E1933" s="67"/>
      <c r="H1933" s="30"/>
      <c r="I1933" s="30"/>
      <c r="J1933" s="30"/>
      <c r="M1933" s="324"/>
      <c r="O1933" s="372">
        <f t="shared" ref="O1933:O1996" si="96">ROUND(X1933*1.15,0)</f>
        <v>0</v>
      </c>
      <c r="Q1933" s="30"/>
      <c r="S1933" s="30"/>
      <c r="X1933" s="30"/>
    </row>
    <row r="1934" spans="1:24" x14ac:dyDescent="0.3">
      <c r="A1934" s="77" t="s">
        <v>2223</v>
      </c>
      <c r="B1934" s="77" t="s">
        <v>3974</v>
      </c>
      <c r="C1934" s="29">
        <v>2</v>
      </c>
      <c r="D1934" s="29">
        <v>76</v>
      </c>
      <c r="E1934" s="329">
        <v>80</v>
      </c>
      <c r="F1934" s="29">
        <v>2500</v>
      </c>
      <c r="G1934" s="29">
        <v>2430</v>
      </c>
      <c r="H1934" s="313">
        <v>634.49549999999999</v>
      </c>
      <c r="I1934" s="313">
        <v>519.01731899999993</v>
      </c>
      <c r="J1934" s="313">
        <v>409.88409300000001</v>
      </c>
      <c r="K1934" s="20">
        <v>12.96</v>
      </c>
      <c r="L1934" s="314">
        <v>0.5</v>
      </c>
      <c r="M1934" s="315">
        <v>2</v>
      </c>
      <c r="N1934" s="771" t="s">
        <v>186</v>
      </c>
      <c r="O1934" s="372">
        <f t="shared" si="96"/>
        <v>29625</v>
      </c>
      <c r="Q1934" s="30"/>
      <c r="S1934" s="33"/>
      <c r="X1934" s="313">
        <v>25760.530666406255</v>
      </c>
    </row>
    <row r="1935" spans="1:24" x14ac:dyDescent="0.3">
      <c r="A1935" s="77" t="s">
        <v>2224</v>
      </c>
      <c r="B1935" s="77" t="s">
        <v>3975</v>
      </c>
      <c r="C1935" s="29">
        <v>3</v>
      </c>
      <c r="D1935" s="29">
        <v>76</v>
      </c>
      <c r="E1935" s="329">
        <v>130</v>
      </c>
      <c r="F1935" s="29">
        <v>2500</v>
      </c>
      <c r="G1935" s="29">
        <v>2430</v>
      </c>
      <c r="H1935" s="313">
        <v>951.15900000000011</v>
      </c>
      <c r="I1935" s="313">
        <v>778.04806200000007</v>
      </c>
      <c r="J1935" s="313">
        <v>614.44871400000011</v>
      </c>
      <c r="K1935" s="20">
        <v>19.559999999999999</v>
      </c>
      <c r="L1935" s="314">
        <v>0.5</v>
      </c>
      <c r="M1935" s="315">
        <v>4</v>
      </c>
      <c r="N1935" s="772"/>
      <c r="O1935" s="372">
        <f t="shared" si="96"/>
        <v>38517</v>
      </c>
      <c r="Q1935" s="30"/>
      <c r="S1935" s="33"/>
      <c r="X1935" s="313">
        <v>33493.146952753115</v>
      </c>
    </row>
    <row r="1936" spans="1:24" x14ac:dyDescent="0.3">
      <c r="A1936" s="77" t="s">
        <v>2225</v>
      </c>
      <c r="B1936" s="77" t="s">
        <v>3976</v>
      </c>
      <c r="C1936" s="29">
        <v>4</v>
      </c>
      <c r="D1936" s="29">
        <v>76</v>
      </c>
      <c r="E1936" s="329">
        <v>180</v>
      </c>
      <c r="F1936" s="29">
        <v>2500</v>
      </c>
      <c r="G1936" s="29">
        <v>2430</v>
      </c>
      <c r="H1936" s="313">
        <v>1267.8225</v>
      </c>
      <c r="I1936" s="313">
        <v>1037.0788049999999</v>
      </c>
      <c r="J1936" s="313">
        <v>819.01333499999998</v>
      </c>
      <c r="K1936" s="20">
        <v>26.16</v>
      </c>
      <c r="L1936" s="314">
        <v>0.5</v>
      </c>
      <c r="M1936" s="315">
        <v>4</v>
      </c>
      <c r="N1936" s="772"/>
      <c r="O1936" s="372">
        <f t="shared" si="96"/>
        <v>47428</v>
      </c>
      <c r="Q1936" s="30"/>
      <c r="S1936" s="33"/>
      <c r="X1936" s="313">
        <v>41241.974120325001</v>
      </c>
    </row>
    <row r="1937" spans="1:24" x14ac:dyDescent="0.3">
      <c r="A1937" s="77" t="s">
        <v>2226</v>
      </c>
      <c r="B1937" s="77" t="s">
        <v>5157</v>
      </c>
      <c r="C1937" s="29">
        <v>5</v>
      </c>
      <c r="D1937" s="29">
        <v>76</v>
      </c>
      <c r="E1937" s="329">
        <v>230</v>
      </c>
      <c r="F1937" s="29">
        <v>2500</v>
      </c>
      <c r="G1937" s="29">
        <v>2430</v>
      </c>
      <c r="H1937" s="313">
        <v>1584.4859999999999</v>
      </c>
      <c r="I1937" s="313">
        <v>1296.1095479999999</v>
      </c>
      <c r="J1937" s="313">
        <v>1023.577956</v>
      </c>
      <c r="K1937" s="20">
        <v>32.76</v>
      </c>
      <c r="L1937" s="314">
        <v>0.5</v>
      </c>
      <c r="M1937" s="315">
        <v>4</v>
      </c>
      <c r="N1937" s="772"/>
      <c r="O1937" s="372">
        <f t="shared" si="96"/>
        <v>56358</v>
      </c>
      <c r="Q1937" s="30"/>
      <c r="S1937" s="33"/>
      <c r="X1937" s="313">
        <v>49007.012169121866</v>
      </c>
    </row>
    <row r="1938" spans="1:24" x14ac:dyDescent="0.3">
      <c r="A1938" s="77" t="s">
        <v>2227</v>
      </c>
      <c r="B1938" s="77" t="s">
        <v>5158</v>
      </c>
      <c r="C1938" s="29">
        <v>6</v>
      </c>
      <c r="D1938" s="29">
        <v>76</v>
      </c>
      <c r="E1938" s="329">
        <v>280</v>
      </c>
      <c r="F1938" s="29">
        <v>2500</v>
      </c>
      <c r="G1938" s="29">
        <v>2430</v>
      </c>
      <c r="H1938" s="313">
        <v>1901.1494999999998</v>
      </c>
      <c r="I1938" s="313">
        <v>1555.1402909999997</v>
      </c>
      <c r="J1938" s="313">
        <v>1228.1425769999998</v>
      </c>
      <c r="K1938" s="20">
        <v>39.36</v>
      </c>
      <c r="L1938" s="314">
        <v>0.5</v>
      </c>
      <c r="M1938" s="315">
        <v>4</v>
      </c>
      <c r="N1938" s="772"/>
      <c r="O1938" s="372">
        <f t="shared" si="96"/>
        <v>65307</v>
      </c>
      <c r="Q1938" s="30"/>
      <c r="S1938" s="33"/>
      <c r="X1938" s="313">
        <v>56788.261099143769</v>
      </c>
    </row>
    <row r="1939" spans="1:24" x14ac:dyDescent="0.3">
      <c r="A1939" s="77" t="s">
        <v>2228</v>
      </c>
      <c r="B1939" s="77" t="s">
        <v>5159</v>
      </c>
      <c r="C1939" s="29">
        <v>7</v>
      </c>
      <c r="D1939" s="29">
        <v>76</v>
      </c>
      <c r="E1939" s="329">
        <v>330</v>
      </c>
      <c r="F1939" s="29">
        <v>2500</v>
      </c>
      <c r="G1939" s="29">
        <v>2430</v>
      </c>
      <c r="H1939" s="313">
        <v>2217.8130000000001</v>
      </c>
      <c r="I1939" s="313">
        <v>1814.171034</v>
      </c>
      <c r="J1939" s="313">
        <v>1432.7071980000001</v>
      </c>
      <c r="K1939" s="20">
        <v>45.96</v>
      </c>
      <c r="L1939" s="314">
        <v>0.5</v>
      </c>
      <c r="M1939" s="315">
        <v>4</v>
      </c>
      <c r="N1939" s="772"/>
      <c r="O1939" s="372">
        <f t="shared" si="96"/>
        <v>74274</v>
      </c>
      <c r="Q1939" s="30"/>
      <c r="S1939" s="33"/>
      <c r="X1939" s="313">
        <v>64585.720910390635</v>
      </c>
    </row>
    <row r="1940" spans="1:24" x14ac:dyDescent="0.3">
      <c r="A1940" s="77" t="s">
        <v>2229</v>
      </c>
      <c r="B1940" s="77" t="s">
        <v>5160</v>
      </c>
      <c r="C1940" s="29">
        <v>8</v>
      </c>
      <c r="D1940" s="29">
        <v>76</v>
      </c>
      <c r="E1940" s="329">
        <v>380</v>
      </c>
      <c r="F1940" s="29">
        <v>2500</v>
      </c>
      <c r="G1940" s="29">
        <v>2430</v>
      </c>
      <c r="H1940" s="313">
        <v>2535.645</v>
      </c>
      <c r="I1940" s="313">
        <v>2074.1576099999997</v>
      </c>
      <c r="J1940" s="313">
        <v>1638.02667</v>
      </c>
      <c r="K1940" s="20">
        <v>52.56</v>
      </c>
      <c r="L1940" s="314">
        <v>0.5</v>
      </c>
      <c r="M1940" s="315">
        <v>4</v>
      </c>
      <c r="N1940" s="772"/>
      <c r="O1940" s="372">
        <f t="shared" si="96"/>
        <v>83262</v>
      </c>
      <c r="Q1940" s="30"/>
      <c r="S1940" s="33"/>
      <c r="X1940" s="313">
        <v>72402.147222075015</v>
      </c>
    </row>
    <row r="1941" spans="1:24" x14ac:dyDescent="0.3">
      <c r="A1941" s="77" t="s">
        <v>2230</v>
      </c>
      <c r="B1941" s="77" t="s">
        <v>5161</v>
      </c>
      <c r="C1941" s="29">
        <v>9</v>
      </c>
      <c r="D1941" s="29">
        <v>76</v>
      </c>
      <c r="E1941" s="329">
        <v>430</v>
      </c>
      <c r="F1941" s="29">
        <v>2500</v>
      </c>
      <c r="G1941" s="29">
        <v>2430</v>
      </c>
      <c r="H1941" s="313">
        <v>2852.3084999999996</v>
      </c>
      <c r="I1941" s="313">
        <v>2333.1883529999996</v>
      </c>
      <c r="J1941" s="313">
        <v>1842.5912909999997</v>
      </c>
      <c r="K1941" s="20">
        <v>59.16</v>
      </c>
      <c r="L1941" s="314">
        <v>0.5</v>
      </c>
      <c r="M1941" s="315">
        <v>4</v>
      </c>
      <c r="N1941" s="772"/>
      <c r="O1941" s="372">
        <f t="shared" si="96"/>
        <v>92267</v>
      </c>
      <c r="Q1941" s="30"/>
      <c r="S1941" s="33"/>
      <c r="X1941" s="313">
        <v>80232.031678218744</v>
      </c>
    </row>
    <row r="1942" spans="1:24" x14ac:dyDescent="0.3">
      <c r="A1942" s="77" t="s">
        <v>2231</v>
      </c>
      <c r="B1942" s="77" t="s">
        <v>5162</v>
      </c>
      <c r="C1942" s="29">
        <v>10</v>
      </c>
      <c r="D1942" s="29">
        <v>76</v>
      </c>
      <c r="E1942" s="329">
        <v>480</v>
      </c>
      <c r="F1942" s="29">
        <v>2500</v>
      </c>
      <c r="G1942" s="29">
        <v>2430</v>
      </c>
      <c r="H1942" s="313">
        <v>3170.1405</v>
      </c>
      <c r="I1942" s="313">
        <v>2593.1749289999998</v>
      </c>
      <c r="J1942" s="313">
        <v>2047.9107630000001</v>
      </c>
      <c r="K1942" s="20">
        <v>65.760000000000005</v>
      </c>
      <c r="L1942" s="314">
        <v>0.5</v>
      </c>
      <c r="M1942" s="315">
        <v>6</v>
      </c>
      <c r="N1942" s="772"/>
      <c r="O1942" s="372">
        <f t="shared" si="96"/>
        <v>101296</v>
      </c>
      <c r="Q1942" s="30"/>
      <c r="S1942" s="33"/>
      <c r="X1942" s="313">
        <v>88083.649783800036</v>
      </c>
    </row>
    <row r="1943" spans="1:24" x14ac:dyDescent="0.3">
      <c r="A1943" s="77" t="s">
        <v>2232</v>
      </c>
      <c r="B1943" s="77" t="s">
        <v>5163</v>
      </c>
      <c r="C1943" s="29">
        <v>11</v>
      </c>
      <c r="D1943" s="29">
        <v>76</v>
      </c>
      <c r="E1943" s="329">
        <v>530</v>
      </c>
      <c r="F1943" s="29">
        <v>2500</v>
      </c>
      <c r="G1943" s="29">
        <v>2430</v>
      </c>
      <c r="H1943" s="313">
        <v>3486.8040000000001</v>
      </c>
      <c r="I1943" s="313">
        <v>2852.205672</v>
      </c>
      <c r="J1943" s="313">
        <v>2252.4753840000003</v>
      </c>
      <c r="K1943" s="20">
        <v>72.36</v>
      </c>
      <c r="L1943" s="314">
        <v>0.5</v>
      </c>
      <c r="M1943" s="315">
        <v>6</v>
      </c>
      <c r="N1943" s="772"/>
      <c r="O1943" s="372">
        <f t="shared" si="96"/>
        <v>110338</v>
      </c>
      <c r="Q1943" s="30"/>
      <c r="S1943" s="33"/>
      <c r="X1943" s="313">
        <v>95945.961767287517</v>
      </c>
    </row>
    <row r="1944" spans="1:24" x14ac:dyDescent="0.3">
      <c r="A1944" s="77" t="s">
        <v>2233</v>
      </c>
      <c r="B1944" s="77" t="s">
        <v>5164</v>
      </c>
      <c r="C1944" s="29">
        <v>12</v>
      </c>
      <c r="D1944" s="29">
        <v>76</v>
      </c>
      <c r="E1944" s="329">
        <v>580</v>
      </c>
      <c r="F1944" s="29">
        <v>2500</v>
      </c>
      <c r="G1944" s="29">
        <v>2430</v>
      </c>
      <c r="H1944" s="313">
        <v>3803.4674999999993</v>
      </c>
      <c r="I1944" s="313">
        <v>3111.2364149999994</v>
      </c>
      <c r="J1944" s="313">
        <v>2457.0400049999998</v>
      </c>
      <c r="K1944" s="20">
        <v>78.959999999999994</v>
      </c>
      <c r="L1944" s="314">
        <v>0.5</v>
      </c>
      <c r="M1944" s="315">
        <v>6</v>
      </c>
      <c r="N1944" s="772"/>
      <c r="O1944" s="372">
        <f t="shared" si="96"/>
        <v>119277</v>
      </c>
      <c r="Q1944" s="30"/>
      <c r="S1944" s="33"/>
      <c r="X1944" s="313">
        <v>103719.07931467501</v>
      </c>
    </row>
    <row r="1945" spans="1:24" x14ac:dyDescent="0.3">
      <c r="A1945" s="77" t="s">
        <v>2234</v>
      </c>
      <c r="B1945" s="77" t="s">
        <v>5165</v>
      </c>
      <c r="C1945" s="29">
        <v>13</v>
      </c>
      <c r="D1945" s="29">
        <v>76</v>
      </c>
      <c r="E1945" s="329">
        <v>630</v>
      </c>
      <c r="F1945" s="29">
        <v>2500</v>
      </c>
      <c r="G1945" s="29">
        <v>2430</v>
      </c>
      <c r="H1945" s="313">
        <v>4120.1310000000003</v>
      </c>
      <c r="I1945" s="313">
        <v>3370.2671580000001</v>
      </c>
      <c r="J1945" s="313">
        <v>2661.6046260000003</v>
      </c>
      <c r="K1945" s="20">
        <v>85.56</v>
      </c>
      <c r="L1945" s="314">
        <v>0.5</v>
      </c>
      <c r="M1945" s="315">
        <v>6</v>
      </c>
      <c r="N1945" s="772"/>
      <c r="O1945" s="372">
        <f t="shared" si="96"/>
        <v>128216</v>
      </c>
      <c r="Q1945" s="30"/>
      <c r="S1945" s="33"/>
      <c r="X1945" s="313">
        <v>111492.19686206248</v>
      </c>
    </row>
    <row r="1946" spans="1:24" x14ac:dyDescent="0.3">
      <c r="A1946" s="77" t="s">
        <v>2235</v>
      </c>
      <c r="B1946" s="77" t="s">
        <v>5166</v>
      </c>
      <c r="C1946" s="29">
        <v>14</v>
      </c>
      <c r="D1946" s="29">
        <v>76</v>
      </c>
      <c r="E1946" s="329">
        <v>680</v>
      </c>
      <c r="F1946" s="29">
        <v>2500</v>
      </c>
      <c r="G1946" s="29">
        <v>2430</v>
      </c>
      <c r="H1946" s="313">
        <v>4437.9629999999997</v>
      </c>
      <c r="I1946" s="313">
        <v>3630.2537339999994</v>
      </c>
      <c r="J1946" s="313">
        <v>2866.924098</v>
      </c>
      <c r="K1946" s="20">
        <v>92.16</v>
      </c>
      <c r="L1946" s="314">
        <v>0.5</v>
      </c>
      <c r="M1946" s="315">
        <v>6</v>
      </c>
      <c r="N1946" s="773"/>
      <c r="O1946" s="372">
        <f t="shared" si="96"/>
        <v>137155</v>
      </c>
      <c r="Q1946" s="30"/>
      <c r="S1946" s="33"/>
      <c r="X1946" s="313">
        <v>119265.31440945</v>
      </c>
    </row>
    <row r="1947" spans="1:24" x14ac:dyDescent="0.3">
      <c r="E1947" s="67"/>
      <c r="H1947" s="30"/>
      <c r="I1947" s="30"/>
      <c r="J1947" s="30"/>
      <c r="M1947" s="324"/>
      <c r="O1947" s="372">
        <f t="shared" si="96"/>
        <v>0</v>
      </c>
      <c r="Q1947" s="30"/>
      <c r="S1947" s="30"/>
      <c r="X1947" s="30"/>
    </row>
    <row r="1948" spans="1:24" x14ac:dyDescent="0.3">
      <c r="B1948" s="325" t="s">
        <v>200</v>
      </c>
      <c r="E1948" s="67"/>
      <c r="H1948" s="30"/>
      <c r="I1948" s="30"/>
      <c r="J1948" s="30"/>
      <c r="M1948" s="324"/>
      <c r="O1948" s="372">
        <f t="shared" si="96"/>
        <v>0</v>
      </c>
      <c r="Q1948" s="30"/>
      <c r="S1948" s="30"/>
      <c r="X1948" s="30"/>
    </row>
    <row r="1949" spans="1:24" x14ac:dyDescent="0.3">
      <c r="A1949" s="77" t="s">
        <v>2236</v>
      </c>
      <c r="B1949" s="77" t="s">
        <v>3977</v>
      </c>
      <c r="C1949" s="29">
        <v>2</v>
      </c>
      <c r="D1949" s="29">
        <v>76</v>
      </c>
      <c r="E1949" s="329">
        <v>80</v>
      </c>
      <c r="F1949" s="29">
        <v>3000</v>
      </c>
      <c r="G1949" s="29">
        <v>2930</v>
      </c>
      <c r="H1949" s="313">
        <v>760.69349999999986</v>
      </c>
      <c r="I1949" s="313">
        <v>622.24728299999981</v>
      </c>
      <c r="J1949" s="313">
        <v>491.4080009999999</v>
      </c>
      <c r="K1949" s="20">
        <v>15.36</v>
      </c>
      <c r="L1949" s="314">
        <v>0.5</v>
      </c>
      <c r="M1949" s="315">
        <v>2</v>
      </c>
      <c r="N1949" s="771" t="s">
        <v>186</v>
      </c>
      <c r="O1949" s="372">
        <f t="shared" si="96"/>
        <v>34943</v>
      </c>
      <c r="Q1949" s="30"/>
      <c r="S1949" s="33"/>
      <c r="X1949" s="313">
        <v>30385.560799687504</v>
      </c>
    </row>
    <row r="1950" spans="1:24" x14ac:dyDescent="0.3">
      <c r="A1950" s="77" t="s">
        <v>2237</v>
      </c>
      <c r="B1950" s="77" t="s">
        <v>3978</v>
      </c>
      <c r="C1950" s="29">
        <v>3</v>
      </c>
      <c r="D1950" s="29">
        <v>76</v>
      </c>
      <c r="E1950" s="329">
        <v>130</v>
      </c>
      <c r="F1950" s="29">
        <v>3000</v>
      </c>
      <c r="G1950" s="29">
        <v>2930</v>
      </c>
      <c r="H1950" s="313">
        <v>1141.6244999999999</v>
      </c>
      <c r="I1950" s="313">
        <v>933.84884099999988</v>
      </c>
      <c r="J1950" s="313">
        <v>737.48942699999998</v>
      </c>
      <c r="K1950" s="20">
        <v>23.16</v>
      </c>
      <c r="L1950" s="314">
        <v>0.5</v>
      </c>
      <c r="M1950" s="315">
        <v>4</v>
      </c>
      <c r="N1950" s="772"/>
      <c r="O1950" s="372">
        <f t="shared" si="96"/>
        <v>45614</v>
      </c>
      <c r="Q1950" s="30"/>
      <c r="S1950" s="33"/>
      <c r="X1950" s="313">
        <v>39664.700343303746</v>
      </c>
    </row>
    <row r="1951" spans="1:24" x14ac:dyDescent="0.3">
      <c r="A1951" s="77" t="s">
        <v>2238</v>
      </c>
      <c r="B1951" s="77" t="s">
        <v>3979</v>
      </c>
      <c r="C1951" s="29">
        <v>4</v>
      </c>
      <c r="D1951" s="29">
        <v>76</v>
      </c>
      <c r="E1951" s="329">
        <v>180</v>
      </c>
      <c r="F1951" s="29">
        <v>3000</v>
      </c>
      <c r="G1951" s="29">
        <v>2930</v>
      </c>
      <c r="H1951" s="313">
        <v>1521.3869999999997</v>
      </c>
      <c r="I1951" s="313">
        <v>1244.4945659999996</v>
      </c>
      <c r="J1951" s="313">
        <v>982.8160019999998</v>
      </c>
      <c r="K1951" s="20">
        <v>30.96</v>
      </c>
      <c r="L1951" s="314">
        <v>0.5</v>
      </c>
      <c r="M1951" s="315">
        <v>4</v>
      </c>
      <c r="N1951" s="772"/>
      <c r="O1951" s="372">
        <f t="shared" si="96"/>
        <v>56308</v>
      </c>
      <c r="Q1951" s="30"/>
      <c r="S1951" s="33"/>
      <c r="X1951" s="313">
        <v>48963.292944390007</v>
      </c>
    </row>
    <row r="1952" spans="1:24" x14ac:dyDescent="0.3">
      <c r="A1952" s="77" t="s">
        <v>2239</v>
      </c>
      <c r="B1952" s="77" t="s">
        <v>5167</v>
      </c>
      <c r="C1952" s="29">
        <v>5</v>
      </c>
      <c r="D1952" s="29">
        <v>76</v>
      </c>
      <c r="E1952" s="329">
        <v>230</v>
      </c>
      <c r="F1952" s="29">
        <v>3000</v>
      </c>
      <c r="G1952" s="29">
        <v>2930</v>
      </c>
      <c r="H1952" s="313">
        <v>1902.3180000000002</v>
      </c>
      <c r="I1952" s="313">
        <v>1556.0961240000001</v>
      </c>
      <c r="J1952" s="313">
        <v>1228.8974280000002</v>
      </c>
      <c r="K1952" s="20">
        <v>38.76</v>
      </c>
      <c r="L1952" s="314">
        <v>0.5</v>
      </c>
      <c r="M1952" s="315">
        <v>4</v>
      </c>
      <c r="N1952" s="772"/>
      <c r="O1952" s="372">
        <f t="shared" si="96"/>
        <v>67024</v>
      </c>
      <c r="Q1952" s="30"/>
      <c r="S1952" s="33"/>
      <c r="X1952" s="313">
        <v>58281.338602946264</v>
      </c>
    </row>
    <row r="1953" spans="1:24" x14ac:dyDescent="0.3">
      <c r="A1953" s="77" t="s">
        <v>2240</v>
      </c>
      <c r="B1953" s="77" t="s">
        <v>5168</v>
      </c>
      <c r="C1953" s="29">
        <v>6</v>
      </c>
      <c r="D1953" s="29">
        <v>76</v>
      </c>
      <c r="E1953" s="329">
        <v>280</v>
      </c>
      <c r="F1953" s="29">
        <v>3000</v>
      </c>
      <c r="G1953" s="29">
        <v>2930</v>
      </c>
      <c r="H1953" s="313">
        <v>2282.0805</v>
      </c>
      <c r="I1953" s="313">
        <v>1866.741849</v>
      </c>
      <c r="J1953" s="313">
        <v>1474.224003</v>
      </c>
      <c r="K1953" s="20">
        <v>46.56</v>
      </c>
      <c r="L1953" s="314">
        <v>0.5</v>
      </c>
      <c r="M1953" s="315">
        <v>4</v>
      </c>
      <c r="N1953" s="772"/>
      <c r="O1953" s="372">
        <f t="shared" si="96"/>
        <v>77762</v>
      </c>
      <c r="Q1953" s="30"/>
      <c r="S1953" s="33"/>
      <c r="X1953" s="313">
        <v>67618.837318972495</v>
      </c>
    </row>
    <row r="1954" spans="1:24" x14ac:dyDescent="0.3">
      <c r="A1954" s="77" t="s">
        <v>2241</v>
      </c>
      <c r="B1954" s="77" t="s">
        <v>5169</v>
      </c>
      <c r="C1954" s="29">
        <v>7</v>
      </c>
      <c r="D1954" s="29">
        <v>76</v>
      </c>
      <c r="E1954" s="329">
        <v>330</v>
      </c>
      <c r="F1954" s="29">
        <v>3000</v>
      </c>
      <c r="G1954" s="29">
        <v>2930</v>
      </c>
      <c r="H1954" s="313">
        <v>2663.0114999999996</v>
      </c>
      <c r="I1954" s="313">
        <v>2178.3434069999994</v>
      </c>
      <c r="J1954" s="313">
        <v>1720.3054289999998</v>
      </c>
      <c r="K1954" s="20">
        <v>54.36</v>
      </c>
      <c r="L1954" s="314">
        <v>0.5</v>
      </c>
      <c r="M1954" s="315">
        <v>4</v>
      </c>
      <c r="N1954" s="772"/>
      <c r="O1954" s="372">
        <f t="shared" si="96"/>
        <v>88522</v>
      </c>
      <c r="Q1954" s="30"/>
      <c r="S1954" s="33"/>
      <c r="X1954" s="313">
        <v>76975.789092468738</v>
      </c>
    </row>
    <row r="1955" spans="1:24" x14ac:dyDescent="0.3">
      <c r="A1955" s="77" t="s">
        <v>2242</v>
      </c>
      <c r="B1955" s="77" t="s">
        <v>5170</v>
      </c>
      <c r="C1955" s="29">
        <v>8</v>
      </c>
      <c r="D1955" s="29">
        <v>76</v>
      </c>
      <c r="E1955" s="329">
        <v>380</v>
      </c>
      <c r="F1955" s="29">
        <v>3000</v>
      </c>
      <c r="G1955" s="29">
        <v>2930</v>
      </c>
      <c r="H1955" s="313">
        <v>3042.7739999999994</v>
      </c>
      <c r="I1955" s="313">
        <v>2488.9891319999992</v>
      </c>
      <c r="J1955" s="313">
        <v>1965.6320039999996</v>
      </c>
      <c r="K1955" s="20">
        <v>62.160000000000004</v>
      </c>
      <c r="L1955" s="314">
        <v>0.5</v>
      </c>
      <c r="M1955" s="315">
        <v>4</v>
      </c>
      <c r="N1955" s="772"/>
      <c r="O1955" s="372">
        <f t="shared" si="96"/>
        <v>99309</v>
      </c>
      <c r="Q1955" s="30"/>
      <c r="S1955" s="33"/>
      <c r="X1955" s="313">
        <v>86355.500666490014</v>
      </c>
    </row>
    <row r="1956" spans="1:24" x14ac:dyDescent="0.3">
      <c r="A1956" s="77" t="s">
        <v>2243</v>
      </c>
      <c r="B1956" s="77" t="s">
        <v>5171</v>
      </c>
      <c r="C1956" s="29">
        <v>9</v>
      </c>
      <c r="D1956" s="29">
        <v>76</v>
      </c>
      <c r="E1956" s="329">
        <v>430</v>
      </c>
      <c r="F1956" s="29">
        <v>3000</v>
      </c>
      <c r="G1956" s="29">
        <v>2930</v>
      </c>
      <c r="H1956" s="313">
        <v>3423.7049999999999</v>
      </c>
      <c r="I1956" s="313">
        <v>2800.5906899999995</v>
      </c>
      <c r="J1956" s="313">
        <v>2211.7134300000002</v>
      </c>
      <c r="K1956" s="20">
        <v>69.959999999999994</v>
      </c>
      <c r="L1956" s="314">
        <v>0.5</v>
      </c>
      <c r="M1956" s="315">
        <v>4</v>
      </c>
      <c r="N1956" s="772"/>
      <c r="O1956" s="372">
        <f t="shared" si="96"/>
        <v>110114</v>
      </c>
      <c r="Q1956" s="30"/>
      <c r="S1956" s="33"/>
      <c r="X1956" s="313">
        <v>95751.362013862497</v>
      </c>
    </row>
    <row r="1957" spans="1:24" x14ac:dyDescent="0.3">
      <c r="A1957" s="77" t="s">
        <v>2244</v>
      </c>
      <c r="B1957" s="77" t="s">
        <v>5172</v>
      </c>
      <c r="C1957" s="29">
        <v>10</v>
      </c>
      <c r="D1957" s="29">
        <v>76</v>
      </c>
      <c r="E1957" s="329">
        <v>480</v>
      </c>
      <c r="F1957" s="29">
        <v>3000</v>
      </c>
      <c r="G1957" s="29">
        <v>2930</v>
      </c>
      <c r="H1957" s="313">
        <v>3803.4674999999993</v>
      </c>
      <c r="I1957" s="313">
        <v>3111.2364149999994</v>
      </c>
      <c r="J1957" s="313">
        <v>2457.0400049999998</v>
      </c>
      <c r="K1957" s="20">
        <v>77.760000000000005</v>
      </c>
      <c r="L1957" s="314">
        <v>0.5</v>
      </c>
      <c r="M1957" s="315">
        <v>6</v>
      </c>
      <c r="N1957" s="772"/>
      <c r="O1957" s="372">
        <f t="shared" si="96"/>
        <v>120949</v>
      </c>
      <c r="Q1957" s="30"/>
      <c r="S1957" s="33"/>
      <c r="X1957" s="313">
        <v>105173.30374056002</v>
      </c>
    </row>
    <row r="1958" spans="1:24" x14ac:dyDescent="0.3">
      <c r="A1958" s="77" t="s">
        <v>2245</v>
      </c>
      <c r="B1958" s="77" t="s">
        <v>5173</v>
      </c>
      <c r="C1958" s="29">
        <v>11</v>
      </c>
      <c r="D1958" s="29">
        <v>76</v>
      </c>
      <c r="E1958" s="329">
        <v>530</v>
      </c>
      <c r="F1958" s="29">
        <v>3000</v>
      </c>
      <c r="G1958" s="29">
        <v>2930</v>
      </c>
      <c r="H1958" s="313">
        <v>4184.3985000000002</v>
      </c>
      <c r="I1958" s="313">
        <v>3422.8379730000001</v>
      </c>
      <c r="J1958" s="313">
        <v>2703.121431</v>
      </c>
      <c r="K1958" s="20">
        <v>85.56</v>
      </c>
      <c r="L1958" s="314">
        <v>0.5</v>
      </c>
      <c r="M1958" s="315">
        <v>6</v>
      </c>
      <c r="N1958" s="772"/>
      <c r="O1958" s="372">
        <f t="shared" si="96"/>
        <v>131799</v>
      </c>
      <c r="Q1958" s="30"/>
      <c r="S1958" s="33"/>
      <c r="X1958" s="313">
        <v>114608.07812074502</v>
      </c>
    </row>
    <row r="1959" spans="1:24" x14ac:dyDescent="0.3">
      <c r="A1959" s="77" t="s">
        <v>2246</v>
      </c>
      <c r="B1959" s="77" t="s">
        <v>5174</v>
      </c>
      <c r="C1959" s="29">
        <v>12</v>
      </c>
      <c r="D1959" s="29">
        <v>76</v>
      </c>
      <c r="E1959" s="329">
        <v>580</v>
      </c>
      <c r="F1959" s="29">
        <v>3000</v>
      </c>
      <c r="G1959" s="29">
        <v>2930</v>
      </c>
      <c r="H1959" s="313">
        <v>4564.1610000000001</v>
      </c>
      <c r="I1959" s="313">
        <v>3733.483698</v>
      </c>
      <c r="J1959" s="313">
        <v>2948.4480060000001</v>
      </c>
      <c r="K1959" s="20">
        <v>93.36</v>
      </c>
      <c r="L1959" s="314">
        <v>0.5</v>
      </c>
      <c r="M1959" s="315">
        <v>6</v>
      </c>
      <c r="N1959" s="772"/>
      <c r="O1959" s="372">
        <f t="shared" si="96"/>
        <v>142526</v>
      </c>
      <c r="Q1959" s="30"/>
      <c r="S1959" s="33"/>
      <c r="X1959" s="313">
        <v>123935.81917760998</v>
      </c>
    </row>
    <row r="1960" spans="1:24" x14ac:dyDescent="0.3">
      <c r="A1960" s="77" t="s">
        <v>2247</v>
      </c>
      <c r="B1960" s="77" t="s">
        <v>5175</v>
      </c>
      <c r="C1960" s="29">
        <v>13</v>
      </c>
      <c r="D1960" s="29">
        <v>76</v>
      </c>
      <c r="E1960" s="329">
        <v>630</v>
      </c>
      <c r="F1960" s="29">
        <v>3000</v>
      </c>
      <c r="G1960" s="29">
        <v>2930</v>
      </c>
      <c r="H1960" s="313">
        <v>4945.0919999999996</v>
      </c>
      <c r="I1960" s="313">
        <v>4045.0852559999994</v>
      </c>
      <c r="J1960" s="313">
        <v>3194.5294319999998</v>
      </c>
      <c r="K1960" s="20">
        <v>101.16000000000001</v>
      </c>
      <c r="L1960" s="314">
        <v>0.5</v>
      </c>
      <c r="M1960" s="315">
        <v>6</v>
      </c>
      <c r="N1960" s="772"/>
      <c r="O1960" s="372">
        <f t="shared" si="96"/>
        <v>153253</v>
      </c>
      <c r="Q1960" s="30"/>
      <c r="S1960" s="33"/>
      <c r="X1960" s="313">
        <v>133263.56023447501</v>
      </c>
    </row>
    <row r="1961" spans="1:24" x14ac:dyDescent="0.3">
      <c r="A1961" s="77" t="s">
        <v>2248</v>
      </c>
      <c r="B1961" s="77" t="s">
        <v>5176</v>
      </c>
      <c r="C1961" s="29">
        <v>14</v>
      </c>
      <c r="D1961" s="29">
        <v>76</v>
      </c>
      <c r="E1961" s="329">
        <v>680</v>
      </c>
      <c r="F1961" s="29">
        <v>3000</v>
      </c>
      <c r="G1961" s="29">
        <v>2930</v>
      </c>
      <c r="H1961" s="313">
        <v>5324.8544999999995</v>
      </c>
      <c r="I1961" s="313">
        <v>4355.7309809999997</v>
      </c>
      <c r="J1961" s="313">
        <v>3439.8560069999999</v>
      </c>
      <c r="K1961" s="20">
        <v>108.96</v>
      </c>
      <c r="L1961" s="314">
        <v>0.5</v>
      </c>
      <c r="M1961" s="315">
        <v>6</v>
      </c>
      <c r="N1961" s="773"/>
      <c r="O1961" s="372">
        <f t="shared" si="96"/>
        <v>163980</v>
      </c>
      <c r="Q1961" s="30"/>
      <c r="S1961" s="33"/>
      <c r="X1961" s="313">
        <v>142591.30129134003</v>
      </c>
    </row>
    <row r="1962" spans="1:24" x14ac:dyDescent="0.3">
      <c r="O1962" s="372">
        <f t="shared" si="96"/>
        <v>0</v>
      </c>
      <c r="Q1962" s="30"/>
    </row>
    <row r="1963" spans="1:24" x14ac:dyDescent="0.3">
      <c r="A1963" s="77" t="s">
        <v>2249</v>
      </c>
      <c r="B1963" s="77" t="s">
        <v>3980</v>
      </c>
      <c r="C1963" s="29">
        <v>2</v>
      </c>
      <c r="D1963" s="29">
        <v>54</v>
      </c>
      <c r="E1963" s="29">
        <v>500</v>
      </c>
      <c r="F1963" s="29">
        <v>106</v>
      </c>
      <c r="G1963" s="29">
        <v>50</v>
      </c>
      <c r="H1963" s="313">
        <v>127.92</v>
      </c>
      <c r="I1963" s="313">
        <v>104.63856</v>
      </c>
      <c r="J1963" s="313">
        <v>82.636319999999998</v>
      </c>
      <c r="K1963" s="20">
        <v>3.36</v>
      </c>
      <c r="L1963" s="314">
        <v>0.5</v>
      </c>
      <c r="M1963" s="315">
        <v>2</v>
      </c>
      <c r="N1963" s="771" t="s">
        <v>201</v>
      </c>
      <c r="O1963" s="372">
        <f t="shared" si="96"/>
        <v>12440</v>
      </c>
      <c r="Q1963" s="30"/>
      <c r="X1963" s="313">
        <v>10817.055567449999</v>
      </c>
    </row>
    <row r="1964" spans="1:24" x14ac:dyDescent="0.3">
      <c r="A1964" s="77" t="s">
        <v>2250</v>
      </c>
      <c r="B1964" s="77" t="s">
        <v>3981</v>
      </c>
      <c r="C1964" s="29">
        <v>3</v>
      </c>
      <c r="D1964" s="29">
        <v>54</v>
      </c>
      <c r="E1964" s="29">
        <v>500</v>
      </c>
      <c r="F1964" s="29">
        <v>162</v>
      </c>
      <c r="G1964" s="29">
        <v>106</v>
      </c>
      <c r="H1964" s="313">
        <v>190.65</v>
      </c>
      <c r="I1964" s="313">
        <v>155.95169999999999</v>
      </c>
      <c r="J1964" s="313">
        <v>123.15989999999999</v>
      </c>
      <c r="K1964" s="20">
        <v>5.16</v>
      </c>
      <c r="L1964" s="314">
        <v>0.5</v>
      </c>
      <c r="M1964" s="315">
        <v>4</v>
      </c>
      <c r="N1964" s="772"/>
      <c r="O1964" s="372">
        <f t="shared" si="96"/>
        <v>14643</v>
      </c>
      <c r="Q1964" s="30"/>
      <c r="X1964" s="313">
        <v>12732.670728063</v>
      </c>
    </row>
    <row r="1965" spans="1:24" x14ac:dyDescent="0.3">
      <c r="A1965" s="77" t="s">
        <v>2251</v>
      </c>
      <c r="B1965" s="77" t="s">
        <v>3982</v>
      </c>
      <c r="C1965" s="29">
        <v>4</v>
      </c>
      <c r="D1965" s="29">
        <v>54</v>
      </c>
      <c r="E1965" s="29">
        <v>500</v>
      </c>
      <c r="F1965" s="29">
        <v>218</v>
      </c>
      <c r="G1965" s="29">
        <v>162</v>
      </c>
      <c r="H1965" s="313">
        <v>253.38</v>
      </c>
      <c r="I1965" s="313">
        <v>207.26483999999999</v>
      </c>
      <c r="J1965" s="313">
        <v>163.68348</v>
      </c>
      <c r="K1965" s="20">
        <v>6.96</v>
      </c>
      <c r="L1965" s="314">
        <v>0.5</v>
      </c>
      <c r="M1965" s="315">
        <v>4</v>
      </c>
      <c r="N1965" s="772"/>
      <c r="O1965" s="372">
        <f t="shared" si="96"/>
        <v>16850</v>
      </c>
      <c r="Q1965" s="30"/>
      <c r="X1965" s="313">
        <v>14652.296409959996</v>
      </c>
    </row>
    <row r="1966" spans="1:24" x14ac:dyDescent="0.3">
      <c r="A1966" s="317" t="s">
        <v>2252</v>
      </c>
      <c r="B1966" s="317" t="s">
        <v>5177</v>
      </c>
      <c r="C1966" s="318">
        <v>5</v>
      </c>
      <c r="D1966" s="318">
        <v>54</v>
      </c>
      <c r="E1966" s="318">
        <v>500</v>
      </c>
      <c r="F1966" s="318">
        <v>274</v>
      </c>
      <c r="G1966" s="318">
        <v>218</v>
      </c>
      <c r="H1966" s="319">
        <v>317.34000000000003</v>
      </c>
      <c r="I1966" s="319">
        <v>259.58411999999998</v>
      </c>
      <c r="J1966" s="319">
        <v>205.00164000000004</v>
      </c>
      <c r="K1966" s="340">
        <v>8.76</v>
      </c>
      <c r="L1966" s="320">
        <v>0.5</v>
      </c>
      <c r="M1966" s="321">
        <v>4</v>
      </c>
      <c r="N1966" s="772"/>
      <c r="O1966" s="372">
        <f t="shared" si="96"/>
        <v>19061</v>
      </c>
      <c r="Q1966" s="30"/>
      <c r="X1966" s="319">
        <v>16575.053582142005</v>
      </c>
    </row>
    <row r="1967" spans="1:24" x14ac:dyDescent="0.3">
      <c r="A1967" s="77" t="s">
        <v>2253</v>
      </c>
      <c r="B1967" s="77" t="s">
        <v>5178</v>
      </c>
      <c r="C1967" s="29">
        <v>6</v>
      </c>
      <c r="D1967" s="29">
        <v>54</v>
      </c>
      <c r="E1967" s="29">
        <v>500</v>
      </c>
      <c r="F1967" s="29">
        <v>330</v>
      </c>
      <c r="G1967" s="29">
        <v>274</v>
      </c>
      <c r="H1967" s="313">
        <v>381.3</v>
      </c>
      <c r="I1967" s="313">
        <v>311.90339999999998</v>
      </c>
      <c r="J1967" s="313">
        <v>246.31980000000001</v>
      </c>
      <c r="K1967" s="20">
        <v>10.559999999999999</v>
      </c>
      <c r="L1967" s="314">
        <v>0.5</v>
      </c>
      <c r="M1967" s="315">
        <v>4</v>
      </c>
      <c r="N1967" s="772"/>
      <c r="O1967" s="372">
        <f t="shared" si="96"/>
        <v>21278</v>
      </c>
      <c r="Q1967" s="30"/>
      <c r="X1967" s="313">
        <v>18502.699384223994</v>
      </c>
    </row>
    <row r="1968" spans="1:24" x14ac:dyDescent="0.3">
      <c r="A1968" s="77" t="s">
        <v>2254</v>
      </c>
      <c r="B1968" s="77" t="s">
        <v>5179</v>
      </c>
      <c r="C1968" s="29">
        <v>7</v>
      </c>
      <c r="D1968" s="29">
        <v>54</v>
      </c>
      <c r="E1968" s="29">
        <v>500</v>
      </c>
      <c r="F1968" s="29">
        <v>386</v>
      </c>
      <c r="G1968" s="29">
        <v>330</v>
      </c>
      <c r="H1968" s="313">
        <v>444.03</v>
      </c>
      <c r="I1968" s="313">
        <v>363.21653999999995</v>
      </c>
      <c r="J1968" s="313">
        <v>286.84337999999997</v>
      </c>
      <c r="K1968" s="20">
        <v>12.36</v>
      </c>
      <c r="L1968" s="314">
        <v>0.5</v>
      </c>
      <c r="M1968" s="315">
        <v>4</v>
      </c>
      <c r="N1968" s="772"/>
      <c r="O1968" s="372">
        <f t="shared" si="96"/>
        <v>23498</v>
      </c>
      <c r="Q1968" s="30"/>
      <c r="X1968" s="313">
        <v>20433.474831825002</v>
      </c>
    </row>
    <row r="1969" spans="1:24" x14ac:dyDescent="0.3">
      <c r="A1969" s="317" t="s">
        <v>2255</v>
      </c>
      <c r="B1969" s="317" t="s">
        <v>5180</v>
      </c>
      <c r="C1969" s="318">
        <v>8</v>
      </c>
      <c r="D1969" s="318">
        <v>54</v>
      </c>
      <c r="E1969" s="318">
        <v>500</v>
      </c>
      <c r="F1969" s="318">
        <v>442</v>
      </c>
      <c r="G1969" s="318">
        <v>386</v>
      </c>
      <c r="H1969" s="319">
        <v>506.76</v>
      </c>
      <c r="I1969" s="319">
        <v>414.52967999999998</v>
      </c>
      <c r="J1969" s="319">
        <v>327.36696000000001</v>
      </c>
      <c r="K1969" s="340">
        <v>14.16</v>
      </c>
      <c r="L1969" s="320">
        <v>0.5</v>
      </c>
      <c r="M1969" s="321">
        <v>4</v>
      </c>
      <c r="N1969" s="772"/>
      <c r="O1969" s="372">
        <f t="shared" si="96"/>
        <v>25725</v>
      </c>
      <c r="Q1969" s="30"/>
      <c r="X1969" s="319">
        <v>22369.140754092001</v>
      </c>
    </row>
    <row r="1970" spans="1:24" x14ac:dyDescent="0.3">
      <c r="A1970" s="77" t="s">
        <v>2256</v>
      </c>
      <c r="B1970" s="77" t="s">
        <v>5181</v>
      </c>
      <c r="C1970" s="29">
        <v>9</v>
      </c>
      <c r="D1970" s="29">
        <v>54</v>
      </c>
      <c r="E1970" s="29">
        <v>500</v>
      </c>
      <c r="F1970" s="29">
        <v>498</v>
      </c>
      <c r="G1970" s="29">
        <v>442</v>
      </c>
      <c r="H1970" s="313">
        <v>570.71999999999991</v>
      </c>
      <c r="I1970" s="313">
        <v>466.84895999999992</v>
      </c>
      <c r="J1970" s="313">
        <v>368.68511999999993</v>
      </c>
      <c r="K1970" s="20">
        <v>15.959999999999999</v>
      </c>
      <c r="L1970" s="314">
        <v>0.5</v>
      </c>
      <c r="M1970" s="315">
        <v>4</v>
      </c>
      <c r="N1970" s="772"/>
      <c r="O1970" s="372">
        <f t="shared" si="96"/>
        <v>27954</v>
      </c>
      <c r="Q1970" s="30"/>
      <c r="X1970" s="313">
        <v>24307.934477112001</v>
      </c>
    </row>
    <row r="1971" spans="1:24" x14ac:dyDescent="0.3">
      <c r="A1971" s="77" t="s">
        <v>2257</v>
      </c>
      <c r="B1971" s="77" t="s">
        <v>5182</v>
      </c>
      <c r="C1971" s="29">
        <v>10</v>
      </c>
      <c r="D1971" s="29">
        <v>54</v>
      </c>
      <c r="E1971" s="29">
        <v>500</v>
      </c>
      <c r="F1971" s="29">
        <v>554</v>
      </c>
      <c r="G1971" s="29">
        <v>498</v>
      </c>
      <c r="H1971" s="313">
        <v>634.68000000000006</v>
      </c>
      <c r="I1971" s="313">
        <v>519.16823999999997</v>
      </c>
      <c r="J1971" s="313">
        <v>410.00328000000007</v>
      </c>
      <c r="K1971" s="20">
        <v>17.759999999999998</v>
      </c>
      <c r="L1971" s="314">
        <v>0.5</v>
      </c>
      <c r="M1971" s="315">
        <v>6</v>
      </c>
      <c r="N1971" s="772"/>
      <c r="O1971" s="372">
        <f t="shared" si="96"/>
        <v>30189</v>
      </c>
      <c r="Q1971" s="30"/>
      <c r="X1971" s="313">
        <v>26251.620519564</v>
      </c>
    </row>
    <row r="1972" spans="1:24" x14ac:dyDescent="0.3">
      <c r="A1972" s="317" t="s">
        <v>2258</v>
      </c>
      <c r="B1972" s="317" t="s">
        <v>5183</v>
      </c>
      <c r="C1972" s="318">
        <v>11</v>
      </c>
      <c r="D1972" s="318">
        <v>54</v>
      </c>
      <c r="E1972" s="318">
        <v>500</v>
      </c>
      <c r="F1972" s="318">
        <v>610</v>
      </c>
      <c r="G1972" s="318">
        <v>554</v>
      </c>
      <c r="H1972" s="319">
        <v>698.64</v>
      </c>
      <c r="I1972" s="319">
        <v>571.4875199999999</v>
      </c>
      <c r="J1972" s="319">
        <v>451.32144</v>
      </c>
      <c r="K1972" s="340">
        <v>19.559999999999999</v>
      </c>
      <c r="L1972" s="320">
        <v>0.5</v>
      </c>
      <c r="M1972" s="321">
        <v>6</v>
      </c>
      <c r="N1972" s="772"/>
      <c r="O1972" s="372">
        <f t="shared" si="96"/>
        <v>32426</v>
      </c>
      <c r="Q1972" s="30"/>
      <c r="X1972" s="319">
        <v>28196.663387409011</v>
      </c>
    </row>
    <row r="1973" spans="1:24" x14ac:dyDescent="0.3">
      <c r="A1973" s="77" t="s">
        <v>2259</v>
      </c>
      <c r="B1973" s="77" t="s">
        <v>5184</v>
      </c>
      <c r="C1973" s="29">
        <v>12</v>
      </c>
      <c r="D1973" s="29">
        <v>54</v>
      </c>
      <c r="E1973" s="29">
        <v>500</v>
      </c>
      <c r="F1973" s="29">
        <v>666</v>
      </c>
      <c r="G1973" s="29">
        <v>610</v>
      </c>
      <c r="H1973" s="313">
        <v>761.37</v>
      </c>
      <c r="I1973" s="313">
        <v>622.80065999999999</v>
      </c>
      <c r="J1973" s="313">
        <v>491.84502000000003</v>
      </c>
      <c r="K1973" s="20">
        <v>21.36</v>
      </c>
      <c r="L1973" s="314">
        <v>0.5</v>
      </c>
      <c r="M1973" s="315">
        <v>6</v>
      </c>
      <c r="N1973" s="772"/>
      <c r="O1973" s="372">
        <f t="shared" si="96"/>
        <v>34638</v>
      </c>
      <c r="Q1973" s="30"/>
      <c r="X1973" s="313">
        <v>30119.708343087001</v>
      </c>
    </row>
    <row r="1974" spans="1:24" x14ac:dyDescent="0.3">
      <c r="A1974" s="77" t="s">
        <v>2260</v>
      </c>
      <c r="B1974" s="77" t="s">
        <v>5185</v>
      </c>
      <c r="C1974" s="29">
        <v>13</v>
      </c>
      <c r="D1974" s="29">
        <v>54</v>
      </c>
      <c r="E1974" s="29">
        <v>500</v>
      </c>
      <c r="F1974" s="29">
        <v>722</v>
      </c>
      <c r="G1974" s="29">
        <v>666</v>
      </c>
      <c r="H1974" s="313">
        <v>824.1</v>
      </c>
      <c r="I1974" s="313">
        <v>674.11379999999997</v>
      </c>
      <c r="J1974" s="313">
        <v>532.36860000000001</v>
      </c>
      <c r="K1974" s="20">
        <v>23.16</v>
      </c>
      <c r="L1974" s="314">
        <v>0.5</v>
      </c>
      <c r="M1974" s="315">
        <v>6</v>
      </c>
      <c r="N1974" s="772"/>
      <c r="O1974" s="372">
        <f t="shared" si="96"/>
        <v>36849</v>
      </c>
      <c r="Q1974" s="30"/>
      <c r="X1974" s="313">
        <v>32042.753298764997</v>
      </c>
    </row>
    <row r="1975" spans="1:24" x14ac:dyDescent="0.3">
      <c r="A1975" s="77" t="s">
        <v>2261</v>
      </c>
      <c r="B1975" s="77" t="s">
        <v>5186</v>
      </c>
      <c r="C1975" s="29">
        <v>14</v>
      </c>
      <c r="D1975" s="29">
        <v>54</v>
      </c>
      <c r="E1975" s="29">
        <v>500</v>
      </c>
      <c r="F1975" s="29">
        <v>778</v>
      </c>
      <c r="G1975" s="29">
        <v>722</v>
      </c>
      <c r="H1975" s="313">
        <v>888.06</v>
      </c>
      <c r="I1975" s="313">
        <v>726.4330799999999</v>
      </c>
      <c r="J1975" s="313">
        <v>573.68675999999994</v>
      </c>
      <c r="K1975" s="20">
        <v>24.96</v>
      </c>
      <c r="L1975" s="314">
        <v>0.5</v>
      </c>
      <c r="M1975" s="315">
        <v>6</v>
      </c>
      <c r="N1975" s="773"/>
      <c r="O1975" s="372">
        <f t="shared" si="96"/>
        <v>39285</v>
      </c>
      <c r="Q1975" s="30"/>
      <c r="X1975" s="313">
        <v>34161.287185079986</v>
      </c>
    </row>
    <row r="1976" spans="1:24" x14ac:dyDescent="0.3">
      <c r="C1976" s="311"/>
      <c r="D1976" s="311"/>
      <c r="E1976" s="311"/>
      <c r="F1976" s="311"/>
      <c r="G1976" s="311"/>
      <c r="H1976" s="33"/>
      <c r="I1976" s="33"/>
      <c r="J1976" s="33"/>
      <c r="K1976" s="336"/>
      <c r="L1976" s="322"/>
      <c r="M1976" s="323"/>
      <c r="O1976" s="372">
        <f t="shared" si="96"/>
        <v>0</v>
      </c>
      <c r="Q1976" s="30"/>
      <c r="X1976" s="33"/>
    </row>
    <row r="1977" spans="1:24" x14ac:dyDescent="0.3">
      <c r="A1977" s="324"/>
      <c r="B1977" s="325" t="s">
        <v>175</v>
      </c>
      <c r="C1977" s="324"/>
      <c r="D1977" s="324"/>
      <c r="E1977" s="324"/>
      <c r="F1977" s="324"/>
      <c r="G1977" s="324"/>
      <c r="H1977" s="326"/>
      <c r="I1977" s="326"/>
      <c r="J1977" s="326"/>
      <c r="K1977" s="337"/>
      <c r="L1977" s="327"/>
      <c r="M1977" s="327"/>
      <c r="N1977" s="324"/>
      <c r="O1977" s="372">
        <f t="shared" si="96"/>
        <v>0</v>
      </c>
      <c r="Q1977" s="30"/>
      <c r="X1977" s="328"/>
    </row>
    <row r="1978" spans="1:24" x14ac:dyDescent="0.3">
      <c r="A1978" s="77" t="s">
        <v>2262</v>
      </c>
      <c r="B1978" s="77" t="s">
        <v>3983</v>
      </c>
      <c r="C1978" s="29">
        <v>2</v>
      </c>
      <c r="D1978" s="29">
        <v>54</v>
      </c>
      <c r="E1978" s="29">
        <v>550</v>
      </c>
      <c r="F1978" s="29">
        <v>106</v>
      </c>
      <c r="G1978" s="29">
        <v>50</v>
      </c>
      <c r="H1978" s="313">
        <v>138.98999999999998</v>
      </c>
      <c r="I1978" s="313">
        <v>113.69381999999997</v>
      </c>
      <c r="J1978" s="313">
        <v>89.787539999999993</v>
      </c>
      <c r="K1978" s="20">
        <v>3.6</v>
      </c>
      <c r="L1978" s="314">
        <v>0.5</v>
      </c>
      <c r="M1978" s="315">
        <v>2</v>
      </c>
      <c r="N1978" s="771" t="s">
        <v>201</v>
      </c>
      <c r="O1978" s="372">
        <f t="shared" si="96"/>
        <v>13381</v>
      </c>
      <c r="Q1978" s="30"/>
      <c r="X1978" s="313">
        <v>11635.993313999999</v>
      </c>
    </row>
    <row r="1979" spans="1:24" x14ac:dyDescent="0.3">
      <c r="A1979" s="77" t="s">
        <v>2263</v>
      </c>
      <c r="B1979" s="77" t="s">
        <v>3984</v>
      </c>
      <c r="C1979" s="29">
        <v>3</v>
      </c>
      <c r="D1979" s="29">
        <v>54</v>
      </c>
      <c r="E1979" s="29">
        <v>550</v>
      </c>
      <c r="F1979" s="29">
        <v>162</v>
      </c>
      <c r="G1979" s="29">
        <v>106</v>
      </c>
      <c r="H1979" s="313">
        <v>209.1</v>
      </c>
      <c r="I1979" s="313">
        <v>171.04379999999998</v>
      </c>
      <c r="J1979" s="313">
        <v>135.07859999999999</v>
      </c>
      <c r="K1979" s="20">
        <v>5.52</v>
      </c>
      <c r="L1979" s="314">
        <v>0.5</v>
      </c>
      <c r="M1979" s="315">
        <v>4</v>
      </c>
      <c r="N1979" s="772"/>
      <c r="O1979" s="372">
        <f t="shared" si="96"/>
        <v>15802</v>
      </c>
      <c r="Q1979" s="30"/>
      <c r="X1979" s="313">
        <v>13740.87132</v>
      </c>
    </row>
    <row r="1980" spans="1:24" x14ac:dyDescent="0.3">
      <c r="A1980" s="77" t="s">
        <v>2264</v>
      </c>
      <c r="B1980" s="77" t="s">
        <v>3985</v>
      </c>
      <c r="C1980" s="29">
        <v>4</v>
      </c>
      <c r="D1980" s="29">
        <v>54</v>
      </c>
      <c r="E1980" s="29">
        <v>550</v>
      </c>
      <c r="F1980" s="29">
        <v>218</v>
      </c>
      <c r="G1980" s="29">
        <v>162</v>
      </c>
      <c r="H1980" s="313">
        <v>279.20999999999998</v>
      </c>
      <c r="I1980" s="313">
        <v>228.39377999999996</v>
      </c>
      <c r="J1980" s="313">
        <v>180.36965999999998</v>
      </c>
      <c r="K1980" s="20">
        <v>7.44</v>
      </c>
      <c r="L1980" s="314">
        <v>0.5</v>
      </c>
      <c r="M1980" s="315">
        <v>4</v>
      </c>
      <c r="N1980" s="772"/>
      <c r="O1980" s="372">
        <f t="shared" si="96"/>
        <v>18231</v>
      </c>
      <c r="Q1980" s="30"/>
      <c r="X1980" s="313">
        <v>15853.128390000005</v>
      </c>
    </row>
    <row r="1981" spans="1:24" x14ac:dyDescent="0.3">
      <c r="A1981" s="317" t="s">
        <v>2265</v>
      </c>
      <c r="B1981" s="317" t="s">
        <v>5187</v>
      </c>
      <c r="C1981" s="318">
        <v>5</v>
      </c>
      <c r="D1981" s="318">
        <v>54</v>
      </c>
      <c r="E1981" s="318">
        <v>550</v>
      </c>
      <c r="F1981" s="318">
        <v>274</v>
      </c>
      <c r="G1981" s="318">
        <v>218</v>
      </c>
      <c r="H1981" s="319">
        <v>348.09000000000003</v>
      </c>
      <c r="I1981" s="319">
        <v>284.73761999999999</v>
      </c>
      <c r="J1981" s="319">
        <v>224.86614000000003</v>
      </c>
      <c r="K1981" s="340">
        <v>9.3600000000000012</v>
      </c>
      <c r="L1981" s="320">
        <v>0.5</v>
      </c>
      <c r="M1981" s="321">
        <v>4</v>
      </c>
      <c r="N1981" s="772"/>
      <c r="O1981" s="372">
        <f t="shared" si="96"/>
        <v>20664</v>
      </c>
      <c r="Q1981" s="30"/>
      <c r="X1981" s="319">
        <v>17969.074992000002</v>
      </c>
    </row>
    <row r="1982" spans="1:24" x14ac:dyDescent="0.3">
      <c r="A1982" s="77" t="s">
        <v>2266</v>
      </c>
      <c r="B1982" s="77" t="s">
        <v>5188</v>
      </c>
      <c r="C1982" s="29">
        <v>6</v>
      </c>
      <c r="D1982" s="29">
        <v>54</v>
      </c>
      <c r="E1982" s="29">
        <v>550</v>
      </c>
      <c r="F1982" s="29">
        <v>330</v>
      </c>
      <c r="G1982" s="29">
        <v>274</v>
      </c>
      <c r="H1982" s="313">
        <v>418.2</v>
      </c>
      <c r="I1982" s="313">
        <v>342.08759999999995</v>
      </c>
      <c r="J1982" s="313">
        <v>270.15719999999999</v>
      </c>
      <c r="K1982" s="20">
        <v>11.28</v>
      </c>
      <c r="L1982" s="314">
        <v>0.5</v>
      </c>
      <c r="M1982" s="315">
        <v>4</v>
      </c>
      <c r="N1982" s="772"/>
      <c r="O1982" s="372">
        <f t="shared" si="96"/>
        <v>23102</v>
      </c>
      <c r="Q1982" s="30"/>
      <c r="X1982" s="313">
        <v>20088.711126000002</v>
      </c>
    </row>
    <row r="1983" spans="1:24" x14ac:dyDescent="0.3">
      <c r="A1983" s="77" t="s">
        <v>2267</v>
      </c>
      <c r="B1983" s="77" t="s">
        <v>5189</v>
      </c>
      <c r="C1983" s="29">
        <v>7</v>
      </c>
      <c r="D1983" s="29">
        <v>54</v>
      </c>
      <c r="E1983" s="29">
        <v>550</v>
      </c>
      <c r="F1983" s="29">
        <v>386</v>
      </c>
      <c r="G1983" s="29">
        <v>330</v>
      </c>
      <c r="H1983" s="313">
        <v>488.31</v>
      </c>
      <c r="I1983" s="313">
        <v>399.43757999999997</v>
      </c>
      <c r="J1983" s="313">
        <v>315.44826</v>
      </c>
      <c r="K1983" s="20">
        <v>13.2</v>
      </c>
      <c r="L1983" s="314">
        <v>0.5</v>
      </c>
      <c r="M1983" s="315">
        <v>4</v>
      </c>
      <c r="N1983" s="772"/>
      <c r="O1983" s="372">
        <f t="shared" si="96"/>
        <v>25546</v>
      </c>
      <c r="Q1983" s="30"/>
      <c r="X1983" s="313">
        <v>22213.881557999997</v>
      </c>
    </row>
    <row r="1984" spans="1:24" x14ac:dyDescent="0.3">
      <c r="A1984" s="317" t="s">
        <v>2268</v>
      </c>
      <c r="B1984" s="317" t="s">
        <v>5190</v>
      </c>
      <c r="C1984" s="318">
        <v>8</v>
      </c>
      <c r="D1984" s="318">
        <v>54</v>
      </c>
      <c r="E1984" s="318">
        <v>550</v>
      </c>
      <c r="F1984" s="318">
        <v>442</v>
      </c>
      <c r="G1984" s="318">
        <v>386</v>
      </c>
      <c r="H1984" s="319">
        <v>557.19000000000005</v>
      </c>
      <c r="I1984" s="319">
        <v>455.78142000000003</v>
      </c>
      <c r="J1984" s="319">
        <v>359.94474000000002</v>
      </c>
      <c r="K1984" s="340">
        <v>15.120000000000001</v>
      </c>
      <c r="L1984" s="320">
        <v>0.5</v>
      </c>
      <c r="M1984" s="321">
        <v>4</v>
      </c>
      <c r="N1984" s="772"/>
      <c r="O1984" s="372">
        <f t="shared" si="96"/>
        <v>27994</v>
      </c>
      <c r="Q1984" s="30"/>
      <c r="X1984" s="319">
        <v>24342.741522000004</v>
      </c>
    </row>
    <row r="1985" spans="1:24" x14ac:dyDescent="0.3">
      <c r="A1985" s="77" t="s">
        <v>2269</v>
      </c>
      <c r="B1985" s="77" t="s">
        <v>5191</v>
      </c>
      <c r="C1985" s="29">
        <v>9</v>
      </c>
      <c r="D1985" s="29">
        <v>54</v>
      </c>
      <c r="E1985" s="29">
        <v>550</v>
      </c>
      <c r="F1985" s="29">
        <v>498</v>
      </c>
      <c r="G1985" s="29">
        <v>442</v>
      </c>
      <c r="H1985" s="313">
        <v>627.29999999999995</v>
      </c>
      <c r="I1985" s="313">
        <v>513.13139999999999</v>
      </c>
      <c r="J1985" s="313">
        <v>405.23579999999998</v>
      </c>
      <c r="K1985" s="20">
        <v>17.04</v>
      </c>
      <c r="L1985" s="314">
        <v>0.5</v>
      </c>
      <c r="M1985" s="315">
        <v>4</v>
      </c>
      <c r="N1985" s="772"/>
      <c r="O1985" s="372">
        <f t="shared" si="96"/>
        <v>30447</v>
      </c>
      <c r="Q1985" s="30"/>
      <c r="X1985" s="313">
        <v>26475.291018</v>
      </c>
    </row>
    <row r="1986" spans="1:24" x14ac:dyDescent="0.3">
      <c r="A1986" s="77" t="s">
        <v>2270</v>
      </c>
      <c r="B1986" s="77" t="s">
        <v>5192</v>
      </c>
      <c r="C1986" s="29">
        <v>10</v>
      </c>
      <c r="D1986" s="29">
        <v>54</v>
      </c>
      <c r="E1986" s="29">
        <v>550</v>
      </c>
      <c r="F1986" s="29">
        <v>554</v>
      </c>
      <c r="G1986" s="29">
        <v>498</v>
      </c>
      <c r="H1986" s="313">
        <v>697.41</v>
      </c>
      <c r="I1986" s="313">
        <v>570.48137999999994</v>
      </c>
      <c r="J1986" s="313">
        <v>450.52686</v>
      </c>
      <c r="K1986" s="20">
        <v>18.96</v>
      </c>
      <c r="L1986" s="314">
        <v>0.5</v>
      </c>
      <c r="M1986" s="315">
        <v>6</v>
      </c>
      <c r="N1986" s="772"/>
      <c r="O1986" s="372">
        <f t="shared" si="96"/>
        <v>32905</v>
      </c>
      <c r="Q1986" s="30"/>
      <c r="X1986" s="313">
        <v>28613.374811999998</v>
      </c>
    </row>
    <row r="1987" spans="1:24" x14ac:dyDescent="0.3">
      <c r="A1987" s="317" t="s">
        <v>2271</v>
      </c>
      <c r="B1987" s="317" t="s">
        <v>5193</v>
      </c>
      <c r="C1987" s="318">
        <v>11</v>
      </c>
      <c r="D1987" s="318">
        <v>54</v>
      </c>
      <c r="E1987" s="318">
        <v>550</v>
      </c>
      <c r="F1987" s="318">
        <v>610</v>
      </c>
      <c r="G1987" s="318">
        <v>554</v>
      </c>
      <c r="H1987" s="319">
        <v>766.29000000000008</v>
      </c>
      <c r="I1987" s="319">
        <v>626.82522000000006</v>
      </c>
      <c r="J1987" s="319">
        <v>495.02334000000008</v>
      </c>
      <c r="K1987" s="340">
        <v>20.880000000000003</v>
      </c>
      <c r="L1987" s="320">
        <v>0.5</v>
      </c>
      <c r="M1987" s="321">
        <v>6</v>
      </c>
      <c r="N1987" s="772"/>
      <c r="O1987" s="372">
        <f t="shared" si="96"/>
        <v>35366</v>
      </c>
      <c r="Q1987" s="30"/>
      <c r="X1987" s="319">
        <v>30753.303371999998</v>
      </c>
    </row>
    <row r="1988" spans="1:24" x14ac:dyDescent="0.3">
      <c r="A1988" s="77" t="s">
        <v>2272</v>
      </c>
      <c r="B1988" s="77" t="s">
        <v>5194</v>
      </c>
      <c r="C1988" s="29">
        <v>12</v>
      </c>
      <c r="D1988" s="29">
        <v>54</v>
      </c>
      <c r="E1988" s="29">
        <v>550</v>
      </c>
      <c r="F1988" s="29">
        <v>666</v>
      </c>
      <c r="G1988" s="29">
        <v>610</v>
      </c>
      <c r="H1988" s="313">
        <v>836.4</v>
      </c>
      <c r="I1988" s="313">
        <v>684.1751999999999</v>
      </c>
      <c r="J1988" s="313">
        <v>540.31439999999998</v>
      </c>
      <c r="K1988" s="20">
        <v>22.8</v>
      </c>
      <c r="L1988" s="314">
        <v>0.5</v>
      </c>
      <c r="M1988" s="315">
        <v>6</v>
      </c>
      <c r="N1988" s="772"/>
      <c r="O1988" s="372">
        <f t="shared" si="96"/>
        <v>37800</v>
      </c>
      <c r="Q1988" s="30"/>
      <c r="X1988" s="313">
        <v>32869.249973999991</v>
      </c>
    </row>
    <row r="1989" spans="1:24" x14ac:dyDescent="0.3">
      <c r="A1989" s="77" t="s">
        <v>2273</v>
      </c>
      <c r="B1989" s="77" t="s">
        <v>5195</v>
      </c>
      <c r="C1989" s="29">
        <v>13</v>
      </c>
      <c r="D1989" s="29">
        <v>54</v>
      </c>
      <c r="E1989" s="29">
        <v>550</v>
      </c>
      <c r="F1989" s="29">
        <v>722</v>
      </c>
      <c r="G1989" s="29">
        <v>666</v>
      </c>
      <c r="H1989" s="313">
        <v>906.51</v>
      </c>
      <c r="I1989" s="313">
        <v>741.52517999999998</v>
      </c>
      <c r="J1989" s="313">
        <v>585.60545999999999</v>
      </c>
      <c r="K1989" s="20">
        <v>24.72</v>
      </c>
      <c r="L1989" s="314">
        <v>0.5</v>
      </c>
      <c r="M1989" s="315">
        <v>6</v>
      </c>
      <c r="N1989" s="772"/>
      <c r="O1989" s="372">
        <f t="shared" si="96"/>
        <v>40231</v>
      </c>
      <c r="Q1989" s="30"/>
      <c r="X1989" s="313">
        <v>34983.351810000007</v>
      </c>
    </row>
    <row r="1990" spans="1:24" x14ac:dyDescent="0.3">
      <c r="A1990" s="77" t="s">
        <v>2274</v>
      </c>
      <c r="B1990" s="77" t="s">
        <v>5196</v>
      </c>
      <c r="C1990" s="29">
        <v>14</v>
      </c>
      <c r="D1990" s="29">
        <v>54</v>
      </c>
      <c r="E1990" s="29">
        <v>550</v>
      </c>
      <c r="F1990" s="29">
        <v>778</v>
      </c>
      <c r="G1990" s="29">
        <v>722</v>
      </c>
      <c r="H1990" s="313">
        <v>975.39</v>
      </c>
      <c r="I1990" s="313">
        <v>797.86901999999998</v>
      </c>
      <c r="J1990" s="313">
        <v>630.10194000000001</v>
      </c>
      <c r="K1990" s="20">
        <v>26.64</v>
      </c>
      <c r="L1990" s="314">
        <v>0.5</v>
      </c>
      <c r="M1990" s="315">
        <v>6</v>
      </c>
      <c r="N1990" s="773"/>
      <c r="O1990" s="372">
        <f t="shared" si="96"/>
        <v>42910</v>
      </c>
      <c r="Q1990" s="30"/>
      <c r="X1990" s="313">
        <v>37313.291267999994</v>
      </c>
    </row>
    <row r="1991" spans="1:24" x14ac:dyDescent="0.3">
      <c r="H1991" s="30"/>
      <c r="I1991" s="30"/>
      <c r="J1991" s="30"/>
      <c r="K1991" s="336"/>
      <c r="M1991" s="324"/>
      <c r="O1991" s="372">
        <f t="shared" si="96"/>
        <v>0</v>
      </c>
      <c r="Q1991" s="30"/>
      <c r="X1991" s="30"/>
    </row>
    <row r="1992" spans="1:24" x14ac:dyDescent="0.3">
      <c r="B1992" s="325" t="s">
        <v>176</v>
      </c>
      <c r="H1992" s="30"/>
      <c r="I1992" s="30"/>
      <c r="J1992" s="30"/>
      <c r="K1992" s="336"/>
      <c r="M1992" s="324"/>
      <c r="O1992" s="372">
        <f t="shared" si="96"/>
        <v>0</v>
      </c>
      <c r="Q1992" s="30"/>
      <c r="X1992" s="30"/>
    </row>
    <row r="1993" spans="1:24" x14ac:dyDescent="0.3">
      <c r="A1993" s="77" t="s">
        <v>2275</v>
      </c>
      <c r="B1993" s="77" t="s">
        <v>3986</v>
      </c>
      <c r="C1993" s="29">
        <v>2</v>
      </c>
      <c r="D1993" s="29">
        <v>54</v>
      </c>
      <c r="E1993" s="29">
        <v>750</v>
      </c>
      <c r="F1993" s="29">
        <v>106</v>
      </c>
      <c r="G1993" s="29">
        <v>50</v>
      </c>
      <c r="H1993" s="313">
        <v>188.19</v>
      </c>
      <c r="I1993" s="313">
        <v>153.93941999999998</v>
      </c>
      <c r="J1993" s="313">
        <v>121.57074</v>
      </c>
      <c r="K1993" s="20">
        <v>4.5600000000000005</v>
      </c>
      <c r="L1993" s="314">
        <v>0.5</v>
      </c>
      <c r="M1993" s="315">
        <v>2</v>
      </c>
      <c r="N1993" s="771" t="s">
        <v>201</v>
      </c>
      <c r="O1993" s="372">
        <f t="shared" si="96"/>
        <v>14690</v>
      </c>
      <c r="Q1993" s="396"/>
      <c r="R1993" s="33"/>
      <c r="S1993" s="30"/>
      <c r="X1993" s="313">
        <v>12773.752744500001</v>
      </c>
    </row>
    <row r="1994" spans="1:24" x14ac:dyDescent="0.3">
      <c r="A1994" s="77" t="s">
        <v>2276</v>
      </c>
      <c r="B1994" s="77" t="s">
        <v>3987</v>
      </c>
      <c r="C1994" s="29">
        <v>3</v>
      </c>
      <c r="D1994" s="29">
        <v>54</v>
      </c>
      <c r="E1994" s="29">
        <v>750</v>
      </c>
      <c r="F1994" s="29">
        <v>162</v>
      </c>
      <c r="G1994" s="29">
        <v>106</v>
      </c>
      <c r="H1994" s="313">
        <v>281.67</v>
      </c>
      <c r="I1994" s="313">
        <v>230.40606</v>
      </c>
      <c r="J1994" s="313">
        <v>181.95882</v>
      </c>
      <c r="K1994" s="20">
        <v>6.9600000000000009</v>
      </c>
      <c r="L1994" s="314">
        <v>0.5</v>
      </c>
      <c r="M1994" s="315">
        <v>4</v>
      </c>
      <c r="N1994" s="772"/>
      <c r="O1994" s="372">
        <f t="shared" si="96"/>
        <v>17694</v>
      </c>
      <c r="Q1994" s="396"/>
      <c r="R1994" s="33"/>
      <c r="S1994" s="30"/>
      <c r="X1994" s="313">
        <v>15386.159082888</v>
      </c>
    </row>
    <row r="1995" spans="1:24" x14ac:dyDescent="0.3">
      <c r="A1995" s="77" t="s">
        <v>2277</v>
      </c>
      <c r="B1995" s="77" t="s">
        <v>3988</v>
      </c>
      <c r="C1995" s="29">
        <v>4</v>
      </c>
      <c r="D1995" s="29">
        <v>54</v>
      </c>
      <c r="E1995" s="29">
        <v>750</v>
      </c>
      <c r="F1995" s="29">
        <v>218</v>
      </c>
      <c r="G1995" s="29">
        <v>162</v>
      </c>
      <c r="H1995" s="313">
        <v>376.38</v>
      </c>
      <c r="I1995" s="313">
        <v>307.87883999999997</v>
      </c>
      <c r="J1995" s="313">
        <v>243.14148</v>
      </c>
      <c r="K1995" s="20">
        <v>9.36</v>
      </c>
      <c r="L1995" s="314">
        <v>0.5</v>
      </c>
      <c r="M1995" s="315">
        <v>4</v>
      </c>
      <c r="N1995" s="772"/>
      <c r="O1995" s="372">
        <f t="shared" si="96"/>
        <v>20705</v>
      </c>
      <c r="Q1995" s="396"/>
      <c r="R1995" s="33"/>
      <c r="S1995" s="30"/>
      <c r="X1995" s="313">
        <v>18004.036997232</v>
      </c>
    </row>
    <row r="1996" spans="1:24" x14ac:dyDescent="0.3">
      <c r="A1996" s="317" t="s">
        <v>2278</v>
      </c>
      <c r="B1996" s="317" t="s">
        <v>5197</v>
      </c>
      <c r="C1996" s="318">
        <v>5</v>
      </c>
      <c r="D1996" s="318">
        <v>54</v>
      </c>
      <c r="E1996" s="318">
        <v>750</v>
      </c>
      <c r="F1996" s="318">
        <v>274</v>
      </c>
      <c r="G1996" s="318">
        <v>218</v>
      </c>
      <c r="H1996" s="319">
        <v>469.85999999999996</v>
      </c>
      <c r="I1996" s="319">
        <v>384.34547999999995</v>
      </c>
      <c r="J1996" s="319">
        <v>303.52956</v>
      </c>
      <c r="K1996" s="340">
        <v>11.76</v>
      </c>
      <c r="L1996" s="320">
        <v>0.5</v>
      </c>
      <c r="M1996" s="321">
        <v>4</v>
      </c>
      <c r="N1996" s="772"/>
      <c r="O1996" s="372">
        <f t="shared" si="96"/>
        <v>23721</v>
      </c>
      <c r="Q1996" s="396"/>
      <c r="R1996" s="33"/>
      <c r="S1996" s="30"/>
      <c r="X1996" s="319">
        <v>20627.386487532007</v>
      </c>
    </row>
    <row r="1997" spans="1:24" x14ac:dyDescent="0.3">
      <c r="A1997" s="77" t="s">
        <v>2279</v>
      </c>
      <c r="B1997" s="77" t="s">
        <v>5198</v>
      </c>
      <c r="C1997" s="29">
        <v>6</v>
      </c>
      <c r="D1997" s="29">
        <v>54</v>
      </c>
      <c r="E1997" s="29">
        <v>750</v>
      </c>
      <c r="F1997" s="29">
        <v>330</v>
      </c>
      <c r="G1997" s="29">
        <v>274</v>
      </c>
      <c r="H1997" s="313">
        <v>564.56999999999994</v>
      </c>
      <c r="I1997" s="313">
        <v>461.8182599999999</v>
      </c>
      <c r="J1997" s="313">
        <v>364.71221999999995</v>
      </c>
      <c r="K1997" s="20">
        <v>14.16</v>
      </c>
      <c r="L1997" s="314">
        <v>0.5</v>
      </c>
      <c r="M1997" s="315">
        <v>4</v>
      </c>
      <c r="N1997" s="772"/>
      <c r="O1997" s="372">
        <f t="shared" ref="O1997:O2060" si="97">ROUND(X1997*1.15,0)</f>
        <v>26745</v>
      </c>
      <c r="Q1997" s="396"/>
      <c r="R1997" s="33"/>
      <c r="S1997" s="30"/>
      <c r="X1997" s="313">
        <v>23256.207553787997</v>
      </c>
    </row>
    <row r="1998" spans="1:24" x14ac:dyDescent="0.3">
      <c r="A1998" s="77" t="s">
        <v>2280</v>
      </c>
      <c r="B1998" s="77" t="s">
        <v>5199</v>
      </c>
      <c r="C1998" s="29">
        <v>7</v>
      </c>
      <c r="D1998" s="29">
        <v>54</v>
      </c>
      <c r="E1998" s="29">
        <v>750</v>
      </c>
      <c r="F1998" s="29">
        <v>386</v>
      </c>
      <c r="G1998" s="29">
        <v>330</v>
      </c>
      <c r="H1998" s="313">
        <v>658.05</v>
      </c>
      <c r="I1998" s="313">
        <v>538.28489999999988</v>
      </c>
      <c r="J1998" s="313">
        <v>425.1003</v>
      </c>
      <c r="K1998" s="20">
        <v>16.559999999999999</v>
      </c>
      <c r="L1998" s="314">
        <v>0.5</v>
      </c>
      <c r="M1998" s="315">
        <v>4</v>
      </c>
      <c r="N1998" s="772"/>
      <c r="O1998" s="372">
        <f t="shared" si="97"/>
        <v>29774</v>
      </c>
      <c r="Q1998" s="396"/>
      <c r="R1998" s="33"/>
      <c r="S1998" s="30"/>
      <c r="X1998" s="313">
        <v>25890.500195999997</v>
      </c>
    </row>
    <row r="1999" spans="1:24" x14ac:dyDescent="0.3">
      <c r="A1999" s="317" t="s">
        <v>2281</v>
      </c>
      <c r="B1999" s="317" t="s">
        <v>5200</v>
      </c>
      <c r="C1999" s="318">
        <v>8</v>
      </c>
      <c r="D1999" s="318">
        <v>54</v>
      </c>
      <c r="E1999" s="318">
        <v>750</v>
      </c>
      <c r="F1999" s="318">
        <v>442</v>
      </c>
      <c r="G1999" s="318">
        <v>386</v>
      </c>
      <c r="H1999" s="319">
        <v>751.53000000000009</v>
      </c>
      <c r="I1999" s="319">
        <v>614.75153999999998</v>
      </c>
      <c r="J1999" s="319">
        <v>485.48838000000006</v>
      </c>
      <c r="K1999" s="340">
        <v>18.96</v>
      </c>
      <c r="L1999" s="320">
        <v>0.5</v>
      </c>
      <c r="M1999" s="321">
        <v>4</v>
      </c>
      <c r="N1999" s="772"/>
      <c r="O1999" s="372">
        <f t="shared" si="97"/>
        <v>32810</v>
      </c>
      <c r="Q1999" s="396"/>
      <c r="R1999" s="33"/>
      <c r="S1999" s="30"/>
      <c r="X1999" s="319">
        <v>28530.264414167999</v>
      </c>
    </row>
    <row r="2000" spans="1:24" x14ac:dyDescent="0.3">
      <c r="A2000" s="77" t="s">
        <v>2282</v>
      </c>
      <c r="B2000" s="77" t="s">
        <v>5201</v>
      </c>
      <c r="C2000" s="29">
        <v>9</v>
      </c>
      <c r="D2000" s="29">
        <v>54</v>
      </c>
      <c r="E2000" s="29">
        <v>750</v>
      </c>
      <c r="F2000" s="29">
        <v>498</v>
      </c>
      <c r="G2000" s="29">
        <v>442</v>
      </c>
      <c r="H2000" s="313">
        <v>847.46999999999991</v>
      </c>
      <c r="I2000" s="313">
        <v>693.23045999999988</v>
      </c>
      <c r="J2000" s="313">
        <v>547.46561999999994</v>
      </c>
      <c r="K2000" s="20">
        <v>21.36</v>
      </c>
      <c r="L2000" s="314">
        <v>0.5</v>
      </c>
      <c r="M2000" s="315">
        <v>4</v>
      </c>
      <c r="N2000" s="772"/>
      <c r="O2000" s="372">
        <f t="shared" si="97"/>
        <v>35852</v>
      </c>
      <c r="Q2000" s="396"/>
      <c r="R2000" s="33"/>
      <c r="S2000" s="30"/>
      <c r="X2000" s="313">
        <v>31175.500208292</v>
      </c>
    </row>
    <row r="2001" spans="1:24" x14ac:dyDescent="0.3">
      <c r="A2001" s="77" t="s">
        <v>2283</v>
      </c>
      <c r="B2001" s="77" t="s">
        <v>5202</v>
      </c>
      <c r="C2001" s="29">
        <v>10</v>
      </c>
      <c r="D2001" s="29">
        <v>54</v>
      </c>
      <c r="E2001" s="29">
        <v>750</v>
      </c>
      <c r="F2001" s="29">
        <v>554</v>
      </c>
      <c r="G2001" s="29">
        <v>498</v>
      </c>
      <c r="H2001" s="313">
        <v>940.95</v>
      </c>
      <c r="I2001" s="313">
        <v>769.69709999999998</v>
      </c>
      <c r="J2001" s="313">
        <v>607.8537</v>
      </c>
      <c r="K2001" s="20">
        <v>23.759999999999998</v>
      </c>
      <c r="L2001" s="314">
        <v>0.5</v>
      </c>
      <c r="M2001" s="315">
        <v>6</v>
      </c>
      <c r="N2001" s="772"/>
      <c r="O2001" s="372">
        <f t="shared" si="97"/>
        <v>38900</v>
      </c>
      <c r="Q2001" s="396"/>
      <c r="R2001" s="33"/>
      <c r="S2001" s="30"/>
      <c r="X2001" s="313">
        <v>33826.207578372007</v>
      </c>
    </row>
    <row r="2002" spans="1:24" x14ac:dyDescent="0.3">
      <c r="A2002" s="317" t="s">
        <v>2284</v>
      </c>
      <c r="B2002" s="317" t="s">
        <v>5203</v>
      </c>
      <c r="C2002" s="318">
        <v>11</v>
      </c>
      <c r="D2002" s="318">
        <v>54</v>
      </c>
      <c r="E2002" s="318">
        <v>750</v>
      </c>
      <c r="F2002" s="318">
        <v>610</v>
      </c>
      <c r="G2002" s="318">
        <v>554</v>
      </c>
      <c r="H2002" s="319">
        <v>1034.43</v>
      </c>
      <c r="I2002" s="319">
        <v>846.16373999999996</v>
      </c>
      <c r="J2002" s="319">
        <v>668.24178000000006</v>
      </c>
      <c r="K2002" s="340">
        <v>26.16</v>
      </c>
      <c r="L2002" s="320">
        <v>0.5</v>
      </c>
      <c r="M2002" s="321">
        <v>6</v>
      </c>
      <c r="N2002" s="772"/>
      <c r="O2002" s="372">
        <f t="shared" si="97"/>
        <v>41955</v>
      </c>
      <c r="Q2002" s="396"/>
      <c r="R2002" s="33"/>
      <c r="S2002" s="30"/>
      <c r="X2002" s="319">
        <v>36482.386524407993</v>
      </c>
    </row>
    <row r="2003" spans="1:24" x14ac:dyDescent="0.3">
      <c r="A2003" s="77" t="s">
        <v>2285</v>
      </c>
      <c r="B2003" s="77" t="s">
        <v>5204</v>
      </c>
      <c r="C2003" s="29">
        <v>12</v>
      </c>
      <c r="D2003" s="29">
        <v>54</v>
      </c>
      <c r="E2003" s="29">
        <v>750</v>
      </c>
      <c r="F2003" s="29">
        <v>666</v>
      </c>
      <c r="G2003" s="29">
        <v>610</v>
      </c>
      <c r="H2003" s="313">
        <v>1129.1399999999999</v>
      </c>
      <c r="I2003" s="313">
        <v>923.63651999999979</v>
      </c>
      <c r="J2003" s="313">
        <v>729.42443999999989</v>
      </c>
      <c r="K2003" s="20">
        <v>28.560000000000002</v>
      </c>
      <c r="L2003" s="314">
        <v>0.5</v>
      </c>
      <c r="M2003" s="315">
        <v>6</v>
      </c>
      <c r="N2003" s="772"/>
      <c r="O2003" s="372">
        <f t="shared" si="97"/>
        <v>44976</v>
      </c>
      <c r="Q2003" s="396"/>
      <c r="R2003" s="33"/>
      <c r="S2003" s="30"/>
      <c r="X2003" s="313">
        <v>39109.54545649801</v>
      </c>
    </row>
    <row r="2004" spans="1:24" x14ac:dyDescent="0.3">
      <c r="A2004" s="77" t="s">
        <v>2286</v>
      </c>
      <c r="B2004" s="77" t="s">
        <v>5205</v>
      </c>
      <c r="C2004" s="29">
        <v>13</v>
      </c>
      <c r="D2004" s="29">
        <v>54</v>
      </c>
      <c r="E2004" s="29">
        <v>750</v>
      </c>
      <c r="F2004" s="29">
        <v>722</v>
      </c>
      <c r="G2004" s="29">
        <v>666</v>
      </c>
      <c r="H2004" s="313">
        <v>1222.6199999999999</v>
      </c>
      <c r="I2004" s="313">
        <v>1000.1031599999999</v>
      </c>
      <c r="J2004" s="313">
        <v>789.81251999999995</v>
      </c>
      <c r="K2004" s="20">
        <v>30.96</v>
      </c>
      <c r="L2004" s="314">
        <v>0.5</v>
      </c>
      <c r="M2004" s="315">
        <v>6</v>
      </c>
      <c r="N2004" s="772"/>
      <c r="O2004" s="372">
        <f t="shared" si="97"/>
        <v>47993</v>
      </c>
      <c r="Q2004" s="396"/>
      <c r="R2004" s="33"/>
      <c r="S2004" s="30"/>
      <c r="X2004" s="313">
        <v>41733.166127399993</v>
      </c>
    </row>
    <row r="2005" spans="1:24" x14ac:dyDescent="0.3">
      <c r="A2005" s="77" t="s">
        <v>2287</v>
      </c>
      <c r="B2005" s="77" t="s">
        <v>5206</v>
      </c>
      <c r="C2005" s="29">
        <v>14</v>
      </c>
      <c r="D2005" s="29">
        <v>54</v>
      </c>
      <c r="E2005" s="29">
        <v>750</v>
      </c>
      <c r="F2005" s="29">
        <v>778</v>
      </c>
      <c r="G2005" s="29">
        <v>722</v>
      </c>
      <c r="H2005" s="313">
        <v>1317</v>
      </c>
      <c r="I2005" s="313">
        <v>1077</v>
      </c>
      <c r="J2005" s="313">
        <v>851</v>
      </c>
      <c r="K2005" s="20">
        <v>33.36</v>
      </c>
      <c r="L2005" s="314">
        <v>0.5</v>
      </c>
      <c r="M2005" s="315">
        <v>6</v>
      </c>
      <c r="N2005" s="773"/>
      <c r="O2005" s="372">
        <f t="shared" si="97"/>
        <v>51010</v>
      </c>
      <c r="Q2005" s="396"/>
      <c r="R2005" s="33"/>
      <c r="S2005" s="30"/>
      <c r="X2005" s="313">
        <v>44356.786798302011</v>
      </c>
    </row>
    <row r="2006" spans="1:24" x14ac:dyDescent="0.3">
      <c r="H2006" s="30"/>
      <c r="I2006" s="30"/>
      <c r="J2006" s="30"/>
      <c r="K2006" s="336"/>
      <c r="M2006" s="324"/>
      <c r="O2006" s="372">
        <f t="shared" si="97"/>
        <v>0</v>
      </c>
      <c r="Q2006" s="396"/>
      <c r="R2006" s="30"/>
      <c r="S2006" s="30"/>
      <c r="X2006" s="30"/>
    </row>
    <row r="2007" spans="1:24" x14ac:dyDescent="0.3">
      <c r="B2007" s="325" t="s">
        <v>177</v>
      </c>
      <c r="H2007" s="30"/>
      <c r="I2007" s="30"/>
      <c r="J2007" s="30"/>
      <c r="K2007" s="336"/>
      <c r="M2007" s="324"/>
      <c r="O2007" s="372">
        <f t="shared" si="97"/>
        <v>0</v>
      </c>
      <c r="Q2007" s="396"/>
      <c r="R2007" s="30"/>
      <c r="S2007" s="30"/>
      <c r="X2007" s="30"/>
    </row>
    <row r="2008" spans="1:24" x14ac:dyDescent="0.3">
      <c r="A2008" s="77" t="s">
        <v>2288</v>
      </c>
      <c r="B2008" s="77" t="s">
        <v>3989</v>
      </c>
      <c r="C2008" s="29">
        <v>2</v>
      </c>
      <c r="D2008" s="29">
        <v>54</v>
      </c>
      <c r="E2008" s="29">
        <v>1000</v>
      </c>
      <c r="F2008" s="29">
        <v>106</v>
      </c>
      <c r="G2008" s="29">
        <v>50</v>
      </c>
      <c r="H2008" s="313">
        <v>253.56450000000001</v>
      </c>
      <c r="I2008" s="313">
        <v>207.415761</v>
      </c>
      <c r="J2008" s="313">
        <v>163.80266700000001</v>
      </c>
      <c r="K2008" s="20">
        <v>5.76</v>
      </c>
      <c r="L2008" s="314">
        <v>0.5</v>
      </c>
      <c r="M2008" s="315">
        <v>2</v>
      </c>
      <c r="N2008" s="771" t="s">
        <v>201</v>
      </c>
      <c r="O2008" s="372">
        <f t="shared" si="97"/>
        <v>15548</v>
      </c>
      <c r="Q2008" s="396"/>
      <c r="R2008" s="33"/>
      <c r="S2008" s="30"/>
      <c r="X2008" s="313">
        <v>13520.3295447</v>
      </c>
    </row>
    <row r="2009" spans="1:24" x14ac:dyDescent="0.3">
      <c r="A2009" s="77" t="s">
        <v>2289</v>
      </c>
      <c r="B2009" s="77" t="s">
        <v>3990</v>
      </c>
      <c r="C2009" s="29">
        <v>3</v>
      </c>
      <c r="D2009" s="29">
        <v>54</v>
      </c>
      <c r="E2009" s="29">
        <v>1000</v>
      </c>
      <c r="F2009" s="29">
        <v>162</v>
      </c>
      <c r="G2009" s="29">
        <v>106</v>
      </c>
      <c r="H2009" s="313">
        <v>380.93099999999998</v>
      </c>
      <c r="I2009" s="313">
        <v>311.60155799999995</v>
      </c>
      <c r="J2009" s="313">
        <v>246.08142599999999</v>
      </c>
      <c r="K2009" s="20">
        <v>8.76</v>
      </c>
      <c r="L2009" s="314">
        <v>0.5</v>
      </c>
      <c r="M2009" s="315">
        <v>4</v>
      </c>
      <c r="N2009" s="772"/>
      <c r="O2009" s="372">
        <f t="shared" si="97"/>
        <v>18984</v>
      </c>
      <c r="Q2009" s="396"/>
      <c r="R2009" s="33"/>
      <c r="S2009" s="30"/>
      <c r="X2009" s="313">
        <v>16508.080274895005</v>
      </c>
    </row>
    <row r="2010" spans="1:24" x14ac:dyDescent="0.3">
      <c r="A2010" s="77" t="s">
        <v>2290</v>
      </c>
      <c r="B2010" s="77" t="s">
        <v>3991</v>
      </c>
      <c r="C2010" s="29">
        <v>4</v>
      </c>
      <c r="D2010" s="29">
        <v>54</v>
      </c>
      <c r="E2010" s="29">
        <v>1000</v>
      </c>
      <c r="F2010" s="29">
        <v>218</v>
      </c>
      <c r="G2010" s="29">
        <v>162</v>
      </c>
      <c r="H2010" s="313">
        <v>507.12900000000002</v>
      </c>
      <c r="I2010" s="313">
        <v>414.83152200000001</v>
      </c>
      <c r="J2010" s="313">
        <v>327.60533400000003</v>
      </c>
      <c r="K2010" s="20">
        <v>11.76</v>
      </c>
      <c r="L2010" s="314">
        <v>0.5</v>
      </c>
      <c r="M2010" s="315">
        <v>4</v>
      </c>
      <c r="N2010" s="772"/>
      <c r="O2010" s="372">
        <f t="shared" si="97"/>
        <v>22427</v>
      </c>
      <c r="Q2010" s="396"/>
      <c r="R2010" s="33"/>
      <c r="S2010" s="30"/>
      <c r="X2010" s="313">
        <v>19502.090296128001</v>
      </c>
    </row>
    <row r="2011" spans="1:24" x14ac:dyDescent="0.3">
      <c r="A2011" s="317" t="s">
        <v>2291</v>
      </c>
      <c r="B2011" s="317" t="s">
        <v>5207</v>
      </c>
      <c r="C2011" s="318">
        <v>5</v>
      </c>
      <c r="D2011" s="318">
        <v>54</v>
      </c>
      <c r="E2011" s="318">
        <v>1000</v>
      </c>
      <c r="F2011" s="318">
        <v>274</v>
      </c>
      <c r="G2011" s="318">
        <v>218</v>
      </c>
      <c r="H2011" s="319">
        <v>634.49549999999999</v>
      </c>
      <c r="I2011" s="319">
        <v>519.01731899999993</v>
      </c>
      <c r="J2011" s="319">
        <v>409.88409300000001</v>
      </c>
      <c r="K2011" s="340">
        <v>14.76</v>
      </c>
      <c r="L2011" s="320">
        <v>0.5</v>
      </c>
      <c r="M2011" s="321">
        <v>4</v>
      </c>
      <c r="N2011" s="772"/>
      <c r="O2011" s="372">
        <f t="shared" si="97"/>
        <v>25878</v>
      </c>
      <c r="Q2011" s="396"/>
      <c r="R2011" s="33"/>
      <c r="S2011" s="30"/>
      <c r="X2011" s="319">
        <v>22502.359608398998</v>
      </c>
    </row>
    <row r="2012" spans="1:24" x14ac:dyDescent="0.3">
      <c r="A2012" s="77" t="s">
        <v>2292</v>
      </c>
      <c r="B2012" s="77" t="s">
        <v>5208</v>
      </c>
      <c r="C2012" s="29">
        <v>6</v>
      </c>
      <c r="D2012" s="29">
        <v>54</v>
      </c>
      <c r="E2012" s="29">
        <v>1000</v>
      </c>
      <c r="F2012" s="29">
        <v>330</v>
      </c>
      <c r="G2012" s="29">
        <v>274</v>
      </c>
      <c r="H2012" s="313">
        <v>760.69349999999986</v>
      </c>
      <c r="I2012" s="313">
        <v>622.24728299999981</v>
      </c>
      <c r="J2012" s="313">
        <v>491.4080009999999</v>
      </c>
      <c r="K2012" s="20">
        <v>17.759999999999998</v>
      </c>
      <c r="L2012" s="314">
        <v>0.5</v>
      </c>
      <c r="M2012" s="315">
        <v>4</v>
      </c>
      <c r="N2012" s="772"/>
      <c r="O2012" s="372">
        <f t="shared" si="97"/>
        <v>29335</v>
      </c>
      <c r="Q2012" s="396"/>
      <c r="R2012" s="33"/>
      <c r="S2012" s="30"/>
      <c r="X2012" s="313">
        <v>25508.888211708003</v>
      </c>
    </row>
    <row r="2013" spans="1:24" x14ac:dyDescent="0.3">
      <c r="A2013" s="77" t="s">
        <v>2293</v>
      </c>
      <c r="B2013" s="77" t="s">
        <v>5209</v>
      </c>
      <c r="C2013" s="29">
        <v>7</v>
      </c>
      <c r="D2013" s="29">
        <v>54</v>
      </c>
      <c r="E2013" s="29">
        <v>1000</v>
      </c>
      <c r="F2013" s="29">
        <v>386</v>
      </c>
      <c r="G2013" s="29">
        <v>330</v>
      </c>
      <c r="H2013" s="313">
        <v>888.06</v>
      </c>
      <c r="I2013" s="313">
        <v>726.4330799999999</v>
      </c>
      <c r="J2013" s="313">
        <v>573.68675999999994</v>
      </c>
      <c r="K2013" s="20">
        <v>20.76</v>
      </c>
      <c r="L2013" s="314">
        <v>0.5</v>
      </c>
      <c r="M2013" s="315">
        <v>4</v>
      </c>
      <c r="N2013" s="772"/>
      <c r="O2013" s="372">
        <f t="shared" si="97"/>
        <v>32800</v>
      </c>
      <c r="Q2013" s="396"/>
      <c r="R2013" s="33"/>
      <c r="S2013" s="30"/>
      <c r="X2013" s="313">
        <v>28521.676106055002</v>
      </c>
    </row>
    <row r="2014" spans="1:24" x14ac:dyDescent="0.3">
      <c r="A2014" s="317" t="s">
        <v>2294</v>
      </c>
      <c r="B2014" s="317" t="s">
        <v>5210</v>
      </c>
      <c r="C2014" s="318">
        <v>8</v>
      </c>
      <c r="D2014" s="318">
        <v>54</v>
      </c>
      <c r="E2014" s="318">
        <v>1000</v>
      </c>
      <c r="F2014" s="318">
        <v>442</v>
      </c>
      <c r="G2014" s="318">
        <v>386</v>
      </c>
      <c r="H2014" s="319">
        <v>1014.258</v>
      </c>
      <c r="I2014" s="319">
        <v>829.66304400000001</v>
      </c>
      <c r="J2014" s="319">
        <v>655.21066800000006</v>
      </c>
      <c r="K2014" s="340">
        <v>23.759999999999998</v>
      </c>
      <c r="L2014" s="320">
        <v>0.5</v>
      </c>
      <c r="M2014" s="321">
        <v>4</v>
      </c>
      <c r="N2014" s="772"/>
      <c r="O2014" s="372">
        <f t="shared" si="97"/>
        <v>36272</v>
      </c>
      <c r="Q2014" s="396"/>
      <c r="R2014" s="33"/>
      <c r="S2014" s="30"/>
      <c r="X2014" s="319">
        <v>31540.723291440001</v>
      </c>
    </row>
    <row r="2015" spans="1:24" x14ac:dyDescent="0.3">
      <c r="A2015" s="77" t="s">
        <v>2295</v>
      </c>
      <c r="B2015" s="77" t="s">
        <v>5211</v>
      </c>
      <c r="C2015" s="29">
        <v>9</v>
      </c>
      <c r="D2015" s="29">
        <v>54</v>
      </c>
      <c r="E2015" s="29">
        <v>1000</v>
      </c>
      <c r="F2015" s="29">
        <v>498</v>
      </c>
      <c r="G2015" s="29">
        <v>442</v>
      </c>
      <c r="H2015" s="313">
        <v>1141.6244999999999</v>
      </c>
      <c r="I2015" s="313">
        <v>933.84884099999988</v>
      </c>
      <c r="J2015" s="313">
        <v>737.48942699999998</v>
      </c>
      <c r="K2015" s="20">
        <v>26.759999999999998</v>
      </c>
      <c r="L2015" s="314">
        <v>0.5</v>
      </c>
      <c r="M2015" s="315">
        <v>4</v>
      </c>
      <c r="N2015" s="772"/>
      <c r="O2015" s="372">
        <f t="shared" si="97"/>
        <v>39751</v>
      </c>
      <c r="Q2015" s="396"/>
      <c r="R2015" s="33"/>
      <c r="S2015" s="30"/>
      <c r="X2015" s="313">
        <v>34566.029767863001</v>
      </c>
    </row>
    <row r="2016" spans="1:24" x14ac:dyDescent="0.3">
      <c r="A2016" s="77" t="s">
        <v>2296</v>
      </c>
      <c r="B2016" s="77" t="s">
        <v>5212</v>
      </c>
      <c r="C2016" s="29">
        <v>10</v>
      </c>
      <c r="D2016" s="29">
        <v>54</v>
      </c>
      <c r="E2016" s="29">
        <v>1000</v>
      </c>
      <c r="F2016" s="29">
        <v>554</v>
      </c>
      <c r="G2016" s="29">
        <v>498</v>
      </c>
      <c r="H2016" s="313">
        <v>1267.8225</v>
      </c>
      <c r="I2016" s="313">
        <v>1037.0788049999999</v>
      </c>
      <c r="J2016" s="313">
        <v>819.01333499999998</v>
      </c>
      <c r="K2016" s="20">
        <v>29.759999999999998</v>
      </c>
      <c r="L2016" s="314">
        <v>0.5</v>
      </c>
      <c r="M2016" s="315">
        <v>6</v>
      </c>
      <c r="N2016" s="772"/>
      <c r="O2016" s="372">
        <f t="shared" si="97"/>
        <v>43239</v>
      </c>
      <c r="Q2016" s="396"/>
      <c r="R2016" s="33"/>
      <c r="S2016" s="30"/>
      <c r="X2016" s="313">
        <v>37599.362821152004</v>
      </c>
    </row>
    <row r="2017" spans="1:24" x14ac:dyDescent="0.3">
      <c r="A2017" s="317" t="s">
        <v>2297</v>
      </c>
      <c r="B2017" s="317" t="s">
        <v>5213</v>
      </c>
      <c r="C2017" s="318">
        <v>11</v>
      </c>
      <c r="D2017" s="318">
        <v>54</v>
      </c>
      <c r="E2017" s="318">
        <v>1000</v>
      </c>
      <c r="F2017" s="318">
        <v>610</v>
      </c>
      <c r="G2017" s="318">
        <v>554</v>
      </c>
      <c r="H2017" s="319">
        <v>1395.1890000000001</v>
      </c>
      <c r="I2017" s="319">
        <v>1141.264602</v>
      </c>
      <c r="J2017" s="319">
        <v>901.29209400000002</v>
      </c>
      <c r="K2017" s="340">
        <v>32.76</v>
      </c>
      <c r="L2017" s="320">
        <v>0.5</v>
      </c>
      <c r="M2017" s="321">
        <v>6</v>
      </c>
      <c r="N2017" s="772"/>
      <c r="O2017" s="372">
        <f t="shared" si="97"/>
        <v>46733</v>
      </c>
      <c r="Q2017" s="396"/>
      <c r="R2017" s="33"/>
      <c r="S2017" s="30"/>
      <c r="X2017" s="319">
        <v>40637.18972441701</v>
      </c>
    </row>
    <row r="2018" spans="1:24" x14ac:dyDescent="0.3">
      <c r="A2018" s="77" t="s">
        <v>2298</v>
      </c>
      <c r="B2018" s="77" t="s">
        <v>5214</v>
      </c>
      <c r="C2018" s="29">
        <v>12</v>
      </c>
      <c r="D2018" s="29">
        <v>54</v>
      </c>
      <c r="E2018" s="29">
        <v>1000</v>
      </c>
      <c r="F2018" s="29">
        <v>666</v>
      </c>
      <c r="G2018" s="29">
        <v>610</v>
      </c>
      <c r="H2018" s="313">
        <v>1521.3869999999997</v>
      </c>
      <c r="I2018" s="313">
        <v>1244.4945659999996</v>
      </c>
      <c r="J2018" s="313">
        <v>982.8160019999998</v>
      </c>
      <c r="K2018" s="20">
        <v>35.76</v>
      </c>
      <c r="L2018" s="314">
        <v>0.5</v>
      </c>
      <c r="M2018" s="315">
        <v>6</v>
      </c>
      <c r="N2018" s="772"/>
      <c r="O2018" s="372">
        <f t="shared" si="97"/>
        <v>50184</v>
      </c>
      <c r="Q2018" s="396"/>
      <c r="R2018" s="33"/>
      <c r="S2018" s="30"/>
      <c r="X2018" s="313">
        <v>43638.519777138004</v>
      </c>
    </row>
    <row r="2019" spans="1:24" x14ac:dyDescent="0.3">
      <c r="A2019" s="77" t="s">
        <v>2299</v>
      </c>
      <c r="B2019" s="77" t="s">
        <v>5215</v>
      </c>
      <c r="C2019" s="29">
        <v>13</v>
      </c>
      <c r="D2019" s="29">
        <v>54</v>
      </c>
      <c r="E2019" s="29">
        <v>1000</v>
      </c>
      <c r="F2019" s="29">
        <v>722</v>
      </c>
      <c r="G2019" s="29">
        <v>666</v>
      </c>
      <c r="H2019" s="313">
        <v>1648.7535</v>
      </c>
      <c r="I2019" s="313">
        <v>1348.6803629999999</v>
      </c>
      <c r="J2019" s="313">
        <v>1065.0947610000001</v>
      </c>
      <c r="K2019" s="20">
        <v>38.76</v>
      </c>
      <c r="L2019" s="314">
        <v>0.5</v>
      </c>
      <c r="M2019" s="315">
        <v>6</v>
      </c>
      <c r="N2019" s="772"/>
      <c r="O2019" s="372">
        <f t="shared" si="97"/>
        <v>53636</v>
      </c>
      <c r="Q2019" s="396"/>
      <c r="R2019" s="33"/>
      <c r="S2019" s="30"/>
      <c r="X2019" s="313">
        <v>46639.849829859006</v>
      </c>
    </row>
    <row r="2020" spans="1:24" x14ac:dyDescent="0.3">
      <c r="A2020" s="77" t="s">
        <v>2300</v>
      </c>
      <c r="B2020" s="77" t="s">
        <v>5216</v>
      </c>
      <c r="C2020" s="29">
        <v>14</v>
      </c>
      <c r="D2020" s="29">
        <v>54</v>
      </c>
      <c r="E2020" s="29">
        <v>1000</v>
      </c>
      <c r="F2020" s="29">
        <v>778</v>
      </c>
      <c r="G2020" s="29">
        <v>722</v>
      </c>
      <c r="H2020" s="313">
        <v>1774.9515000000001</v>
      </c>
      <c r="I2020" s="313">
        <v>1451.9103270000001</v>
      </c>
      <c r="J2020" s="313">
        <v>1146.6186690000002</v>
      </c>
      <c r="K2020" s="20">
        <v>41.760000000000005</v>
      </c>
      <c r="L2020" s="314">
        <v>0.5</v>
      </c>
      <c r="M2020" s="315">
        <v>6</v>
      </c>
      <c r="N2020" s="773"/>
      <c r="O2020" s="372">
        <f t="shared" si="97"/>
        <v>57087</v>
      </c>
      <c r="Q2020" s="396"/>
      <c r="R2020" s="33"/>
      <c r="S2020" s="30"/>
      <c r="X2020" s="313">
        <v>49641.179882580007</v>
      </c>
    </row>
    <row r="2021" spans="1:24" x14ac:dyDescent="0.3">
      <c r="H2021" s="30"/>
      <c r="I2021" s="30"/>
      <c r="J2021" s="30"/>
      <c r="K2021" s="336"/>
      <c r="M2021" s="324"/>
      <c r="O2021" s="372">
        <f t="shared" si="97"/>
        <v>0</v>
      </c>
      <c r="Q2021" s="396"/>
      <c r="R2021" s="30"/>
      <c r="S2021" s="30"/>
      <c r="X2021" s="30"/>
    </row>
    <row r="2022" spans="1:24" x14ac:dyDescent="0.3">
      <c r="B2022" s="325" t="s">
        <v>178</v>
      </c>
      <c r="H2022" s="30"/>
      <c r="I2022" s="30"/>
      <c r="J2022" s="30"/>
      <c r="K2022" s="336"/>
      <c r="M2022" s="324"/>
      <c r="O2022" s="372">
        <f t="shared" si="97"/>
        <v>0</v>
      </c>
      <c r="Q2022" s="396"/>
      <c r="R2022" s="30"/>
      <c r="S2022" s="30"/>
      <c r="X2022" s="30"/>
    </row>
    <row r="2023" spans="1:24" x14ac:dyDescent="0.3">
      <c r="A2023" s="77" t="s">
        <v>2301</v>
      </c>
      <c r="B2023" s="77" t="s">
        <v>3992</v>
      </c>
      <c r="C2023" s="29">
        <v>2</v>
      </c>
      <c r="D2023" s="29">
        <v>54</v>
      </c>
      <c r="E2023" s="29">
        <v>1250</v>
      </c>
      <c r="F2023" s="29">
        <v>106</v>
      </c>
      <c r="G2023" s="29">
        <v>50</v>
      </c>
      <c r="H2023" s="313">
        <v>314.32650000000001</v>
      </c>
      <c r="I2023" s="313">
        <v>257.119077</v>
      </c>
      <c r="J2023" s="313">
        <v>203.05491900000001</v>
      </c>
      <c r="K2023" s="20">
        <v>6.96</v>
      </c>
      <c r="L2023" s="314">
        <v>0.5</v>
      </c>
      <c r="M2023" s="315">
        <v>2</v>
      </c>
      <c r="N2023" s="771" t="s">
        <v>201</v>
      </c>
      <c r="O2023" s="372">
        <f t="shared" si="97"/>
        <v>17022</v>
      </c>
      <c r="Q2023" s="396"/>
      <c r="R2023" s="33"/>
      <c r="S2023" s="30"/>
      <c r="X2023" s="313">
        <v>14801.427293400002</v>
      </c>
    </row>
    <row r="2024" spans="1:24" x14ac:dyDescent="0.3">
      <c r="A2024" s="77" t="s">
        <v>2302</v>
      </c>
      <c r="B2024" s="77" t="s">
        <v>3993</v>
      </c>
      <c r="C2024" s="29">
        <v>3</v>
      </c>
      <c r="D2024" s="29">
        <v>54</v>
      </c>
      <c r="E2024" s="29">
        <v>1250</v>
      </c>
      <c r="F2024" s="29">
        <v>162</v>
      </c>
      <c r="G2024" s="29">
        <v>106</v>
      </c>
      <c r="H2024" s="313">
        <v>472.07400000000001</v>
      </c>
      <c r="I2024" s="313">
        <v>386.15653199999997</v>
      </c>
      <c r="J2024" s="313">
        <v>304.95980400000002</v>
      </c>
      <c r="K2024" s="20">
        <v>10.56</v>
      </c>
      <c r="L2024" s="314">
        <v>0.5</v>
      </c>
      <c r="M2024" s="315">
        <v>4</v>
      </c>
      <c r="N2024" s="772"/>
      <c r="O2024" s="372">
        <f t="shared" si="97"/>
        <v>21194</v>
      </c>
      <c r="Q2024" s="396"/>
      <c r="R2024" s="33"/>
      <c r="S2024" s="30"/>
      <c r="X2024" s="313">
        <v>18429.995311398001</v>
      </c>
    </row>
    <row r="2025" spans="1:24" x14ac:dyDescent="0.3">
      <c r="A2025" s="77" t="s">
        <v>2303</v>
      </c>
      <c r="B2025" s="77" t="s">
        <v>3994</v>
      </c>
      <c r="C2025" s="29">
        <v>4</v>
      </c>
      <c r="D2025" s="29">
        <v>54</v>
      </c>
      <c r="E2025" s="29">
        <v>1250</v>
      </c>
      <c r="F2025" s="29">
        <v>218</v>
      </c>
      <c r="G2025" s="29">
        <v>162</v>
      </c>
      <c r="H2025" s="313">
        <v>629.82150000000001</v>
      </c>
      <c r="I2025" s="313">
        <v>515.19398699999999</v>
      </c>
      <c r="J2025" s="313">
        <v>406.864689</v>
      </c>
      <c r="K2025" s="20">
        <v>14.16</v>
      </c>
      <c r="L2025" s="314">
        <v>0.5</v>
      </c>
      <c r="M2025" s="315">
        <v>4</v>
      </c>
      <c r="N2025" s="772"/>
      <c r="O2025" s="372">
        <f t="shared" si="97"/>
        <v>25376</v>
      </c>
      <c r="Q2025" s="396"/>
      <c r="R2025" s="33"/>
      <c r="S2025" s="30"/>
      <c r="X2025" s="313">
        <v>22066.167454848</v>
      </c>
    </row>
    <row r="2026" spans="1:24" x14ac:dyDescent="0.3">
      <c r="A2026" s="317" t="s">
        <v>2304</v>
      </c>
      <c r="B2026" s="317" t="s">
        <v>5217</v>
      </c>
      <c r="C2026" s="318">
        <v>5</v>
      </c>
      <c r="D2026" s="318">
        <v>54</v>
      </c>
      <c r="E2026" s="318">
        <v>1250</v>
      </c>
      <c r="F2026" s="318">
        <v>274</v>
      </c>
      <c r="G2026" s="318">
        <v>218</v>
      </c>
      <c r="H2026" s="319">
        <v>787.56900000000007</v>
      </c>
      <c r="I2026" s="319">
        <v>644.23144200000002</v>
      </c>
      <c r="J2026" s="319">
        <v>508.76957400000003</v>
      </c>
      <c r="K2026" s="340">
        <v>17.760000000000002</v>
      </c>
      <c r="L2026" s="320">
        <v>0.5</v>
      </c>
      <c r="M2026" s="321">
        <v>4</v>
      </c>
      <c r="N2026" s="772"/>
      <c r="O2026" s="372">
        <f t="shared" si="97"/>
        <v>29566</v>
      </c>
      <c r="Q2026" s="396"/>
      <c r="R2026" s="33"/>
      <c r="S2026" s="30"/>
      <c r="X2026" s="319">
        <v>25709.943723749999</v>
      </c>
    </row>
    <row r="2027" spans="1:24" x14ac:dyDescent="0.3">
      <c r="A2027" s="77" t="s">
        <v>2305</v>
      </c>
      <c r="B2027" s="77" t="s">
        <v>5218</v>
      </c>
      <c r="C2027" s="29">
        <v>6</v>
      </c>
      <c r="D2027" s="29">
        <v>54</v>
      </c>
      <c r="E2027" s="29">
        <v>1250</v>
      </c>
      <c r="F2027" s="29">
        <v>330</v>
      </c>
      <c r="G2027" s="29">
        <v>274</v>
      </c>
      <c r="H2027" s="313">
        <v>944.14800000000002</v>
      </c>
      <c r="I2027" s="313">
        <v>772.31306399999994</v>
      </c>
      <c r="J2027" s="313">
        <v>609.91960800000004</v>
      </c>
      <c r="K2027" s="20">
        <v>21.36</v>
      </c>
      <c r="L2027" s="314">
        <v>0.5</v>
      </c>
      <c r="M2027" s="315">
        <v>4</v>
      </c>
      <c r="N2027" s="772"/>
      <c r="O2027" s="372">
        <f t="shared" si="97"/>
        <v>33766</v>
      </c>
      <c r="Q2027" s="396"/>
      <c r="R2027" s="33"/>
      <c r="S2027" s="30"/>
      <c r="X2027" s="313">
        <v>29361.324118104003</v>
      </c>
    </row>
    <row r="2028" spans="1:24" x14ac:dyDescent="0.3">
      <c r="A2028" s="77" t="s">
        <v>2306</v>
      </c>
      <c r="B2028" s="77" t="s">
        <v>5219</v>
      </c>
      <c r="C2028" s="29">
        <v>7</v>
      </c>
      <c r="D2028" s="29">
        <v>54</v>
      </c>
      <c r="E2028" s="29">
        <v>1250</v>
      </c>
      <c r="F2028" s="29">
        <v>386</v>
      </c>
      <c r="G2028" s="29">
        <v>330</v>
      </c>
      <c r="H2028" s="313">
        <v>1101.8955000000001</v>
      </c>
      <c r="I2028" s="313">
        <v>901.35051899999996</v>
      </c>
      <c r="J2028" s="313">
        <v>711.82449300000007</v>
      </c>
      <c r="K2028" s="20">
        <v>24.96</v>
      </c>
      <c r="L2028" s="314">
        <v>0.5</v>
      </c>
      <c r="M2028" s="315">
        <v>4</v>
      </c>
      <c r="N2028" s="772"/>
      <c r="O2028" s="372">
        <f t="shared" si="97"/>
        <v>37973</v>
      </c>
      <c r="Q2028" s="396"/>
      <c r="R2028" s="33"/>
      <c r="S2028" s="30"/>
      <c r="X2028" s="313">
        <v>33020.308637909999</v>
      </c>
    </row>
    <row r="2029" spans="1:24" x14ac:dyDescent="0.3">
      <c r="A2029" s="317" t="s">
        <v>2307</v>
      </c>
      <c r="B2029" s="317" t="s">
        <v>5220</v>
      </c>
      <c r="C2029" s="318">
        <v>8</v>
      </c>
      <c r="D2029" s="318">
        <v>54</v>
      </c>
      <c r="E2029" s="318">
        <v>1250</v>
      </c>
      <c r="F2029" s="318">
        <v>442</v>
      </c>
      <c r="G2029" s="318">
        <v>386</v>
      </c>
      <c r="H2029" s="319">
        <v>1259.643</v>
      </c>
      <c r="I2029" s="319">
        <v>1030.387974</v>
      </c>
      <c r="J2029" s="319">
        <v>813.729378</v>
      </c>
      <c r="K2029" s="340">
        <v>28.560000000000002</v>
      </c>
      <c r="L2029" s="320">
        <v>0.5</v>
      </c>
      <c r="M2029" s="321">
        <v>4</v>
      </c>
      <c r="N2029" s="772"/>
      <c r="O2029" s="372">
        <f t="shared" si="97"/>
        <v>42192</v>
      </c>
      <c r="Q2029" s="396"/>
      <c r="R2029" s="33"/>
      <c r="S2029" s="30"/>
      <c r="X2029" s="319">
        <v>36688.660879463998</v>
      </c>
    </row>
    <row r="2030" spans="1:24" x14ac:dyDescent="0.3">
      <c r="A2030" s="77" t="s">
        <v>2308</v>
      </c>
      <c r="B2030" s="77" t="s">
        <v>5221</v>
      </c>
      <c r="C2030" s="29">
        <v>9</v>
      </c>
      <c r="D2030" s="29">
        <v>54</v>
      </c>
      <c r="E2030" s="29">
        <v>1250</v>
      </c>
      <c r="F2030" s="29">
        <v>498</v>
      </c>
      <c r="G2030" s="29">
        <v>442</v>
      </c>
      <c r="H2030" s="313">
        <v>1417.3905000000002</v>
      </c>
      <c r="I2030" s="313">
        <v>1159.4254290000001</v>
      </c>
      <c r="J2030" s="313">
        <v>915.63426300000015</v>
      </c>
      <c r="K2030" s="20">
        <v>32.159999999999997</v>
      </c>
      <c r="L2030" s="314">
        <v>0.5</v>
      </c>
      <c r="M2030" s="315">
        <v>4</v>
      </c>
      <c r="N2030" s="772"/>
      <c r="O2030" s="372">
        <f t="shared" si="97"/>
        <v>46417</v>
      </c>
      <c r="Q2030" s="396"/>
      <c r="R2030" s="33"/>
      <c r="S2030" s="30"/>
      <c r="X2030" s="313">
        <v>40362.855494939991</v>
      </c>
    </row>
    <row r="2031" spans="1:24" x14ac:dyDescent="0.3">
      <c r="A2031" s="77" t="s">
        <v>2309</v>
      </c>
      <c r="B2031" s="77" t="s">
        <v>5222</v>
      </c>
      <c r="C2031" s="29">
        <v>10</v>
      </c>
      <c r="D2031" s="29">
        <v>54</v>
      </c>
      <c r="E2031" s="29">
        <v>1250</v>
      </c>
      <c r="F2031" s="29">
        <v>554</v>
      </c>
      <c r="G2031" s="29">
        <v>498</v>
      </c>
      <c r="H2031" s="313">
        <v>1573.9695000000002</v>
      </c>
      <c r="I2031" s="313">
        <v>1287.507051</v>
      </c>
      <c r="J2031" s="313">
        <v>1016.7842970000002</v>
      </c>
      <c r="K2031" s="20">
        <v>35.76</v>
      </c>
      <c r="L2031" s="314">
        <v>0.5</v>
      </c>
      <c r="M2031" s="315">
        <v>6</v>
      </c>
      <c r="N2031" s="772"/>
      <c r="O2031" s="372">
        <f t="shared" si="97"/>
        <v>50655</v>
      </c>
      <c r="Q2031" s="396"/>
      <c r="R2031" s="33"/>
      <c r="S2031" s="30"/>
      <c r="X2031" s="313">
        <v>44048.188807523999</v>
      </c>
    </row>
    <row r="2032" spans="1:24" x14ac:dyDescent="0.3">
      <c r="A2032" s="317" t="s">
        <v>2310</v>
      </c>
      <c r="B2032" s="317" t="s">
        <v>5223</v>
      </c>
      <c r="C2032" s="318">
        <v>11</v>
      </c>
      <c r="D2032" s="318">
        <v>54</v>
      </c>
      <c r="E2032" s="318">
        <v>1250</v>
      </c>
      <c r="F2032" s="318">
        <v>610</v>
      </c>
      <c r="G2032" s="318">
        <v>554</v>
      </c>
      <c r="H2032" s="319">
        <v>1731.7170000000001</v>
      </c>
      <c r="I2032" s="319">
        <v>1416.544506</v>
      </c>
      <c r="J2032" s="319">
        <v>1118.6891820000001</v>
      </c>
      <c r="K2032" s="340">
        <v>39.36</v>
      </c>
      <c r="L2032" s="320">
        <v>0.5</v>
      </c>
      <c r="M2032" s="321">
        <v>6</v>
      </c>
      <c r="N2032" s="772"/>
      <c r="O2032" s="372">
        <f t="shared" si="97"/>
        <v>54898</v>
      </c>
      <c r="Q2032" s="396"/>
      <c r="R2032" s="33"/>
      <c r="S2032" s="30"/>
      <c r="X2032" s="319">
        <v>47737.595363436019</v>
      </c>
    </row>
    <row r="2033" spans="1:24" x14ac:dyDescent="0.3">
      <c r="A2033" s="77" t="s">
        <v>2311</v>
      </c>
      <c r="B2033" s="77" t="s">
        <v>5224</v>
      </c>
      <c r="C2033" s="29">
        <v>12</v>
      </c>
      <c r="D2033" s="29">
        <v>54</v>
      </c>
      <c r="E2033" s="29">
        <v>1250</v>
      </c>
      <c r="F2033" s="29">
        <v>666</v>
      </c>
      <c r="G2033" s="29">
        <v>610</v>
      </c>
      <c r="H2033" s="313">
        <v>1889.4645</v>
      </c>
      <c r="I2033" s="313">
        <v>1545.5819609999999</v>
      </c>
      <c r="J2033" s="313">
        <v>1220.594067</v>
      </c>
      <c r="K2033" s="20">
        <v>42.96</v>
      </c>
      <c r="L2033" s="314">
        <v>0.5</v>
      </c>
      <c r="M2033" s="315">
        <v>6</v>
      </c>
      <c r="N2033" s="772"/>
      <c r="O2033" s="372">
        <f t="shared" si="97"/>
        <v>59093</v>
      </c>
      <c r="Q2033" s="396"/>
      <c r="R2033" s="33"/>
      <c r="S2033" s="30"/>
      <c r="X2033" s="313">
        <v>51385.54264826401</v>
      </c>
    </row>
    <row r="2034" spans="1:24" x14ac:dyDescent="0.3">
      <c r="A2034" s="77" t="s">
        <v>2312</v>
      </c>
      <c r="B2034" s="77" t="s">
        <v>5225</v>
      </c>
      <c r="C2034" s="29">
        <v>13</v>
      </c>
      <c r="D2034" s="29">
        <v>54</v>
      </c>
      <c r="E2034" s="29">
        <v>1250</v>
      </c>
      <c r="F2034" s="29">
        <v>722</v>
      </c>
      <c r="G2034" s="29">
        <v>666</v>
      </c>
      <c r="H2034" s="313">
        <v>2046.0435</v>
      </c>
      <c r="I2034" s="313">
        <v>1673.6635829999998</v>
      </c>
      <c r="J2034" s="313">
        <v>1321.744101</v>
      </c>
      <c r="K2034" s="20">
        <v>46.56</v>
      </c>
      <c r="L2034" s="314">
        <v>0.5</v>
      </c>
      <c r="M2034" s="315">
        <v>6</v>
      </c>
      <c r="N2034" s="772"/>
      <c r="O2034" s="372">
        <f t="shared" si="97"/>
        <v>63286</v>
      </c>
      <c r="Q2034" s="396"/>
      <c r="R2034" s="33"/>
      <c r="S2034" s="30"/>
      <c r="X2034" s="313">
        <v>55031.720802497992</v>
      </c>
    </row>
    <row r="2035" spans="1:24" x14ac:dyDescent="0.3">
      <c r="A2035" s="77" t="s">
        <v>2313</v>
      </c>
      <c r="B2035" s="77" t="s">
        <v>5226</v>
      </c>
      <c r="C2035" s="29">
        <v>14</v>
      </c>
      <c r="D2035" s="29">
        <v>54</v>
      </c>
      <c r="E2035" s="29">
        <v>1250</v>
      </c>
      <c r="F2035" s="29">
        <v>778</v>
      </c>
      <c r="G2035" s="29">
        <v>722</v>
      </c>
      <c r="H2035" s="313">
        <v>2203.7910000000002</v>
      </c>
      <c r="I2035" s="313">
        <v>1802.7010379999999</v>
      </c>
      <c r="J2035" s="313">
        <v>1423.6489860000001</v>
      </c>
      <c r="K2035" s="20">
        <v>50.16</v>
      </c>
      <c r="L2035" s="314">
        <v>0.5</v>
      </c>
      <c r="M2035" s="315">
        <v>6</v>
      </c>
      <c r="N2035" s="773"/>
      <c r="O2035" s="372">
        <f t="shared" si="97"/>
        <v>67480</v>
      </c>
      <c r="Q2035" s="396"/>
      <c r="R2035" s="33"/>
      <c r="S2035" s="30"/>
      <c r="X2035" s="313">
        <v>58677.898956732002</v>
      </c>
    </row>
    <row r="2036" spans="1:24" x14ac:dyDescent="0.3">
      <c r="H2036" s="30"/>
      <c r="I2036" s="30"/>
      <c r="J2036" s="30"/>
      <c r="K2036" s="336"/>
      <c r="M2036" s="324"/>
      <c r="O2036" s="372">
        <f t="shared" si="97"/>
        <v>0</v>
      </c>
      <c r="Q2036" s="30"/>
      <c r="R2036" s="30"/>
      <c r="S2036" s="30"/>
      <c r="X2036" s="30"/>
    </row>
    <row r="2037" spans="1:24" x14ac:dyDescent="0.3">
      <c r="B2037" s="325" t="s">
        <v>179</v>
      </c>
      <c r="H2037" s="30"/>
      <c r="I2037" s="30"/>
      <c r="J2037" s="30"/>
      <c r="K2037" s="336"/>
      <c r="M2037" s="324"/>
      <c r="O2037" s="372">
        <f t="shared" si="97"/>
        <v>0</v>
      </c>
      <c r="Q2037" s="30"/>
      <c r="R2037" s="30"/>
      <c r="S2037" s="30"/>
      <c r="X2037" s="30"/>
    </row>
    <row r="2038" spans="1:24" x14ac:dyDescent="0.3">
      <c r="A2038" s="77" t="s">
        <v>2314</v>
      </c>
      <c r="B2038" s="77" t="s">
        <v>3995</v>
      </c>
      <c r="C2038" s="29">
        <v>2</v>
      </c>
      <c r="D2038" s="29">
        <v>54</v>
      </c>
      <c r="E2038" s="29">
        <v>1500</v>
      </c>
      <c r="F2038" s="29">
        <v>106</v>
      </c>
      <c r="G2038" s="29">
        <v>50</v>
      </c>
      <c r="H2038" s="313">
        <v>378.59400000000005</v>
      </c>
      <c r="I2038" s="313">
        <v>309.68989200000004</v>
      </c>
      <c r="J2038" s="313">
        <v>244.57172400000005</v>
      </c>
      <c r="K2038" s="20">
        <v>8.16</v>
      </c>
      <c r="L2038" s="314">
        <v>0.5</v>
      </c>
      <c r="M2038" s="315">
        <v>2</v>
      </c>
      <c r="N2038" s="771" t="s">
        <v>201</v>
      </c>
      <c r="O2038" s="372">
        <f t="shared" si="97"/>
        <v>17467</v>
      </c>
      <c r="Q2038" s="30"/>
      <c r="R2038" s="33"/>
      <c r="S2038" s="30"/>
      <c r="X2038" s="313">
        <v>15188.735915099996</v>
      </c>
    </row>
    <row r="2039" spans="1:24" x14ac:dyDescent="0.3">
      <c r="A2039" s="77" t="s">
        <v>2315</v>
      </c>
      <c r="B2039" s="77" t="s">
        <v>3996</v>
      </c>
      <c r="C2039" s="29">
        <v>3</v>
      </c>
      <c r="D2039" s="29">
        <v>54</v>
      </c>
      <c r="E2039" s="29">
        <v>1500</v>
      </c>
      <c r="F2039" s="29">
        <v>162</v>
      </c>
      <c r="G2039" s="29">
        <v>106</v>
      </c>
      <c r="H2039" s="313">
        <v>567.89100000000008</v>
      </c>
      <c r="I2039" s="313">
        <v>464.53483800000004</v>
      </c>
      <c r="J2039" s="313">
        <v>366.85758600000008</v>
      </c>
      <c r="K2039" s="20">
        <v>12.360000000000001</v>
      </c>
      <c r="L2039" s="314">
        <v>0.5</v>
      </c>
      <c r="M2039" s="315">
        <v>4</v>
      </c>
      <c r="N2039" s="772"/>
      <c r="O2039" s="372">
        <f t="shared" si="97"/>
        <v>21868</v>
      </c>
      <c r="Q2039" s="30"/>
      <c r="R2039" s="33"/>
      <c r="S2039" s="30"/>
      <c r="X2039" s="313">
        <v>19015.955715041997</v>
      </c>
    </row>
    <row r="2040" spans="1:24" x14ac:dyDescent="0.3">
      <c r="A2040" s="77" t="s">
        <v>2316</v>
      </c>
      <c r="B2040" s="77" t="s">
        <v>3997</v>
      </c>
      <c r="C2040" s="29">
        <v>4</v>
      </c>
      <c r="D2040" s="29">
        <v>54</v>
      </c>
      <c r="E2040" s="29">
        <v>1500</v>
      </c>
      <c r="F2040" s="29">
        <v>218</v>
      </c>
      <c r="G2040" s="29">
        <v>162</v>
      </c>
      <c r="H2040" s="313">
        <v>756.01949999999999</v>
      </c>
      <c r="I2040" s="313">
        <v>618.42395099999999</v>
      </c>
      <c r="J2040" s="313">
        <v>488.388597</v>
      </c>
      <c r="K2040" s="20">
        <v>16.560000000000002</v>
      </c>
      <c r="L2040" s="314">
        <v>0.5</v>
      </c>
      <c r="M2040" s="315">
        <v>4</v>
      </c>
      <c r="N2040" s="772"/>
      <c r="O2040" s="372">
        <f t="shared" si="97"/>
        <v>26279</v>
      </c>
      <c r="Q2040" s="30"/>
      <c r="R2040" s="33"/>
      <c r="S2040" s="30"/>
      <c r="X2040" s="313">
        <v>22851.196557551997</v>
      </c>
    </row>
    <row r="2041" spans="1:24" x14ac:dyDescent="0.3">
      <c r="A2041" s="317" t="s">
        <v>2317</v>
      </c>
      <c r="B2041" s="317" t="s">
        <v>5227</v>
      </c>
      <c r="C2041" s="318">
        <v>5</v>
      </c>
      <c r="D2041" s="318">
        <v>54</v>
      </c>
      <c r="E2041" s="318">
        <v>1500</v>
      </c>
      <c r="F2041" s="318">
        <v>274</v>
      </c>
      <c r="G2041" s="318">
        <v>218</v>
      </c>
      <c r="H2041" s="319">
        <v>945.31649999999991</v>
      </c>
      <c r="I2041" s="319">
        <v>773.26889699999992</v>
      </c>
      <c r="J2041" s="319">
        <v>610.67445899999996</v>
      </c>
      <c r="K2041" s="340">
        <v>20.76</v>
      </c>
      <c r="L2041" s="320">
        <v>0.5</v>
      </c>
      <c r="M2041" s="321">
        <v>4</v>
      </c>
      <c r="N2041" s="772"/>
      <c r="O2041" s="372">
        <f t="shared" si="97"/>
        <v>30699</v>
      </c>
      <c r="Q2041" s="30"/>
      <c r="R2041" s="33"/>
      <c r="S2041" s="30"/>
      <c r="X2041" s="319">
        <v>26694.458442629999</v>
      </c>
    </row>
    <row r="2042" spans="1:24" x14ac:dyDescent="0.3">
      <c r="A2042" s="77" t="s">
        <v>2318</v>
      </c>
      <c r="B2042" s="77" t="s">
        <v>5228</v>
      </c>
      <c r="C2042" s="29">
        <v>6</v>
      </c>
      <c r="D2042" s="29">
        <v>54</v>
      </c>
      <c r="E2042" s="29">
        <v>1500</v>
      </c>
      <c r="F2042" s="29">
        <v>330</v>
      </c>
      <c r="G2042" s="29">
        <v>274</v>
      </c>
      <c r="H2042" s="313">
        <v>1134.6135000000002</v>
      </c>
      <c r="I2042" s="313">
        <v>928.11384300000009</v>
      </c>
      <c r="J2042" s="313">
        <v>732.96032100000014</v>
      </c>
      <c r="K2042" s="20">
        <v>24.96</v>
      </c>
      <c r="L2042" s="314">
        <v>0.5</v>
      </c>
      <c r="M2042" s="315">
        <v>4</v>
      </c>
      <c r="N2042" s="772"/>
      <c r="O2042" s="372">
        <f t="shared" si="97"/>
        <v>35126</v>
      </c>
      <c r="Q2042" s="30"/>
      <c r="R2042" s="33"/>
      <c r="S2042" s="30"/>
      <c r="X2042" s="313">
        <v>30543.981463512006</v>
      </c>
    </row>
    <row r="2043" spans="1:24" x14ac:dyDescent="0.3">
      <c r="A2043" s="77" t="s">
        <v>2319</v>
      </c>
      <c r="B2043" s="77" t="s">
        <v>5229</v>
      </c>
      <c r="C2043" s="29">
        <v>7</v>
      </c>
      <c r="D2043" s="29">
        <v>54</v>
      </c>
      <c r="E2043" s="29">
        <v>1500</v>
      </c>
      <c r="F2043" s="29">
        <v>386</v>
      </c>
      <c r="G2043" s="29">
        <v>330</v>
      </c>
      <c r="H2043" s="313">
        <v>1323.9105</v>
      </c>
      <c r="I2043" s="313">
        <v>1082.9587889999998</v>
      </c>
      <c r="J2043" s="313">
        <v>855.24618299999997</v>
      </c>
      <c r="K2043" s="20">
        <v>29.16</v>
      </c>
      <c r="L2043" s="314">
        <v>0.5</v>
      </c>
      <c r="M2043" s="315">
        <v>4</v>
      </c>
      <c r="N2043" s="772"/>
      <c r="O2043" s="372">
        <f t="shared" si="97"/>
        <v>39564</v>
      </c>
      <c r="Q2043" s="30"/>
      <c r="R2043" s="33"/>
      <c r="S2043" s="30"/>
      <c r="X2043" s="313">
        <v>34403.283588959996</v>
      </c>
    </row>
    <row r="2044" spans="1:24" x14ac:dyDescent="0.3">
      <c r="A2044" s="317" t="s">
        <v>2320</v>
      </c>
      <c r="B2044" s="317" t="s">
        <v>5230</v>
      </c>
      <c r="C2044" s="318">
        <v>8</v>
      </c>
      <c r="D2044" s="318">
        <v>54</v>
      </c>
      <c r="E2044" s="318">
        <v>1500</v>
      </c>
      <c r="F2044" s="318">
        <v>442</v>
      </c>
      <c r="G2044" s="318">
        <v>386</v>
      </c>
      <c r="H2044" s="319">
        <v>1513.2075</v>
      </c>
      <c r="I2044" s="319">
        <v>1237.803735</v>
      </c>
      <c r="J2044" s="319">
        <v>977.53204500000004</v>
      </c>
      <c r="K2044" s="340">
        <v>33.36</v>
      </c>
      <c r="L2044" s="320">
        <v>0.5</v>
      </c>
      <c r="M2044" s="321">
        <v>4</v>
      </c>
      <c r="N2044" s="772"/>
      <c r="O2044" s="372">
        <f t="shared" si="97"/>
        <v>44009</v>
      </c>
      <c r="Q2044" s="30"/>
      <c r="R2044" s="33"/>
      <c r="S2044" s="30"/>
      <c r="X2044" s="319">
        <v>38268.84316068</v>
      </c>
    </row>
    <row r="2045" spans="1:24" x14ac:dyDescent="0.3">
      <c r="A2045" s="77" t="s">
        <v>2321</v>
      </c>
      <c r="B2045" s="77" t="s">
        <v>5231</v>
      </c>
      <c r="C2045" s="29">
        <v>9</v>
      </c>
      <c r="D2045" s="29">
        <v>54</v>
      </c>
      <c r="E2045" s="29">
        <v>1500</v>
      </c>
      <c r="F2045" s="29">
        <v>498</v>
      </c>
      <c r="G2045" s="29">
        <v>442</v>
      </c>
      <c r="H2045" s="313">
        <v>1702.5045000000002</v>
      </c>
      <c r="I2045" s="313">
        <v>1392.6486810000001</v>
      </c>
      <c r="J2045" s="313">
        <v>1099.8179070000001</v>
      </c>
      <c r="K2045" s="20">
        <v>37.56</v>
      </c>
      <c r="L2045" s="314">
        <v>0.5</v>
      </c>
      <c r="M2045" s="315">
        <v>4</v>
      </c>
      <c r="N2045" s="772"/>
      <c r="O2045" s="372">
        <f t="shared" si="97"/>
        <v>48466</v>
      </c>
      <c r="Q2045" s="30"/>
      <c r="R2045" s="33"/>
      <c r="S2045" s="30"/>
      <c r="X2045" s="313">
        <v>42144.185526497997</v>
      </c>
    </row>
    <row r="2046" spans="1:24" x14ac:dyDescent="0.3">
      <c r="A2046" s="77" t="s">
        <v>2322</v>
      </c>
      <c r="B2046" s="77" t="s">
        <v>5232</v>
      </c>
      <c r="C2046" s="29">
        <v>10</v>
      </c>
      <c r="D2046" s="29">
        <v>54</v>
      </c>
      <c r="E2046" s="29">
        <v>1500</v>
      </c>
      <c r="F2046" s="29">
        <v>554</v>
      </c>
      <c r="G2046" s="29">
        <v>498</v>
      </c>
      <c r="H2046" s="313">
        <v>1891.8015000000003</v>
      </c>
      <c r="I2046" s="313">
        <v>1547.4936270000001</v>
      </c>
      <c r="J2046" s="313">
        <v>1222.1037690000003</v>
      </c>
      <c r="K2046" s="20">
        <v>41.76</v>
      </c>
      <c r="L2046" s="314">
        <v>0.5</v>
      </c>
      <c r="M2046" s="315">
        <v>6</v>
      </c>
      <c r="N2046" s="772"/>
      <c r="O2046" s="372">
        <f t="shared" si="97"/>
        <v>52930</v>
      </c>
      <c r="Q2046" s="30"/>
      <c r="R2046" s="33"/>
      <c r="S2046" s="30"/>
      <c r="X2046" s="313">
        <v>46025.781649056</v>
      </c>
    </row>
    <row r="2047" spans="1:24" x14ac:dyDescent="0.3">
      <c r="A2047" s="317" t="s">
        <v>2323</v>
      </c>
      <c r="B2047" s="317" t="s">
        <v>5233</v>
      </c>
      <c r="C2047" s="318">
        <v>11</v>
      </c>
      <c r="D2047" s="318">
        <v>54</v>
      </c>
      <c r="E2047" s="318">
        <v>1500</v>
      </c>
      <c r="F2047" s="318">
        <v>610</v>
      </c>
      <c r="G2047" s="318">
        <v>554</v>
      </c>
      <c r="H2047" s="319">
        <v>2079.9299999999998</v>
      </c>
      <c r="I2047" s="319">
        <v>1701.3827399999998</v>
      </c>
      <c r="J2047" s="319">
        <v>1343.6347799999999</v>
      </c>
      <c r="K2047" s="340">
        <v>45.96</v>
      </c>
      <c r="L2047" s="320">
        <v>0.5</v>
      </c>
      <c r="M2047" s="321">
        <v>6</v>
      </c>
      <c r="N2047" s="772"/>
      <c r="O2047" s="372">
        <f t="shared" si="97"/>
        <v>57405</v>
      </c>
      <c r="Q2047" s="30"/>
      <c r="R2047" s="33"/>
      <c r="S2047" s="30"/>
      <c r="X2047" s="319">
        <v>49917.164255244003</v>
      </c>
    </row>
    <row r="2048" spans="1:24" x14ac:dyDescent="0.3">
      <c r="A2048" s="77" t="s">
        <v>2324</v>
      </c>
      <c r="B2048" s="77" t="s">
        <v>5234</v>
      </c>
      <c r="C2048" s="29">
        <v>12</v>
      </c>
      <c r="D2048" s="29">
        <v>54</v>
      </c>
      <c r="E2048" s="29">
        <v>1500</v>
      </c>
      <c r="F2048" s="29">
        <v>666</v>
      </c>
      <c r="G2048" s="29">
        <v>610</v>
      </c>
      <c r="H2048" s="313">
        <v>2269.2270000000003</v>
      </c>
      <c r="I2048" s="313">
        <v>1856.2276860000002</v>
      </c>
      <c r="J2048" s="313">
        <v>1465.9206420000003</v>
      </c>
      <c r="K2048" s="20">
        <v>50.160000000000004</v>
      </c>
      <c r="L2048" s="314">
        <v>0.5</v>
      </c>
      <c r="M2048" s="315">
        <v>6</v>
      </c>
      <c r="N2048" s="772"/>
      <c r="O2048" s="372">
        <f t="shared" si="97"/>
        <v>61822</v>
      </c>
      <c r="Q2048" s="30"/>
      <c r="R2048" s="33"/>
      <c r="S2048" s="30"/>
      <c r="X2048" s="313">
        <v>53757.946774818018</v>
      </c>
    </row>
    <row r="2049" spans="1:24" x14ac:dyDescent="0.3">
      <c r="A2049" s="77" t="s">
        <v>2325</v>
      </c>
      <c r="B2049" s="77" t="s">
        <v>5235</v>
      </c>
      <c r="C2049" s="29">
        <v>13</v>
      </c>
      <c r="D2049" s="29">
        <v>54</v>
      </c>
      <c r="E2049" s="29">
        <v>1500</v>
      </c>
      <c r="F2049" s="29">
        <v>722</v>
      </c>
      <c r="G2049" s="29">
        <v>666</v>
      </c>
      <c r="H2049" s="313">
        <v>2458.5239999999999</v>
      </c>
      <c r="I2049" s="313">
        <v>2011.0726319999999</v>
      </c>
      <c r="J2049" s="313">
        <v>1588.206504</v>
      </c>
      <c r="K2049" s="20">
        <v>54.360000000000007</v>
      </c>
      <c r="L2049" s="314">
        <v>0.5</v>
      </c>
      <c r="M2049" s="315">
        <v>6</v>
      </c>
      <c r="N2049" s="772"/>
      <c r="O2049" s="372">
        <f t="shared" si="97"/>
        <v>66245</v>
      </c>
      <c r="Q2049" s="30"/>
      <c r="R2049" s="33"/>
      <c r="S2049" s="30"/>
      <c r="X2049" s="313">
        <v>57604.036686173997</v>
      </c>
    </row>
    <row r="2050" spans="1:24" x14ac:dyDescent="0.3">
      <c r="A2050" s="77" t="s">
        <v>2326</v>
      </c>
      <c r="B2050" s="77" t="s">
        <v>5236</v>
      </c>
      <c r="C2050" s="29">
        <v>14</v>
      </c>
      <c r="D2050" s="29">
        <v>54</v>
      </c>
      <c r="E2050" s="29">
        <v>1500</v>
      </c>
      <c r="F2050" s="29">
        <v>778</v>
      </c>
      <c r="G2050" s="29">
        <v>722</v>
      </c>
      <c r="H2050" s="313">
        <v>2647.8209999999999</v>
      </c>
      <c r="I2050" s="313">
        <v>2165.9175779999996</v>
      </c>
      <c r="J2050" s="313">
        <v>1710.4923659999999</v>
      </c>
      <c r="K2050" s="20">
        <v>58.56</v>
      </c>
      <c r="L2050" s="314">
        <v>0.5</v>
      </c>
      <c r="M2050" s="315">
        <v>6</v>
      </c>
      <c r="N2050" s="773"/>
      <c r="O2050" s="372">
        <f t="shared" si="97"/>
        <v>70668</v>
      </c>
      <c r="Q2050" s="30"/>
      <c r="R2050" s="33"/>
      <c r="S2050" s="30"/>
      <c r="X2050" s="313">
        <v>61450.126597529998</v>
      </c>
    </row>
    <row r="2051" spans="1:24" x14ac:dyDescent="0.3">
      <c r="H2051" s="30"/>
      <c r="I2051" s="30"/>
      <c r="J2051" s="30"/>
      <c r="K2051" s="336"/>
      <c r="M2051" s="324"/>
      <c r="O2051" s="372">
        <f t="shared" si="97"/>
        <v>0</v>
      </c>
      <c r="Q2051" s="30"/>
      <c r="R2051" s="30"/>
      <c r="S2051" s="30"/>
      <c r="X2051" s="30"/>
    </row>
    <row r="2052" spans="1:24" x14ac:dyDescent="0.3">
      <c r="B2052" s="325" t="s">
        <v>180</v>
      </c>
      <c r="H2052" s="30"/>
      <c r="I2052" s="30"/>
      <c r="J2052" s="30"/>
      <c r="K2052" s="336"/>
      <c r="M2052" s="324"/>
      <c r="O2052" s="372">
        <f t="shared" si="97"/>
        <v>0</v>
      </c>
      <c r="Q2052" s="30"/>
      <c r="R2052" s="30"/>
      <c r="S2052" s="30"/>
      <c r="X2052" s="30"/>
    </row>
    <row r="2053" spans="1:24" x14ac:dyDescent="0.3">
      <c r="A2053" s="77" t="s">
        <v>2327</v>
      </c>
      <c r="B2053" s="77" t="s">
        <v>3998</v>
      </c>
      <c r="C2053" s="29">
        <v>2</v>
      </c>
      <c r="D2053" s="29">
        <v>54</v>
      </c>
      <c r="E2053" s="29">
        <v>1750</v>
      </c>
      <c r="F2053" s="29">
        <v>106</v>
      </c>
      <c r="G2053" s="29">
        <v>50</v>
      </c>
      <c r="H2053" s="313">
        <v>439.35599999999999</v>
      </c>
      <c r="I2053" s="313">
        <v>359.39320799999996</v>
      </c>
      <c r="J2053" s="313">
        <v>283.82397600000002</v>
      </c>
      <c r="K2053" s="20">
        <v>9.36</v>
      </c>
      <c r="L2053" s="314">
        <v>0.5</v>
      </c>
      <c r="M2053" s="315">
        <v>2</v>
      </c>
      <c r="N2053" s="771" t="s">
        <v>201</v>
      </c>
      <c r="O2053" s="372">
        <f t="shared" si="97"/>
        <v>18527</v>
      </c>
      <c r="Q2053" s="30"/>
      <c r="R2053" s="33"/>
      <c r="S2053" s="30"/>
      <c r="X2053" s="313">
        <v>16110.565485300003</v>
      </c>
    </row>
    <row r="2054" spans="1:24" x14ac:dyDescent="0.3">
      <c r="A2054" s="77" t="s">
        <v>2328</v>
      </c>
      <c r="B2054" s="77" t="s">
        <v>3999</v>
      </c>
      <c r="C2054" s="29">
        <v>3</v>
      </c>
      <c r="D2054" s="29">
        <v>54</v>
      </c>
      <c r="E2054" s="29">
        <v>1750</v>
      </c>
      <c r="F2054" s="29">
        <v>162</v>
      </c>
      <c r="G2054" s="29">
        <v>106</v>
      </c>
      <c r="H2054" s="313">
        <v>659.03399999999999</v>
      </c>
      <c r="I2054" s="313">
        <v>539.08981199999994</v>
      </c>
      <c r="J2054" s="313">
        <v>425.73596400000002</v>
      </c>
      <c r="K2054" s="20">
        <v>14.160000000000002</v>
      </c>
      <c r="L2054" s="314">
        <v>0.5</v>
      </c>
      <c r="M2054" s="315">
        <v>4</v>
      </c>
      <c r="N2054" s="772"/>
      <c r="O2054" s="372">
        <f t="shared" si="97"/>
        <v>23460</v>
      </c>
      <c r="Q2054" s="30"/>
      <c r="R2054" s="33"/>
      <c r="S2054" s="30"/>
      <c r="X2054" s="313">
        <v>20400.155590715993</v>
      </c>
    </row>
    <row r="2055" spans="1:24" x14ac:dyDescent="0.3">
      <c r="A2055" s="77" t="s">
        <v>2329</v>
      </c>
      <c r="B2055" s="77" t="s">
        <v>4000</v>
      </c>
      <c r="C2055" s="29">
        <v>4</v>
      </c>
      <c r="D2055" s="29">
        <v>54</v>
      </c>
      <c r="E2055" s="29">
        <v>1750</v>
      </c>
      <c r="F2055" s="29">
        <v>218</v>
      </c>
      <c r="G2055" s="29">
        <v>162</v>
      </c>
      <c r="H2055" s="313">
        <v>878.71199999999999</v>
      </c>
      <c r="I2055" s="313">
        <v>718.78641599999992</v>
      </c>
      <c r="J2055" s="313">
        <v>567.64795200000003</v>
      </c>
      <c r="K2055" s="20">
        <v>18.96</v>
      </c>
      <c r="L2055" s="314">
        <v>0.5</v>
      </c>
      <c r="M2055" s="315">
        <v>4</v>
      </c>
      <c r="N2055" s="772"/>
      <c r="O2055" s="372">
        <f t="shared" si="97"/>
        <v>28404</v>
      </c>
      <c r="Q2055" s="30"/>
      <c r="R2055" s="33"/>
      <c r="S2055" s="30"/>
      <c r="X2055" s="313">
        <v>24698.737085616009</v>
      </c>
    </row>
    <row r="2056" spans="1:24" x14ac:dyDescent="0.3">
      <c r="A2056" s="317" t="s">
        <v>2330</v>
      </c>
      <c r="B2056" s="317" t="s">
        <v>5237</v>
      </c>
      <c r="C2056" s="318">
        <v>5</v>
      </c>
      <c r="D2056" s="318">
        <v>54</v>
      </c>
      <c r="E2056" s="318">
        <v>1750</v>
      </c>
      <c r="F2056" s="318">
        <v>274</v>
      </c>
      <c r="G2056" s="318">
        <v>218</v>
      </c>
      <c r="H2056" s="319">
        <v>1098.3899999999999</v>
      </c>
      <c r="I2056" s="319">
        <v>898.4830199999999</v>
      </c>
      <c r="J2056" s="319">
        <v>709.55993999999998</v>
      </c>
      <c r="K2056" s="335">
        <v>23.76</v>
      </c>
      <c r="L2056" s="320">
        <v>0.5</v>
      </c>
      <c r="M2056" s="321">
        <v>4</v>
      </c>
      <c r="N2056" s="772"/>
      <c r="O2056" s="372">
        <f t="shared" si="97"/>
        <v>33357</v>
      </c>
      <c r="Q2056" s="30"/>
      <c r="R2056" s="33"/>
      <c r="S2056" s="30"/>
      <c r="X2056" s="319">
        <v>29006.309970000002</v>
      </c>
    </row>
    <row r="2057" spans="1:24" x14ac:dyDescent="0.3">
      <c r="A2057" s="77" t="s">
        <v>2331</v>
      </c>
      <c r="B2057" s="77" t="s">
        <v>5238</v>
      </c>
      <c r="C2057" s="29">
        <v>6</v>
      </c>
      <c r="D2057" s="29">
        <v>54</v>
      </c>
      <c r="E2057" s="29">
        <v>1750</v>
      </c>
      <c r="F2057" s="29">
        <v>330</v>
      </c>
      <c r="G2057" s="29">
        <v>274</v>
      </c>
      <c r="H2057" s="313">
        <v>1318.068</v>
      </c>
      <c r="I2057" s="313">
        <v>1078.1796239999999</v>
      </c>
      <c r="J2057" s="313">
        <v>851.47192800000005</v>
      </c>
      <c r="K2057" s="20">
        <v>28.560000000000002</v>
      </c>
      <c r="L2057" s="314">
        <v>0.5</v>
      </c>
      <c r="M2057" s="315">
        <v>4</v>
      </c>
      <c r="N2057" s="772"/>
      <c r="O2057" s="372">
        <f t="shared" si="97"/>
        <v>38323</v>
      </c>
      <c r="Q2057" s="30"/>
      <c r="R2057" s="33"/>
      <c r="S2057" s="30"/>
      <c r="X2057" s="313">
        <v>33324.634150631995</v>
      </c>
    </row>
    <row r="2058" spans="1:24" x14ac:dyDescent="0.3">
      <c r="A2058" s="77" t="s">
        <v>2332</v>
      </c>
      <c r="B2058" s="77" t="s">
        <v>5239</v>
      </c>
      <c r="C2058" s="29">
        <v>7</v>
      </c>
      <c r="D2058" s="29">
        <v>54</v>
      </c>
      <c r="E2058" s="29">
        <v>1750</v>
      </c>
      <c r="F2058" s="29">
        <v>386</v>
      </c>
      <c r="G2058" s="29">
        <v>330</v>
      </c>
      <c r="H2058" s="313">
        <v>1537.7460000000001</v>
      </c>
      <c r="I2058" s="313">
        <v>1257.8762280000001</v>
      </c>
      <c r="J2058" s="313">
        <v>993.38391600000011</v>
      </c>
      <c r="K2058" s="20">
        <v>33.36</v>
      </c>
      <c r="L2058" s="314">
        <v>0.5</v>
      </c>
      <c r="M2058" s="315">
        <v>4</v>
      </c>
      <c r="N2058" s="772"/>
      <c r="O2058" s="372">
        <f t="shared" si="97"/>
        <v>43298</v>
      </c>
      <c r="Q2058" s="30"/>
      <c r="R2058" s="33"/>
      <c r="S2058" s="30"/>
      <c r="X2058" s="313">
        <v>37650.191658750009</v>
      </c>
    </row>
    <row r="2059" spans="1:24" x14ac:dyDescent="0.3">
      <c r="A2059" s="317" t="s">
        <v>2333</v>
      </c>
      <c r="B2059" s="317" t="s">
        <v>5240</v>
      </c>
      <c r="C2059" s="318">
        <v>8</v>
      </c>
      <c r="D2059" s="318">
        <v>54</v>
      </c>
      <c r="E2059" s="318">
        <v>1750</v>
      </c>
      <c r="F2059" s="318">
        <v>442</v>
      </c>
      <c r="G2059" s="318">
        <v>386</v>
      </c>
      <c r="H2059" s="319">
        <v>1758.5925</v>
      </c>
      <c r="I2059" s="319">
        <v>1438.5286649999998</v>
      </c>
      <c r="J2059" s="319">
        <v>1136.050755</v>
      </c>
      <c r="K2059" s="335">
        <v>38.160000000000004</v>
      </c>
      <c r="L2059" s="320">
        <v>0.5</v>
      </c>
      <c r="M2059" s="321">
        <v>4</v>
      </c>
      <c r="N2059" s="772"/>
      <c r="O2059" s="372">
        <f t="shared" si="97"/>
        <v>48278</v>
      </c>
      <c r="Q2059" s="30"/>
      <c r="R2059" s="33"/>
      <c r="S2059" s="30"/>
      <c r="X2059" s="319">
        <v>41981.213363759991</v>
      </c>
    </row>
    <row r="2060" spans="1:24" x14ac:dyDescent="0.3">
      <c r="A2060" s="77" t="s">
        <v>2334</v>
      </c>
      <c r="B2060" s="77" t="s">
        <v>5241</v>
      </c>
      <c r="C2060" s="29">
        <v>9</v>
      </c>
      <c r="D2060" s="29">
        <v>54</v>
      </c>
      <c r="E2060" s="29">
        <v>1750</v>
      </c>
      <c r="F2060" s="29">
        <v>498</v>
      </c>
      <c r="G2060" s="29">
        <v>442</v>
      </c>
      <c r="H2060" s="313">
        <v>1978.2705000000001</v>
      </c>
      <c r="I2060" s="313">
        <v>1618.225269</v>
      </c>
      <c r="J2060" s="313">
        <v>1277.962743</v>
      </c>
      <c r="K2060" s="20">
        <v>42.960000000000008</v>
      </c>
      <c r="L2060" s="314">
        <v>0.5</v>
      </c>
      <c r="M2060" s="315">
        <v>4</v>
      </c>
      <c r="N2060" s="772"/>
      <c r="O2060" s="372">
        <f t="shared" si="97"/>
        <v>53273</v>
      </c>
      <c r="Q2060" s="30"/>
      <c r="R2060" s="33"/>
      <c r="S2060" s="30"/>
      <c r="X2060" s="313">
        <v>46324.74996131401</v>
      </c>
    </row>
    <row r="2061" spans="1:24" x14ac:dyDescent="0.3">
      <c r="A2061" s="77" t="s">
        <v>2335</v>
      </c>
      <c r="B2061" s="77" t="s">
        <v>5242</v>
      </c>
      <c r="C2061" s="29">
        <v>10</v>
      </c>
      <c r="D2061" s="29">
        <v>54</v>
      </c>
      <c r="E2061" s="29">
        <v>1750</v>
      </c>
      <c r="F2061" s="29">
        <v>554</v>
      </c>
      <c r="G2061" s="29">
        <v>498</v>
      </c>
      <c r="H2061" s="313">
        <v>2197.9485</v>
      </c>
      <c r="I2061" s="313">
        <v>1797.9218729999998</v>
      </c>
      <c r="J2061" s="313">
        <v>1419.8747310000001</v>
      </c>
      <c r="K2061" s="20">
        <v>47.76</v>
      </c>
      <c r="L2061" s="314">
        <v>0.5</v>
      </c>
      <c r="M2061" s="315">
        <v>6</v>
      </c>
      <c r="N2061" s="772"/>
      <c r="O2061" s="372">
        <f t="shared" ref="O2061:O2124" si="98">ROUND(X2061*1.15,0)</f>
        <v>58279</v>
      </c>
      <c r="Q2061" s="30"/>
      <c r="R2061" s="33"/>
      <c r="S2061" s="30"/>
      <c r="X2061" s="313">
        <v>50677.277948351999</v>
      </c>
    </row>
    <row r="2062" spans="1:24" x14ac:dyDescent="0.3">
      <c r="A2062" s="317" t="s">
        <v>2336</v>
      </c>
      <c r="B2062" s="317" t="s">
        <v>5243</v>
      </c>
      <c r="C2062" s="318">
        <v>11</v>
      </c>
      <c r="D2062" s="318">
        <v>54</v>
      </c>
      <c r="E2062" s="318">
        <v>1750</v>
      </c>
      <c r="F2062" s="318">
        <v>610</v>
      </c>
      <c r="G2062" s="318">
        <v>554</v>
      </c>
      <c r="H2062" s="319">
        <v>2417.6265000000003</v>
      </c>
      <c r="I2062" s="319">
        <v>1977.6184770000002</v>
      </c>
      <c r="J2062" s="319">
        <v>1561.7867190000002</v>
      </c>
      <c r="K2062" s="335">
        <v>52.56</v>
      </c>
      <c r="L2062" s="320">
        <v>0.5</v>
      </c>
      <c r="M2062" s="321">
        <v>6</v>
      </c>
      <c r="N2062" s="772"/>
      <c r="O2062" s="372">
        <f t="shared" si="98"/>
        <v>63295</v>
      </c>
      <c r="Q2062" s="30"/>
      <c r="R2062" s="33"/>
      <c r="S2062" s="30"/>
      <c r="X2062" s="319">
        <v>55038.797324873995</v>
      </c>
    </row>
    <row r="2063" spans="1:24" x14ac:dyDescent="0.3">
      <c r="A2063" s="77" t="s">
        <v>2337</v>
      </c>
      <c r="B2063" s="77" t="s">
        <v>5244</v>
      </c>
      <c r="C2063" s="29">
        <v>12</v>
      </c>
      <c r="D2063" s="29">
        <v>54</v>
      </c>
      <c r="E2063" s="29">
        <v>1750</v>
      </c>
      <c r="F2063" s="29">
        <v>666</v>
      </c>
      <c r="G2063" s="29">
        <v>610</v>
      </c>
      <c r="H2063" s="313">
        <v>2637.3045000000002</v>
      </c>
      <c r="I2063" s="313">
        <v>2157.3150810000002</v>
      </c>
      <c r="J2063" s="313">
        <v>1703.6987070000002</v>
      </c>
      <c r="K2063" s="20">
        <v>57.360000000000007</v>
      </c>
      <c r="L2063" s="314">
        <v>0.5</v>
      </c>
      <c r="M2063" s="315">
        <v>6</v>
      </c>
      <c r="N2063" s="772"/>
      <c r="O2063" s="372">
        <f t="shared" si="98"/>
        <v>68251</v>
      </c>
      <c r="Q2063" s="30"/>
      <c r="R2063" s="33"/>
      <c r="S2063" s="30"/>
      <c r="X2063" s="313">
        <v>59348.399451857986</v>
      </c>
    </row>
    <row r="2064" spans="1:24" x14ac:dyDescent="0.3">
      <c r="A2064" s="77" t="s">
        <v>2338</v>
      </c>
      <c r="B2064" s="77" t="s">
        <v>5245</v>
      </c>
      <c r="C2064" s="29">
        <v>13</v>
      </c>
      <c r="D2064" s="29">
        <v>54</v>
      </c>
      <c r="E2064" s="29">
        <v>1750</v>
      </c>
      <c r="F2064" s="29">
        <v>722</v>
      </c>
      <c r="G2064" s="29">
        <v>666</v>
      </c>
      <c r="H2064" s="313">
        <v>2856.9825000000001</v>
      </c>
      <c r="I2064" s="313">
        <v>2337.0116849999999</v>
      </c>
      <c r="J2064" s="313">
        <v>1845.6106950000001</v>
      </c>
      <c r="K2064" s="20">
        <v>62.160000000000004</v>
      </c>
      <c r="L2064" s="314">
        <v>0.5</v>
      </c>
      <c r="M2064" s="315">
        <v>6</v>
      </c>
      <c r="N2064" s="772"/>
      <c r="O2064" s="372">
        <f t="shared" si="98"/>
        <v>73209</v>
      </c>
      <c r="Q2064" s="30"/>
      <c r="R2064" s="33"/>
      <c r="S2064" s="30"/>
      <c r="X2064" s="313">
        <v>63659.770709436008</v>
      </c>
    </row>
    <row r="2065" spans="1:24" x14ac:dyDescent="0.3">
      <c r="A2065" s="77" t="s">
        <v>2339</v>
      </c>
      <c r="B2065" s="77" t="s">
        <v>5246</v>
      </c>
      <c r="C2065" s="29">
        <v>14</v>
      </c>
      <c r="D2065" s="29">
        <v>54</v>
      </c>
      <c r="E2065" s="29">
        <v>1750</v>
      </c>
      <c r="F2065" s="29">
        <v>778</v>
      </c>
      <c r="G2065" s="29">
        <v>722</v>
      </c>
      <c r="H2065" s="313">
        <v>3076.6605</v>
      </c>
      <c r="I2065" s="313">
        <v>2516.7082889999997</v>
      </c>
      <c r="J2065" s="313">
        <v>1987.5226830000001</v>
      </c>
      <c r="K2065" s="20">
        <v>66.960000000000008</v>
      </c>
      <c r="L2065" s="314">
        <v>0.5</v>
      </c>
      <c r="M2065" s="315">
        <v>6</v>
      </c>
      <c r="N2065" s="773"/>
      <c r="O2065" s="372">
        <f t="shared" si="98"/>
        <v>78167</v>
      </c>
      <c r="Q2065" s="30"/>
      <c r="R2065" s="33"/>
      <c r="S2065" s="30"/>
      <c r="X2065" s="313">
        <v>67971.141967014002</v>
      </c>
    </row>
    <row r="2066" spans="1:24" x14ac:dyDescent="0.3">
      <c r="H2066" s="30"/>
      <c r="I2066" s="30"/>
      <c r="J2066" s="30"/>
      <c r="K2066" s="336"/>
      <c r="M2066" s="324"/>
      <c r="O2066" s="372">
        <f t="shared" si="98"/>
        <v>0</v>
      </c>
      <c r="Q2066" s="30"/>
      <c r="R2066" s="30"/>
      <c r="S2066" s="30"/>
      <c r="X2066" s="30"/>
    </row>
    <row r="2067" spans="1:24" x14ac:dyDescent="0.3">
      <c r="B2067" s="325" t="s">
        <v>181</v>
      </c>
      <c r="H2067" s="30"/>
      <c r="I2067" s="30"/>
      <c r="J2067" s="30"/>
      <c r="K2067" s="336"/>
      <c r="M2067" s="324"/>
      <c r="O2067" s="372">
        <f t="shared" si="98"/>
        <v>0</v>
      </c>
      <c r="Q2067" s="30"/>
      <c r="R2067" s="30"/>
      <c r="S2067" s="30"/>
      <c r="X2067" s="30"/>
    </row>
    <row r="2068" spans="1:24" x14ac:dyDescent="0.3">
      <c r="A2068" s="77" t="s">
        <v>2340</v>
      </c>
      <c r="B2068" s="77" t="s">
        <v>4001</v>
      </c>
      <c r="C2068" s="29">
        <v>2</v>
      </c>
      <c r="D2068" s="29">
        <v>54</v>
      </c>
      <c r="E2068" s="29">
        <v>2000</v>
      </c>
      <c r="F2068" s="29">
        <v>106</v>
      </c>
      <c r="G2068" s="29">
        <v>50</v>
      </c>
      <c r="H2068" s="313">
        <v>507.12900000000002</v>
      </c>
      <c r="I2068" s="313">
        <v>414.83152200000001</v>
      </c>
      <c r="J2068" s="313">
        <v>327.60533400000003</v>
      </c>
      <c r="K2068" s="20">
        <v>10.559999999999999</v>
      </c>
      <c r="L2068" s="314">
        <v>0.5</v>
      </c>
      <c r="M2068" s="315">
        <v>2</v>
      </c>
      <c r="N2068" s="771" t="s">
        <v>201</v>
      </c>
      <c r="O2068" s="372">
        <f t="shared" si="98"/>
        <v>20051</v>
      </c>
      <c r="Q2068" s="30"/>
      <c r="R2068" s="33"/>
      <c r="S2068" s="30"/>
      <c r="X2068" s="313">
        <v>17435.476426500005</v>
      </c>
    </row>
    <row r="2069" spans="1:24" x14ac:dyDescent="0.3">
      <c r="A2069" s="77" t="s">
        <v>2341</v>
      </c>
      <c r="B2069" s="77" t="s">
        <v>4002</v>
      </c>
      <c r="C2069" s="29">
        <v>3</v>
      </c>
      <c r="D2069" s="29">
        <v>54</v>
      </c>
      <c r="E2069" s="29">
        <v>2000</v>
      </c>
      <c r="F2069" s="29">
        <v>162</v>
      </c>
      <c r="G2069" s="29">
        <v>106</v>
      </c>
      <c r="H2069" s="313">
        <v>760.69349999999986</v>
      </c>
      <c r="I2069" s="313">
        <v>622.24728299999981</v>
      </c>
      <c r="J2069" s="313">
        <v>491.4080009999999</v>
      </c>
      <c r="K2069" s="20">
        <v>15.959999999999999</v>
      </c>
      <c r="L2069" s="314">
        <v>0.5</v>
      </c>
      <c r="M2069" s="315">
        <v>4</v>
      </c>
      <c r="N2069" s="772"/>
      <c r="O2069" s="372">
        <f t="shared" si="98"/>
        <v>25742</v>
      </c>
      <c r="Q2069" s="30"/>
      <c r="R2069" s="33"/>
      <c r="S2069" s="30"/>
      <c r="X2069" s="313">
        <v>22384.350849762006</v>
      </c>
    </row>
    <row r="2070" spans="1:24" x14ac:dyDescent="0.3">
      <c r="A2070" s="77" t="s">
        <v>2342</v>
      </c>
      <c r="B2070" s="77" t="s">
        <v>4003</v>
      </c>
      <c r="C2070" s="29">
        <v>4</v>
      </c>
      <c r="D2070" s="29">
        <v>54</v>
      </c>
      <c r="E2070" s="29">
        <v>2000</v>
      </c>
      <c r="F2070" s="29">
        <v>218</v>
      </c>
      <c r="G2070" s="29">
        <v>162</v>
      </c>
      <c r="H2070" s="313">
        <v>1014.258</v>
      </c>
      <c r="I2070" s="313">
        <v>829.66304400000001</v>
      </c>
      <c r="J2070" s="313">
        <v>655.21066800000006</v>
      </c>
      <c r="K2070" s="20">
        <v>21.36</v>
      </c>
      <c r="L2070" s="314">
        <v>0.5</v>
      </c>
      <c r="M2070" s="315">
        <v>4</v>
      </c>
      <c r="N2070" s="772"/>
      <c r="O2070" s="372">
        <f t="shared" si="98"/>
        <v>31445</v>
      </c>
      <c r="Q2070" s="30"/>
      <c r="R2070" s="33"/>
      <c r="S2070" s="30"/>
      <c r="X2070" s="313">
        <v>27343.600237008002</v>
      </c>
    </row>
    <row r="2071" spans="1:24" x14ac:dyDescent="0.3">
      <c r="A2071" s="317" t="s">
        <v>2343</v>
      </c>
      <c r="B2071" s="317" t="s">
        <v>5247</v>
      </c>
      <c r="C2071" s="318">
        <v>5</v>
      </c>
      <c r="D2071" s="318">
        <v>54</v>
      </c>
      <c r="E2071" s="318">
        <v>2000</v>
      </c>
      <c r="F2071" s="318">
        <v>274</v>
      </c>
      <c r="G2071" s="318">
        <v>218</v>
      </c>
      <c r="H2071" s="319">
        <v>1267.8225</v>
      </c>
      <c r="I2071" s="319">
        <v>1037.0788049999999</v>
      </c>
      <c r="J2071" s="319">
        <v>819.01333499999998</v>
      </c>
      <c r="K2071" s="340">
        <v>26.76</v>
      </c>
      <c r="L2071" s="320">
        <v>0.5</v>
      </c>
      <c r="M2071" s="321">
        <v>4</v>
      </c>
      <c r="N2071" s="772"/>
      <c r="O2071" s="372">
        <f t="shared" si="98"/>
        <v>37160</v>
      </c>
      <c r="Q2071" s="30"/>
      <c r="R2071" s="33"/>
      <c r="S2071" s="30"/>
      <c r="X2071" s="319">
        <v>32313.224588238001</v>
      </c>
    </row>
    <row r="2072" spans="1:24" x14ac:dyDescent="0.3">
      <c r="A2072" s="77" t="s">
        <v>2344</v>
      </c>
      <c r="B2072" s="77" t="s">
        <v>5248</v>
      </c>
      <c r="C2072" s="29">
        <v>6</v>
      </c>
      <c r="D2072" s="29">
        <v>54</v>
      </c>
      <c r="E2072" s="29">
        <v>2000</v>
      </c>
      <c r="F2072" s="29">
        <v>330</v>
      </c>
      <c r="G2072" s="29">
        <v>274</v>
      </c>
      <c r="H2072" s="313">
        <v>1521.3869999999997</v>
      </c>
      <c r="I2072" s="313">
        <v>1244.4945659999996</v>
      </c>
      <c r="J2072" s="313">
        <v>982.8160019999998</v>
      </c>
      <c r="K2072" s="20">
        <v>32.159999999999997</v>
      </c>
      <c r="L2072" s="314">
        <v>0.5</v>
      </c>
      <c r="M2072" s="315">
        <v>4</v>
      </c>
      <c r="N2072" s="772"/>
      <c r="O2072" s="372">
        <f t="shared" si="98"/>
        <v>42887</v>
      </c>
      <c r="Q2072" s="30"/>
      <c r="R2072" s="33"/>
      <c r="S2072" s="30"/>
      <c r="X2072" s="313">
        <v>37293.223903452003</v>
      </c>
    </row>
    <row r="2073" spans="1:24" x14ac:dyDescent="0.3">
      <c r="A2073" s="77" t="s">
        <v>2345</v>
      </c>
      <c r="B2073" s="77" t="s">
        <v>5249</v>
      </c>
      <c r="C2073" s="29">
        <v>7</v>
      </c>
      <c r="D2073" s="29">
        <v>54</v>
      </c>
      <c r="E2073" s="29">
        <v>2000</v>
      </c>
      <c r="F2073" s="29">
        <v>386</v>
      </c>
      <c r="G2073" s="29">
        <v>330</v>
      </c>
      <c r="H2073" s="313">
        <v>1774.9515000000001</v>
      </c>
      <c r="I2073" s="313">
        <v>1451.9103270000001</v>
      </c>
      <c r="J2073" s="313">
        <v>1146.6186690000002</v>
      </c>
      <c r="K2073" s="20">
        <v>37.56</v>
      </c>
      <c r="L2073" s="314">
        <v>0.5</v>
      </c>
      <c r="M2073" s="315">
        <v>4</v>
      </c>
      <c r="N2073" s="772"/>
      <c r="O2073" s="372">
        <f t="shared" si="98"/>
        <v>48626</v>
      </c>
      <c r="Q2073" s="30"/>
      <c r="R2073" s="33"/>
      <c r="S2073" s="30"/>
      <c r="X2073" s="313">
        <v>42283.598182650006</v>
      </c>
    </row>
    <row r="2074" spans="1:24" x14ac:dyDescent="0.3">
      <c r="A2074" s="317" t="s">
        <v>2346</v>
      </c>
      <c r="B2074" s="317" t="s">
        <v>5250</v>
      </c>
      <c r="C2074" s="318">
        <v>8</v>
      </c>
      <c r="D2074" s="318">
        <v>54</v>
      </c>
      <c r="E2074" s="318">
        <v>2000</v>
      </c>
      <c r="F2074" s="318">
        <v>442</v>
      </c>
      <c r="G2074" s="318">
        <v>386</v>
      </c>
      <c r="H2074" s="319">
        <v>2028.5160000000001</v>
      </c>
      <c r="I2074" s="319">
        <v>1659.326088</v>
      </c>
      <c r="J2074" s="319">
        <v>1310.4213360000001</v>
      </c>
      <c r="K2074" s="340">
        <v>42.96</v>
      </c>
      <c r="L2074" s="320">
        <v>0.5</v>
      </c>
      <c r="M2074" s="321">
        <v>4</v>
      </c>
      <c r="N2074" s="772"/>
      <c r="O2074" s="372">
        <f t="shared" si="98"/>
        <v>54379</v>
      </c>
      <c r="Q2074" s="30"/>
      <c r="R2074" s="33"/>
      <c r="S2074" s="30"/>
      <c r="X2074" s="319">
        <v>47286.111022128011</v>
      </c>
    </row>
    <row r="2075" spans="1:24" x14ac:dyDescent="0.3">
      <c r="A2075" s="77" t="s">
        <v>2347</v>
      </c>
      <c r="B2075" s="77" t="s">
        <v>5251</v>
      </c>
      <c r="C2075" s="29">
        <v>9</v>
      </c>
      <c r="D2075" s="29">
        <v>54</v>
      </c>
      <c r="E2075" s="29">
        <v>2000</v>
      </c>
      <c r="F2075" s="29">
        <v>498</v>
      </c>
      <c r="G2075" s="29">
        <v>442</v>
      </c>
      <c r="H2075" s="313">
        <v>2282.0805</v>
      </c>
      <c r="I2075" s="313">
        <v>1866.741849</v>
      </c>
      <c r="J2075" s="313">
        <v>1474.224003</v>
      </c>
      <c r="K2075" s="20">
        <v>48.36</v>
      </c>
      <c r="L2075" s="314">
        <v>0.5</v>
      </c>
      <c r="M2075" s="315">
        <v>4</v>
      </c>
      <c r="N2075" s="772"/>
      <c r="O2075" s="372">
        <f t="shared" si="98"/>
        <v>60142</v>
      </c>
      <c r="Q2075" s="30"/>
      <c r="R2075" s="33"/>
      <c r="S2075" s="30"/>
      <c r="X2075" s="313">
        <v>52297.237074060009</v>
      </c>
    </row>
    <row r="2076" spans="1:24" x14ac:dyDescent="0.3">
      <c r="A2076" s="77" t="s">
        <v>2348</v>
      </c>
      <c r="B2076" s="77" t="s">
        <v>5252</v>
      </c>
      <c r="C2076" s="29">
        <v>10</v>
      </c>
      <c r="D2076" s="29">
        <v>54</v>
      </c>
      <c r="E2076" s="29">
        <v>2000</v>
      </c>
      <c r="F2076" s="29">
        <v>554</v>
      </c>
      <c r="G2076" s="29">
        <v>498</v>
      </c>
      <c r="H2076" s="313">
        <v>2535.645</v>
      </c>
      <c r="I2076" s="313">
        <v>2074.1576099999997</v>
      </c>
      <c r="J2076" s="313">
        <v>1638.02667</v>
      </c>
      <c r="K2076" s="20">
        <v>53.76</v>
      </c>
      <c r="L2076" s="314">
        <v>0.5</v>
      </c>
      <c r="M2076" s="315">
        <v>6</v>
      </c>
      <c r="N2076" s="772"/>
      <c r="O2076" s="372">
        <f t="shared" si="98"/>
        <v>65921</v>
      </c>
      <c r="Q2076" s="30"/>
      <c r="R2076" s="33"/>
      <c r="S2076" s="30"/>
      <c r="X2076" s="313">
        <v>57322.272661632</v>
      </c>
    </row>
    <row r="2077" spans="1:24" x14ac:dyDescent="0.3">
      <c r="A2077" s="317" t="s">
        <v>2349</v>
      </c>
      <c r="B2077" s="317" t="s">
        <v>5253</v>
      </c>
      <c r="C2077" s="318">
        <v>11</v>
      </c>
      <c r="D2077" s="318">
        <v>54</v>
      </c>
      <c r="E2077" s="318">
        <v>2000</v>
      </c>
      <c r="F2077" s="318">
        <v>610</v>
      </c>
      <c r="G2077" s="318">
        <v>554</v>
      </c>
      <c r="H2077" s="319">
        <v>2789.2094999999999</v>
      </c>
      <c r="I2077" s="319">
        <v>2281.573371</v>
      </c>
      <c r="J2077" s="319">
        <v>1801.8293370000001</v>
      </c>
      <c r="K2077" s="340">
        <v>59.16</v>
      </c>
      <c r="L2077" s="320">
        <v>0.5</v>
      </c>
      <c r="M2077" s="321">
        <v>6</v>
      </c>
      <c r="N2077" s="772"/>
      <c r="O2077" s="372">
        <f t="shared" si="98"/>
        <v>71707</v>
      </c>
      <c r="Q2077" s="30"/>
      <c r="R2077" s="33"/>
      <c r="S2077" s="30"/>
      <c r="X2077" s="319">
        <v>62354.152331064004</v>
      </c>
    </row>
    <row r="2078" spans="1:24" x14ac:dyDescent="0.3">
      <c r="A2078" s="77" t="s">
        <v>2350</v>
      </c>
      <c r="B2078" s="77" t="s">
        <v>5254</v>
      </c>
      <c r="C2078" s="29">
        <v>12</v>
      </c>
      <c r="D2078" s="29">
        <v>54</v>
      </c>
      <c r="E2078" s="29">
        <v>2000</v>
      </c>
      <c r="F2078" s="29">
        <v>666</v>
      </c>
      <c r="G2078" s="29">
        <v>610</v>
      </c>
      <c r="H2078" s="313">
        <v>3042.7739999999994</v>
      </c>
      <c r="I2078" s="313">
        <v>2488.9891319999992</v>
      </c>
      <c r="J2078" s="313">
        <v>1965.6320039999996</v>
      </c>
      <c r="K2078" s="20">
        <v>64.559999999999988</v>
      </c>
      <c r="L2078" s="314">
        <v>0.5</v>
      </c>
      <c r="M2078" s="315">
        <v>6</v>
      </c>
      <c r="N2078" s="772"/>
      <c r="O2078" s="372">
        <f t="shared" si="98"/>
        <v>77428</v>
      </c>
      <c r="Q2078" s="30"/>
      <c r="R2078" s="33"/>
      <c r="S2078" s="30"/>
      <c r="X2078" s="313">
        <v>67328.947561391993</v>
      </c>
    </row>
    <row r="2079" spans="1:24" x14ac:dyDescent="0.3">
      <c r="A2079" s="77" t="s">
        <v>2351</v>
      </c>
      <c r="B2079" s="77" t="s">
        <v>5255</v>
      </c>
      <c r="C2079" s="29">
        <v>13</v>
      </c>
      <c r="D2079" s="29">
        <v>54</v>
      </c>
      <c r="E2079" s="29">
        <v>2000</v>
      </c>
      <c r="F2079" s="29">
        <v>722</v>
      </c>
      <c r="G2079" s="29">
        <v>666</v>
      </c>
      <c r="H2079" s="313">
        <v>3296.3385000000003</v>
      </c>
      <c r="I2079" s="313">
        <v>2696.4048929999999</v>
      </c>
      <c r="J2079" s="313">
        <v>2129.4346710000004</v>
      </c>
      <c r="K2079" s="20">
        <v>69.959999999999994</v>
      </c>
      <c r="L2079" s="314">
        <v>0.5</v>
      </c>
      <c r="M2079" s="315">
        <v>6</v>
      </c>
      <c r="N2079" s="772"/>
      <c r="O2079" s="372">
        <f t="shared" si="98"/>
        <v>83149</v>
      </c>
      <c r="Q2079" s="30"/>
      <c r="R2079" s="33"/>
      <c r="S2079" s="30"/>
      <c r="X2079" s="313">
        <v>72303.742791720011</v>
      </c>
    </row>
    <row r="2080" spans="1:24" x14ac:dyDescent="0.3">
      <c r="A2080" s="77" t="s">
        <v>2352</v>
      </c>
      <c r="B2080" s="77" t="s">
        <v>5256</v>
      </c>
      <c r="C2080" s="29">
        <v>14</v>
      </c>
      <c r="D2080" s="29">
        <v>54</v>
      </c>
      <c r="E2080" s="29">
        <v>2000</v>
      </c>
      <c r="F2080" s="29">
        <v>778</v>
      </c>
      <c r="G2080" s="29">
        <v>722</v>
      </c>
      <c r="H2080" s="313">
        <v>3549.9030000000002</v>
      </c>
      <c r="I2080" s="313">
        <v>2903.8206540000001</v>
      </c>
      <c r="J2080" s="313">
        <v>2293.2373380000004</v>
      </c>
      <c r="K2080" s="20">
        <v>75.36</v>
      </c>
      <c r="L2080" s="314">
        <v>0.5</v>
      </c>
      <c r="M2080" s="315">
        <v>6</v>
      </c>
      <c r="N2080" s="773"/>
      <c r="O2080" s="372">
        <f t="shared" si="98"/>
        <v>88870</v>
      </c>
      <c r="Q2080" s="30"/>
      <c r="R2080" s="33"/>
      <c r="S2080" s="30"/>
      <c r="X2080" s="313">
        <v>77278.538022048</v>
      </c>
    </row>
    <row r="2081" spans="1:24" x14ac:dyDescent="0.3">
      <c r="C2081" s="311"/>
      <c r="D2081" s="311"/>
      <c r="E2081" s="311"/>
      <c r="F2081" s="311"/>
      <c r="G2081" s="311"/>
      <c r="H2081" s="33"/>
      <c r="I2081" s="33"/>
      <c r="J2081" s="33"/>
      <c r="K2081" s="336"/>
      <c r="L2081" s="322"/>
      <c r="M2081" s="323"/>
      <c r="O2081" s="372">
        <f t="shared" si="98"/>
        <v>0</v>
      </c>
      <c r="Q2081" s="30"/>
      <c r="R2081" s="30"/>
      <c r="S2081" s="30"/>
      <c r="X2081" s="33"/>
    </row>
    <row r="2082" spans="1:24" x14ac:dyDescent="0.3">
      <c r="B2082" s="325" t="s">
        <v>182</v>
      </c>
      <c r="H2082" s="30"/>
      <c r="I2082" s="30"/>
      <c r="J2082" s="30"/>
      <c r="K2082" s="336"/>
      <c r="M2082" s="324"/>
      <c r="O2082" s="372">
        <f t="shared" si="98"/>
        <v>0</v>
      </c>
      <c r="Q2082" s="30"/>
      <c r="R2082" s="33"/>
      <c r="S2082" s="30"/>
      <c r="X2082" s="30"/>
    </row>
    <row r="2083" spans="1:24" x14ac:dyDescent="0.3">
      <c r="A2083" s="77" t="s">
        <v>2353</v>
      </c>
      <c r="B2083" s="77" t="s">
        <v>4004</v>
      </c>
      <c r="C2083" s="29">
        <v>2</v>
      </c>
      <c r="D2083" s="29">
        <v>54</v>
      </c>
      <c r="E2083" s="29">
        <v>2200</v>
      </c>
      <c r="F2083" s="29">
        <v>106</v>
      </c>
      <c r="G2083" s="29">
        <v>50</v>
      </c>
      <c r="H2083" s="313">
        <v>557.3744999999999</v>
      </c>
      <c r="I2083" s="313">
        <v>455.93234099999989</v>
      </c>
      <c r="J2083" s="313">
        <v>360.06392699999992</v>
      </c>
      <c r="K2083" s="20">
        <v>11.52</v>
      </c>
      <c r="L2083" s="314">
        <v>0.5</v>
      </c>
      <c r="M2083" s="315">
        <v>2</v>
      </c>
      <c r="N2083" s="771" t="s">
        <v>201</v>
      </c>
      <c r="O2083" s="372">
        <f t="shared" si="98"/>
        <v>23833</v>
      </c>
      <c r="Q2083" s="30"/>
      <c r="R2083" s="33"/>
      <c r="S2083" s="30"/>
      <c r="X2083" s="313">
        <v>20724.386743500003</v>
      </c>
    </row>
    <row r="2084" spans="1:24" x14ac:dyDescent="0.3">
      <c r="A2084" s="77" t="s">
        <v>2354</v>
      </c>
      <c r="B2084" s="77" t="s">
        <v>4005</v>
      </c>
      <c r="C2084" s="29">
        <v>3</v>
      </c>
      <c r="D2084" s="29">
        <v>54</v>
      </c>
      <c r="E2084" s="29">
        <v>2200</v>
      </c>
      <c r="F2084" s="29">
        <v>162</v>
      </c>
      <c r="G2084" s="29">
        <v>106</v>
      </c>
      <c r="H2084" s="313">
        <v>836.64600000000007</v>
      </c>
      <c r="I2084" s="313">
        <v>684.37642800000003</v>
      </c>
      <c r="J2084" s="313">
        <v>540.47331600000007</v>
      </c>
      <c r="K2084" s="20">
        <v>17.399999999999999</v>
      </c>
      <c r="L2084" s="314">
        <v>0.5</v>
      </c>
      <c r="M2084" s="315">
        <v>4</v>
      </c>
      <c r="N2084" s="772"/>
      <c r="O2084" s="372">
        <f t="shared" si="98"/>
        <v>30789</v>
      </c>
      <c r="Q2084" s="30"/>
      <c r="R2084" s="33"/>
      <c r="S2084" s="30"/>
      <c r="X2084" s="313">
        <v>26773.011038598001</v>
      </c>
    </row>
    <row r="2085" spans="1:24" x14ac:dyDescent="0.3">
      <c r="A2085" s="77" t="s">
        <v>2355</v>
      </c>
      <c r="B2085" s="77" t="s">
        <v>4006</v>
      </c>
      <c r="C2085" s="29">
        <v>4</v>
      </c>
      <c r="D2085" s="29">
        <v>54</v>
      </c>
      <c r="E2085" s="29">
        <v>2200</v>
      </c>
      <c r="F2085" s="29">
        <v>218</v>
      </c>
      <c r="G2085" s="29">
        <v>162</v>
      </c>
      <c r="H2085" s="313">
        <v>1115.9175000000002</v>
      </c>
      <c r="I2085" s="313">
        <v>912.82051500000011</v>
      </c>
      <c r="J2085" s="313">
        <v>720.88270500000021</v>
      </c>
      <c r="K2085" s="20">
        <v>23.28</v>
      </c>
      <c r="L2085" s="314">
        <v>0.5</v>
      </c>
      <c r="M2085" s="315">
        <v>4</v>
      </c>
      <c r="N2085" s="772"/>
      <c r="O2085" s="372">
        <f t="shared" si="98"/>
        <v>37759</v>
      </c>
      <c r="Q2085" s="30"/>
      <c r="R2085" s="33"/>
      <c r="S2085" s="30"/>
      <c r="X2085" s="313">
        <v>32834.315845232006</v>
      </c>
    </row>
    <row r="2086" spans="1:24" x14ac:dyDescent="0.3">
      <c r="A2086" s="317" t="s">
        <v>2356</v>
      </c>
      <c r="B2086" s="317" t="s">
        <v>5257</v>
      </c>
      <c r="C2086" s="318">
        <v>5</v>
      </c>
      <c r="D2086" s="318">
        <v>54</v>
      </c>
      <c r="E2086" s="318">
        <v>2200</v>
      </c>
      <c r="F2086" s="318">
        <v>274</v>
      </c>
      <c r="G2086" s="318">
        <v>218</v>
      </c>
      <c r="H2086" s="319">
        <v>1395.1890000000001</v>
      </c>
      <c r="I2086" s="319">
        <v>1141.264602</v>
      </c>
      <c r="J2086" s="319">
        <v>901.29209400000002</v>
      </c>
      <c r="K2086" s="340">
        <v>29.160000000000004</v>
      </c>
      <c r="L2086" s="320">
        <v>0.5</v>
      </c>
      <c r="M2086" s="321">
        <v>4</v>
      </c>
      <c r="N2086" s="772"/>
      <c r="O2086" s="372">
        <f t="shared" si="98"/>
        <v>44745</v>
      </c>
      <c r="Q2086" s="30"/>
      <c r="R2086" s="33"/>
      <c r="S2086" s="30"/>
      <c r="X2086" s="319">
        <v>38908.301163402</v>
      </c>
    </row>
    <row r="2087" spans="1:24" x14ac:dyDescent="0.3">
      <c r="A2087" s="77" t="s">
        <v>2357</v>
      </c>
      <c r="B2087" s="77" t="s">
        <v>5258</v>
      </c>
      <c r="C2087" s="29">
        <v>6</v>
      </c>
      <c r="D2087" s="29">
        <v>54</v>
      </c>
      <c r="E2087" s="29">
        <v>2200</v>
      </c>
      <c r="F2087" s="29">
        <v>330</v>
      </c>
      <c r="G2087" s="29">
        <v>274</v>
      </c>
      <c r="H2087" s="313">
        <v>1673.2920000000001</v>
      </c>
      <c r="I2087" s="313">
        <v>1368.7528560000001</v>
      </c>
      <c r="J2087" s="313">
        <v>1080.9466320000001</v>
      </c>
      <c r="K2087" s="20">
        <v>35.04</v>
      </c>
      <c r="L2087" s="314">
        <v>0.5</v>
      </c>
      <c r="M2087" s="315">
        <v>4</v>
      </c>
      <c r="N2087" s="772"/>
      <c r="O2087" s="372">
        <f t="shared" si="98"/>
        <v>51744</v>
      </c>
      <c r="Q2087" s="30"/>
      <c r="R2087" s="33"/>
      <c r="S2087" s="30"/>
      <c r="X2087" s="313">
        <v>44994.966993108006</v>
      </c>
    </row>
    <row r="2088" spans="1:24" x14ac:dyDescent="0.3">
      <c r="A2088" s="77" t="s">
        <v>2358</v>
      </c>
      <c r="B2088" s="77" t="s">
        <v>5259</v>
      </c>
      <c r="C2088" s="29">
        <v>7</v>
      </c>
      <c r="D2088" s="29">
        <v>54</v>
      </c>
      <c r="E2088" s="29">
        <v>2200</v>
      </c>
      <c r="F2088" s="29">
        <v>386</v>
      </c>
      <c r="G2088" s="29">
        <v>330</v>
      </c>
      <c r="H2088" s="313">
        <v>1951.395</v>
      </c>
      <c r="I2088" s="313">
        <v>1596.2411099999999</v>
      </c>
      <c r="J2088" s="313">
        <v>1260.6011699999999</v>
      </c>
      <c r="K2088" s="20">
        <v>40.92</v>
      </c>
      <c r="L2088" s="314">
        <v>0.5</v>
      </c>
      <c r="M2088" s="315">
        <v>4</v>
      </c>
      <c r="N2088" s="772"/>
      <c r="O2088" s="372">
        <f t="shared" si="98"/>
        <v>58758</v>
      </c>
      <c r="Q2088" s="30"/>
      <c r="R2088" s="33"/>
      <c r="S2088" s="30"/>
      <c r="X2088" s="313">
        <v>51094.313334350009</v>
      </c>
    </row>
    <row r="2089" spans="1:24" x14ac:dyDescent="0.3">
      <c r="A2089" s="317" t="s">
        <v>2359</v>
      </c>
      <c r="B2089" s="317" t="s">
        <v>5260</v>
      </c>
      <c r="C2089" s="318">
        <v>8</v>
      </c>
      <c r="D2089" s="318">
        <v>54</v>
      </c>
      <c r="E2089" s="318">
        <v>2200</v>
      </c>
      <c r="F2089" s="318">
        <v>442</v>
      </c>
      <c r="G2089" s="318">
        <v>386</v>
      </c>
      <c r="H2089" s="319">
        <v>2231.8350000000005</v>
      </c>
      <c r="I2089" s="319">
        <v>2053.1292840000001</v>
      </c>
      <c r="J2089" s="319">
        <v>1621.4199480000002</v>
      </c>
      <c r="K2089" s="340">
        <v>46.800000000000004</v>
      </c>
      <c r="L2089" s="320">
        <v>0.5</v>
      </c>
      <c r="M2089" s="321">
        <v>4</v>
      </c>
      <c r="N2089" s="772"/>
      <c r="O2089" s="372">
        <f t="shared" si="98"/>
        <v>65790</v>
      </c>
      <c r="Q2089" s="30"/>
      <c r="R2089" s="33"/>
      <c r="S2089" s="30"/>
      <c r="X2089" s="319">
        <v>57208.495693712001</v>
      </c>
    </row>
    <row r="2090" spans="1:24" x14ac:dyDescent="0.3">
      <c r="A2090" s="77" t="s">
        <v>2360</v>
      </c>
      <c r="B2090" s="77" t="s">
        <v>5261</v>
      </c>
      <c r="C2090" s="29">
        <v>9</v>
      </c>
      <c r="D2090" s="29">
        <v>54</v>
      </c>
      <c r="E2090" s="29">
        <v>2200</v>
      </c>
      <c r="F2090" s="29">
        <v>498</v>
      </c>
      <c r="G2090" s="29">
        <v>442</v>
      </c>
      <c r="H2090" s="313">
        <v>2509.9380000000001</v>
      </c>
      <c r="I2090" s="313">
        <v>2281.573371</v>
      </c>
      <c r="J2090" s="313">
        <v>1801.8293370000001</v>
      </c>
      <c r="K2090" s="20">
        <v>52.680000000000007</v>
      </c>
      <c r="L2090" s="314">
        <v>0.5</v>
      </c>
      <c r="M2090" s="315">
        <v>4</v>
      </c>
      <c r="N2090" s="772"/>
      <c r="O2090" s="372">
        <f t="shared" si="98"/>
        <v>72833</v>
      </c>
      <c r="Q2090" s="30"/>
      <c r="R2090" s="33"/>
      <c r="S2090" s="30"/>
      <c r="X2090" s="313">
        <v>63333.205312740021</v>
      </c>
    </row>
    <row r="2091" spans="1:24" x14ac:dyDescent="0.3">
      <c r="A2091" s="77" t="s">
        <v>2361</v>
      </c>
      <c r="B2091" s="77" t="s">
        <v>5262</v>
      </c>
      <c r="C2091" s="29">
        <v>10</v>
      </c>
      <c r="D2091" s="29">
        <v>54</v>
      </c>
      <c r="E2091" s="29">
        <v>2200</v>
      </c>
      <c r="F2091" s="29">
        <v>554</v>
      </c>
      <c r="G2091" s="29">
        <v>498</v>
      </c>
      <c r="H2091" s="313">
        <v>2789.2094999999999</v>
      </c>
      <c r="I2091" s="313">
        <v>2510.0174579999998</v>
      </c>
      <c r="J2091" s="313">
        <v>1982.2387260000003</v>
      </c>
      <c r="K2091" s="20">
        <v>58.56</v>
      </c>
      <c r="L2091" s="314">
        <v>0.5</v>
      </c>
      <c r="M2091" s="315">
        <v>6</v>
      </c>
      <c r="N2091" s="772"/>
      <c r="O2091" s="372">
        <f t="shared" si="98"/>
        <v>79896</v>
      </c>
      <c r="Q2091" s="30"/>
      <c r="R2091" s="33"/>
      <c r="S2091" s="30"/>
      <c r="X2091" s="313">
        <v>69474.915475328002</v>
      </c>
    </row>
    <row r="2092" spans="1:24" x14ac:dyDescent="0.3">
      <c r="A2092" s="317" t="s">
        <v>2362</v>
      </c>
      <c r="B2092" s="317" t="s">
        <v>5263</v>
      </c>
      <c r="C2092" s="318">
        <v>11</v>
      </c>
      <c r="D2092" s="318">
        <v>54</v>
      </c>
      <c r="E2092" s="318">
        <v>2200</v>
      </c>
      <c r="F2092" s="318">
        <v>610</v>
      </c>
      <c r="G2092" s="318">
        <v>554</v>
      </c>
      <c r="H2092" s="319">
        <v>3068.4810000000002</v>
      </c>
      <c r="I2092" s="319">
        <v>2738.4615449999997</v>
      </c>
      <c r="J2092" s="319">
        <v>2162.648115</v>
      </c>
      <c r="K2092" s="340">
        <v>64.440000000000012</v>
      </c>
      <c r="L2092" s="320">
        <v>0.5</v>
      </c>
      <c r="M2092" s="321">
        <v>6</v>
      </c>
      <c r="N2092" s="772"/>
      <c r="O2092" s="372">
        <f t="shared" si="98"/>
        <v>86969</v>
      </c>
      <c r="Q2092" s="30"/>
      <c r="R2092" s="33"/>
      <c r="S2092" s="30"/>
      <c r="X2092" s="319">
        <v>75624.990626856001</v>
      </c>
    </row>
    <row r="2093" spans="1:24" x14ac:dyDescent="0.3">
      <c r="A2093" s="77" t="s">
        <v>2363</v>
      </c>
      <c r="B2093" s="77" t="s">
        <v>5264</v>
      </c>
      <c r="C2093" s="29">
        <v>12</v>
      </c>
      <c r="D2093" s="29">
        <v>54</v>
      </c>
      <c r="E2093" s="29">
        <v>2200</v>
      </c>
      <c r="F2093" s="29">
        <v>666</v>
      </c>
      <c r="G2093" s="29">
        <v>610</v>
      </c>
      <c r="H2093" s="313">
        <v>3347.7525000000001</v>
      </c>
      <c r="I2093" s="313">
        <v>2965.949799</v>
      </c>
      <c r="J2093" s="313">
        <v>2342.3026530000002</v>
      </c>
      <c r="K2093" s="20">
        <v>70.319999999999993</v>
      </c>
      <c r="L2093" s="314">
        <v>0.5</v>
      </c>
      <c r="M2093" s="315">
        <v>6</v>
      </c>
      <c r="N2093" s="772"/>
      <c r="O2093" s="372">
        <f t="shared" si="98"/>
        <v>93961</v>
      </c>
      <c r="Q2093" s="30"/>
      <c r="R2093" s="33"/>
      <c r="S2093" s="30"/>
      <c r="X2093" s="313">
        <v>81705.295908367974</v>
      </c>
    </row>
    <row r="2094" spans="1:24" x14ac:dyDescent="0.3">
      <c r="A2094" s="77" t="s">
        <v>2364</v>
      </c>
      <c r="B2094" s="77" t="s">
        <v>5265</v>
      </c>
      <c r="C2094" s="29">
        <v>13</v>
      </c>
      <c r="D2094" s="29">
        <v>54</v>
      </c>
      <c r="E2094" s="29">
        <v>2200</v>
      </c>
      <c r="F2094" s="29">
        <v>722</v>
      </c>
      <c r="G2094" s="29">
        <v>666</v>
      </c>
      <c r="H2094" s="313">
        <v>3625.8555000000001</v>
      </c>
      <c r="I2094" s="313">
        <v>3010.8739499999997</v>
      </c>
      <c r="J2094" s="313">
        <v>2377.7806500000002</v>
      </c>
      <c r="K2094" s="20">
        <v>76.2</v>
      </c>
      <c r="L2094" s="314">
        <v>0.5</v>
      </c>
      <c r="M2094" s="315">
        <v>6</v>
      </c>
      <c r="N2094" s="772"/>
      <c r="O2094" s="372">
        <f t="shared" si="98"/>
        <v>100953</v>
      </c>
      <c r="Q2094" s="30"/>
      <c r="R2094" s="33"/>
      <c r="S2094" s="30"/>
      <c r="X2094" s="313">
        <v>87785.601189880021</v>
      </c>
    </row>
    <row r="2095" spans="1:24" x14ac:dyDescent="0.3">
      <c r="A2095" s="77" t="s">
        <v>2365</v>
      </c>
      <c r="B2095" s="77" t="s">
        <v>5266</v>
      </c>
      <c r="C2095" s="29">
        <v>14</v>
      </c>
      <c r="D2095" s="29">
        <v>54</v>
      </c>
      <c r="E2095" s="29">
        <v>2200</v>
      </c>
      <c r="F2095" s="29">
        <v>778</v>
      </c>
      <c r="G2095" s="29">
        <v>722</v>
      </c>
      <c r="H2095" s="313">
        <v>3905.1270000000004</v>
      </c>
      <c r="I2095" s="313">
        <v>3243.1413689999999</v>
      </c>
      <c r="J2095" s="313">
        <v>2561.2094430000002</v>
      </c>
      <c r="K2095" s="20">
        <v>82.08</v>
      </c>
      <c r="L2095" s="314">
        <v>0.5</v>
      </c>
      <c r="M2095" s="315">
        <v>6</v>
      </c>
      <c r="N2095" s="773"/>
      <c r="O2095" s="372">
        <f t="shared" si="98"/>
        <v>107946</v>
      </c>
      <c r="Q2095" s="30"/>
      <c r="R2095" s="33"/>
      <c r="S2095" s="30"/>
      <c r="X2095" s="313">
        <v>93865.906471391994</v>
      </c>
    </row>
    <row r="2096" spans="1:24" x14ac:dyDescent="0.3">
      <c r="C2096" s="311"/>
      <c r="D2096" s="311"/>
      <c r="E2096" s="311"/>
      <c r="F2096" s="311"/>
      <c r="G2096" s="311"/>
      <c r="H2096" s="33"/>
      <c r="I2096" s="33"/>
      <c r="J2096" s="33"/>
      <c r="K2096" s="336"/>
      <c r="L2096" s="322"/>
      <c r="M2096" s="323"/>
      <c r="O2096" s="372">
        <f t="shared" si="98"/>
        <v>0</v>
      </c>
      <c r="Q2096" s="30"/>
      <c r="R2096" s="33"/>
      <c r="S2096" s="30"/>
      <c r="X2096" s="33"/>
    </row>
    <row r="2097" spans="1:24" x14ac:dyDescent="0.3">
      <c r="B2097" s="325" t="s">
        <v>183</v>
      </c>
      <c r="H2097" s="33"/>
      <c r="I2097" s="33"/>
      <c r="J2097" s="33"/>
      <c r="K2097" s="336"/>
      <c r="M2097" s="324"/>
      <c r="O2097" s="372">
        <f t="shared" si="98"/>
        <v>0</v>
      </c>
      <c r="Q2097" s="30"/>
      <c r="R2097" s="33"/>
      <c r="S2097" s="30"/>
      <c r="X2097" s="30"/>
    </row>
    <row r="2098" spans="1:24" x14ac:dyDescent="0.3">
      <c r="A2098" s="77" t="s">
        <v>2366</v>
      </c>
      <c r="B2098" s="77" t="s">
        <v>4007</v>
      </c>
      <c r="C2098" s="29">
        <v>2</v>
      </c>
      <c r="D2098" s="29">
        <v>54</v>
      </c>
      <c r="E2098" s="29">
        <v>2250</v>
      </c>
      <c r="F2098" s="29">
        <v>106</v>
      </c>
      <c r="G2098" s="29">
        <v>50</v>
      </c>
      <c r="H2098" s="313">
        <v>566.72249999999985</v>
      </c>
      <c r="I2098" s="313">
        <v>463.57900499999982</v>
      </c>
      <c r="J2098" s="313">
        <v>366.10273499999994</v>
      </c>
      <c r="K2098" s="20">
        <v>11.760000000000002</v>
      </c>
      <c r="L2098" s="314">
        <v>0.5</v>
      </c>
      <c r="M2098" s="315">
        <v>2</v>
      </c>
      <c r="N2098" s="771" t="s">
        <v>201</v>
      </c>
      <c r="O2098" s="372">
        <f t="shared" si="98"/>
        <v>24306</v>
      </c>
      <c r="Q2098" s="30"/>
      <c r="R2098" s="33"/>
      <c r="S2098" s="30"/>
      <c r="X2098" s="313">
        <v>21135.500533124999</v>
      </c>
    </row>
    <row r="2099" spans="1:24" x14ac:dyDescent="0.3">
      <c r="A2099" s="77" t="s">
        <v>2367</v>
      </c>
      <c r="B2099" s="77" t="s">
        <v>4008</v>
      </c>
      <c r="C2099" s="29">
        <v>3</v>
      </c>
      <c r="D2099" s="29">
        <v>54</v>
      </c>
      <c r="E2099" s="29">
        <v>2250</v>
      </c>
      <c r="F2099" s="29">
        <v>162</v>
      </c>
      <c r="G2099" s="29">
        <v>106</v>
      </c>
      <c r="H2099" s="313">
        <v>849.4994999999999</v>
      </c>
      <c r="I2099" s="313">
        <v>694.89059099999986</v>
      </c>
      <c r="J2099" s="313">
        <v>548.77667699999995</v>
      </c>
      <c r="K2099" s="20">
        <v>17.760000000000002</v>
      </c>
      <c r="L2099" s="314">
        <v>0.5</v>
      </c>
      <c r="M2099" s="315">
        <v>4</v>
      </c>
      <c r="N2099" s="772"/>
      <c r="O2099" s="372">
        <f t="shared" si="98"/>
        <v>31420</v>
      </c>
      <c r="Q2099" s="30"/>
      <c r="R2099" s="33"/>
      <c r="S2099" s="30"/>
      <c r="X2099" s="313">
        <v>27321.593562202503</v>
      </c>
    </row>
    <row r="2100" spans="1:24" x14ac:dyDescent="0.3">
      <c r="A2100" s="77" t="s">
        <v>2368</v>
      </c>
      <c r="B2100" s="77" t="s">
        <v>4009</v>
      </c>
      <c r="C2100" s="29">
        <v>4</v>
      </c>
      <c r="D2100" s="29">
        <v>54</v>
      </c>
      <c r="E2100" s="29">
        <v>2250</v>
      </c>
      <c r="F2100" s="29">
        <v>218</v>
      </c>
      <c r="G2100" s="29">
        <v>162</v>
      </c>
      <c r="H2100" s="313">
        <v>1132.2764999999999</v>
      </c>
      <c r="I2100" s="313">
        <v>926.20217699999989</v>
      </c>
      <c r="J2100" s="313">
        <v>731.45061899999996</v>
      </c>
      <c r="K2100" s="20">
        <v>23.76</v>
      </c>
      <c r="L2100" s="314">
        <v>0.5</v>
      </c>
      <c r="M2100" s="315">
        <v>4</v>
      </c>
      <c r="N2100" s="772"/>
      <c r="O2100" s="372">
        <f t="shared" si="98"/>
        <v>38549</v>
      </c>
      <c r="Q2100" s="30"/>
      <c r="R2100" s="33"/>
      <c r="S2100" s="30"/>
      <c r="X2100" s="313">
        <v>33520.655296259996</v>
      </c>
    </row>
    <row r="2101" spans="1:24" x14ac:dyDescent="0.3">
      <c r="A2101" s="317" t="s">
        <v>2369</v>
      </c>
      <c r="B2101" s="317" t="s">
        <v>5267</v>
      </c>
      <c r="C2101" s="318">
        <v>5</v>
      </c>
      <c r="D2101" s="318">
        <v>54</v>
      </c>
      <c r="E2101" s="318">
        <v>2250</v>
      </c>
      <c r="F2101" s="318">
        <v>274</v>
      </c>
      <c r="G2101" s="318">
        <v>218</v>
      </c>
      <c r="H2101" s="319">
        <v>1416.222</v>
      </c>
      <c r="I2101" s="319">
        <v>1158.4695959999999</v>
      </c>
      <c r="J2101" s="319">
        <v>914.879412</v>
      </c>
      <c r="K2101" s="340">
        <v>29.76</v>
      </c>
      <c r="L2101" s="320">
        <v>0.5</v>
      </c>
      <c r="M2101" s="321">
        <v>4</v>
      </c>
      <c r="N2101" s="772"/>
      <c r="O2101" s="372">
        <f t="shared" si="98"/>
        <v>45693</v>
      </c>
      <c r="Q2101" s="30"/>
      <c r="R2101" s="33"/>
      <c r="S2101" s="30"/>
      <c r="X2101" s="319">
        <v>39732.685735297506</v>
      </c>
    </row>
    <row r="2102" spans="1:24" x14ac:dyDescent="0.3">
      <c r="A2102" s="77" t="s">
        <v>2370</v>
      </c>
      <c r="B2102" s="77" t="s">
        <v>5268</v>
      </c>
      <c r="C2102" s="29">
        <v>6</v>
      </c>
      <c r="D2102" s="29">
        <v>54</v>
      </c>
      <c r="E2102" s="29">
        <v>2250</v>
      </c>
      <c r="F2102" s="29">
        <v>330</v>
      </c>
      <c r="G2102" s="29">
        <v>274</v>
      </c>
      <c r="H2102" s="313">
        <v>1698.9989999999998</v>
      </c>
      <c r="I2102" s="313">
        <v>1389.7811819999997</v>
      </c>
      <c r="J2102" s="313">
        <v>1097.5533539999999</v>
      </c>
      <c r="K2102" s="20">
        <v>35.760000000000005</v>
      </c>
      <c r="L2102" s="314">
        <v>0.5</v>
      </c>
      <c r="M2102" s="315">
        <v>4</v>
      </c>
      <c r="N2102" s="772"/>
      <c r="O2102" s="372">
        <f t="shared" si="98"/>
        <v>52851</v>
      </c>
      <c r="Q2102" s="30"/>
      <c r="R2102" s="33"/>
      <c r="S2102" s="30"/>
      <c r="X2102" s="313">
        <v>45957.684879314998</v>
      </c>
    </row>
    <row r="2103" spans="1:24" x14ac:dyDescent="0.3">
      <c r="A2103" s="77" t="s">
        <v>2371</v>
      </c>
      <c r="B2103" s="77" t="s">
        <v>5269</v>
      </c>
      <c r="C2103" s="29">
        <v>7</v>
      </c>
      <c r="D2103" s="29">
        <v>54</v>
      </c>
      <c r="E2103" s="29">
        <v>2250</v>
      </c>
      <c r="F2103" s="29">
        <v>386</v>
      </c>
      <c r="G2103" s="29">
        <v>330</v>
      </c>
      <c r="H2103" s="313">
        <v>1981.7760000000003</v>
      </c>
      <c r="I2103" s="313">
        <v>1621.0927680000002</v>
      </c>
      <c r="J2103" s="313">
        <v>1280.2272960000003</v>
      </c>
      <c r="K2103" s="20">
        <v>41.760000000000005</v>
      </c>
      <c r="L2103" s="314">
        <v>0.5</v>
      </c>
      <c r="M2103" s="315">
        <v>4</v>
      </c>
      <c r="N2103" s="772"/>
      <c r="O2103" s="372">
        <f t="shared" si="98"/>
        <v>60025</v>
      </c>
      <c r="Q2103" s="30"/>
      <c r="R2103" s="33"/>
      <c r="S2103" s="30"/>
      <c r="X2103" s="313">
        <v>52195.652728312496</v>
      </c>
    </row>
    <row r="2104" spans="1:24" x14ac:dyDescent="0.3">
      <c r="A2104" s="317" t="s">
        <v>2372</v>
      </c>
      <c r="B2104" s="317" t="s">
        <v>5270</v>
      </c>
      <c r="C2104" s="318">
        <v>8</v>
      </c>
      <c r="D2104" s="318">
        <v>54</v>
      </c>
      <c r="E2104" s="318">
        <v>2250</v>
      </c>
      <c r="F2104" s="318">
        <v>442</v>
      </c>
      <c r="G2104" s="318">
        <v>386</v>
      </c>
      <c r="H2104" s="319">
        <v>2265.7215000000001</v>
      </c>
      <c r="I2104" s="319">
        <v>1853.360187</v>
      </c>
      <c r="J2104" s="319">
        <v>1463.6560890000001</v>
      </c>
      <c r="K2104" s="340">
        <v>47.760000000000005</v>
      </c>
      <c r="L2104" s="320">
        <v>0.5</v>
      </c>
      <c r="M2104" s="321">
        <v>4</v>
      </c>
      <c r="N2104" s="772"/>
      <c r="O2104" s="372">
        <f t="shared" si="98"/>
        <v>67216</v>
      </c>
      <c r="Q2104" s="30"/>
      <c r="R2104" s="33"/>
      <c r="S2104" s="30"/>
      <c r="X2104" s="319">
        <v>58448.793777660001</v>
      </c>
    </row>
    <row r="2105" spans="1:24" x14ac:dyDescent="0.3">
      <c r="A2105" s="77" t="s">
        <v>2373</v>
      </c>
      <c r="B2105" s="77" t="s">
        <v>5271</v>
      </c>
      <c r="C2105" s="29">
        <v>9</v>
      </c>
      <c r="D2105" s="29">
        <v>54</v>
      </c>
      <c r="E2105" s="29">
        <v>2250</v>
      </c>
      <c r="F2105" s="29">
        <v>498</v>
      </c>
      <c r="G2105" s="29">
        <v>442</v>
      </c>
      <c r="H2105" s="313">
        <v>2548.4984999999997</v>
      </c>
      <c r="I2105" s="313">
        <v>2084.6717729999996</v>
      </c>
      <c r="J2105" s="313">
        <v>1646.330031</v>
      </c>
      <c r="K2105" s="20">
        <v>53.760000000000005</v>
      </c>
      <c r="L2105" s="314">
        <v>0.5</v>
      </c>
      <c r="M2105" s="315">
        <v>4</v>
      </c>
      <c r="N2105" s="772"/>
      <c r="O2105" s="372">
        <f t="shared" si="98"/>
        <v>74420</v>
      </c>
      <c r="Q2105" s="30"/>
      <c r="R2105" s="33"/>
      <c r="S2105" s="30"/>
      <c r="X2105" s="313">
        <v>64712.70134257499</v>
      </c>
    </row>
    <row r="2106" spans="1:24" x14ac:dyDescent="0.3">
      <c r="A2106" s="77" t="s">
        <v>2374</v>
      </c>
      <c r="B2106" s="77" t="s">
        <v>5272</v>
      </c>
      <c r="C2106" s="29">
        <v>10</v>
      </c>
      <c r="D2106" s="29">
        <v>54</v>
      </c>
      <c r="E2106" s="29">
        <v>2250</v>
      </c>
      <c r="F2106" s="29">
        <v>554</v>
      </c>
      <c r="G2106" s="29">
        <v>498</v>
      </c>
      <c r="H2106" s="313">
        <v>2831.2754999999997</v>
      </c>
      <c r="I2106" s="313">
        <v>2315.9833589999998</v>
      </c>
      <c r="J2106" s="313">
        <v>1829.0039729999999</v>
      </c>
      <c r="K2106" s="20">
        <v>59.76</v>
      </c>
      <c r="L2106" s="314">
        <v>0.5</v>
      </c>
      <c r="M2106" s="315">
        <v>6</v>
      </c>
      <c r="N2106" s="772"/>
      <c r="O2106" s="372">
        <f t="shared" si="98"/>
        <v>81643</v>
      </c>
      <c r="Q2106" s="30"/>
      <c r="R2106" s="33"/>
      <c r="S2106" s="30"/>
      <c r="X2106" s="313">
        <v>70993.995827040009</v>
      </c>
    </row>
    <row r="2107" spans="1:24" x14ac:dyDescent="0.3">
      <c r="A2107" s="317" t="s">
        <v>2375</v>
      </c>
      <c r="B2107" s="317" t="s">
        <v>5273</v>
      </c>
      <c r="C2107" s="318">
        <v>11</v>
      </c>
      <c r="D2107" s="318">
        <v>54</v>
      </c>
      <c r="E2107" s="318">
        <v>2250</v>
      </c>
      <c r="F2107" s="318">
        <v>610</v>
      </c>
      <c r="G2107" s="318">
        <v>554</v>
      </c>
      <c r="H2107" s="319">
        <v>3115.2209999999995</v>
      </c>
      <c r="I2107" s="319">
        <v>2548.2507779999996</v>
      </c>
      <c r="J2107" s="319">
        <v>2012.4327659999997</v>
      </c>
      <c r="K2107" s="340">
        <v>65.760000000000005</v>
      </c>
      <c r="L2107" s="320">
        <v>0.5</v>
      </c>
      <c r="M2107" s="321">
        <v>6</v>
      </c>
      <c r="N2107" s="772"/>
      <c r="O2107" s="372">
        <f t="shared" si="98"/>
        <v>88876</v>
      </c>
      <c r="Q2107" s="30"/>
      <c r="R2107" s="33"/>
      <c r="S2107" s="30"/>
      <c r="X2107" s="319">
        <v>77283.845413830015</v>
      </c>
    </row>
    <row r="2108" spans="1:24" x14ac:dyDescent="0.3">
      <c r="A2108" s="77" t="s">
        <v>2376</v>
      </c>
      <c r="B2108" s="77" t="s">
        <v>5274</v>
      </c>
      <c r="C2108" s="29">
        <v>12</v>
      </c>
      <c r="D2108" s="29">
        <v>54</v>
      </c>
      <c r="E2108" s="29">
        <v>2250</v>
      </c>
      <c r="F2108" s="29">
        <v>666</v>
      </c>
      <c r="G2108" s="29">
        <v>610</v>
      </c>
      <c r="H2108" s="313">
        <v>3397.9979999999996</v>
      </c>
      <c r="I2108" s="313">
        <v>2779.5623639999994</v>
      </c>
      <c r="J2108" s="313">
        <v>2195.1067079999998</v>
      </c>
      <c r="K2108" s="20">
        <v>71.760000000000005</v>
      </c>
      <c r="L2108" s="314">
        <v>0.5</v>
      </c>
      <c r="M2108" s="315">
        <v>6</v>
      </c>
      <c r="N2108" s="772"/>
      <c r="O2108" s="372">
        <f t="shared" si="98"/>
        <v>96028</v>
      </c>
      <c r="Q2108" s="30"/>
      <c r="R2108" s="33"/>
      <c r="S2108" s="30"/>
      <c r="X2108" s="313">
        <v>83502.339451740016</v>
      </c>
    </row>
    <row r="2109" spans="1:24" x14ac:dyDescent="0.3">
      <c r="A2109" s="77" t="s">
        <v>2377</v>
      </c>
      <c r="B2109" s="77" t="s">
        <v>5275</v>
      </c>
      <c r="C2109" s="29">
        <v>13</v>
      </c>
      <c r="D2109" s="29">
        <v>54</v>
      </c>
      <c r="E2109" s="29">
        <v>2250</v>
      </c>
      <c r="F2109" s="29">
        <v>722</v>
      </c>
      <c r="G2109" s="29">
        <v>666</v>
      </c>
      <c r="H2109" s="313">
        <v>3680.7750000000001</v>
      </c>
      <c r="I2109" s="313">
        <v>3010.8739499999997</v>
      </c>
      <c r="J2109" s="313">
        <v>2377.7806500000002</v>
      </c>
      <c r="K2109" s="20">
        <v>77.760000000000005</v>
      </c>
      <c r="L2109" s="314">
        <v>0.5</v>
      </c>
      <c r="M2109" s="315">
        <v>6</v>
      </c>
      <c r="N2109" s="772"/>
      <c r="O2109" s="372">
        <f t="shared" si="98"/>
        <v>103179</v>
      </c>
      <c r="Q2109" s="30"/>
      <c r="R2109" s="33"/>
      <c r="S2109" s="30"/>
      <c r="X2109" s="313">
        <v>89720.833489650002</v>
      </c>
    </row>
    <row r="2110" spans="1:24" x14ac:dyDescent="0.3">
      <c r="A2110" s="77" t="s">
        <v>2378</v>
      </c>
      <c r="B2110" s="77" t="s">
        <v>5276</v>
      </c>
      <c r="C2110" s="29">
        <v>14</v>
      </c>
      <c r="D2110" s="29">
        <v>54</v>
      </c>
      <c r="E2110" s="29">
        <v>2250</v>
      </c>
      <c r="F2110" s="29">
        <v>778</v>
      </c>
      <c r="G2110" s="29">
        <v>722</v>
      </c>
      <c r="H2110" s="313">
        <v>3964.7204999999999</v>
      </c>
      <c r="I2110" s="313">
        <v>3243.1413689999999</v>
      </c>
      <c r="J2110" s="313">
        <v>2561.2094430000002</v>
      </c>
      <c r="K2110" s="20">
        <v>83.76</v>
      </c>
      <c r="L2110" s="314">
        <v>0.5</v>
      </c>
      <c r="M2110" s="315">
        <v>6</v>
      </c>
      <c r="N2110" s="773"/>
      <c r="O2110" s="372">
        <f t="shared" si="98"/>
        <v>110330</v>
      </c>
      <c r="Q2110" s="30"/>
      <c r="R2110" s="33"/>
      <c r="S2110" s="30"/>
      <c r="X2110" s="313">
        <v>95939.327527560017</v>
      </c>
    </row>
    <row r="2111" spans="1:24" x14ac:dyDescent="0.3">
      <c r="H2111" s="30"/>
      <c r="I2111" s="30"/>
      <c r="J2111" s="30"/>
      <c r="K2111" s="336"/>
      <c r="M2111" s="324"/>
      <c r="O2111" s="372">
        <f t="shared" si="98"/>
        <v>0</v>
      </c>
      <c r="Q2111" s="30"/>
      <c r="R2111" s="30"/>
      <c r="S2111" s="30"/>
      <c r="X2111" s="30"/>
    </row>
    <row r="2112" spans="1:24" x14ac:dyDescent="0.3">
      <c r="B2112" s="325" t="s">
        <v>184</v>
      </c>
      <c r="H2112" s="30"/>
      <c r="I2112" s="30"/>
      <c r="J2112" s="30"/>
      <c r="K2112" s="336"/>
      <c r="M2112" s="324"/>
      <c r="O2112" s="372">
        <f t="shared" si="98"/>
        <v>0</v>
      </c>
      <c r="R2112" s="30"/>
      <c r="S2112" s="30"/>
      <c r="X2112" s="30"/>
    </row>
    <row r="2113" spans="1:24" x14ac:dyDescent="0.3">
      <c r="A2113" s="77" t="s">
        <v>2379</v>
      </c>
      <c r="B2113" s="77" t="s">
        <v>4010</v>
      </c>
      <c r="C2113" s="29">
        <v>2</v>
      </c>
      <c r="D2113" s="29">
        <v>54</v>
      </c>
      <c r="E2113" s="29">
        <v>2500</v>
      </c>
      <c r="F2113" s="29">
        <v>106</v>
      </c>
      <c r="G2113" s="29">
        <v>50</v>
      </c>
      <c r="H2113" s="313">
        <v>634.49549999999999</v>
      </c>
      <c r="I2113" s="313">
        <v>519.01731899999993</v>
      </c>
      <c r="J2113" s="313">
        <v>409.88409300000001</v>
      </c>
      <c r="K2113" s="20">
        <v>12.96</v>
      </c>
      <c r="L2113" s="314">
        <v>0.5</v>
      </c>
      <c r="M2113" s="315">
        <v>2</v>
      </c>
      <c r="N2113" s="771" t="s">
        <v>201</v>
      </c>
      <c r="O2113" s="372">
        <f t="shared" si="98"/>
        <v>29625</v>
      </c>
      <c r="R2113" s="33"/>
      <c r="S2113" s="30"/>
      <c r="X2113" s="313">
        <v>25760.530666406255</v>
      </c>
    </row>
    <row r="2114" spans="1:24" x14ac:dyDescent="0.3">
      <c r="A2114" s="77" t="s">
        <v>2380</v>
      </c>
      <c r="B2114" s="77" t="s">
        <v>4011</v>
      </c>
      <c r="C2114" s="29">
        <v>3</v>
      </c>
      <c r="D2114" s="29">
        <v>54</v>
      </c>
      <c r="E2114" s="29">
        <v>2500</v>
      </c>
      <c r="F2114" s="29">
        <v>162</v>
      </c>
      <c r="G2114" s="29">
        <v>106</v>
      </c>
      <c r="H2114" s="313">
        <v>951.15900000000011</v>
      </c>
      <c r="I2114" s="313">
        <v>778.04806200000007</v>
      </c>
      <c r="J2114" s="313">
        <v>614.44871400000011</v>
      </c>
      <c r="K2114" s="20">
        <v>19.559999999999999</v>
      </c>
      <c r="L2114" s="314">
        <v>0.5</v>
      </c>
      <c r="M2114" s="315">
        <v>4</v>
      </c>
      <c r="N2114" s="772"/>
      <c r="O2114" s="372">
        <f t="shared" si="98"/>
        <v>38517</v>
      </c>
      <c r="R2114" s="33"/>
      <c r="S2114" s="30"/>
      <c r="X2114" s="313">
        <v>33493.146952753115</v>
      </c>
    </row>
    <row r="2115" spans="1:24" x14ac:dyDescent="0.3">
      <c r="A2115" s="77" t="s">
        <v>2381</v>
      </c>
      <c r="B2115" s="77" t="s">
        <v>4012</v>
      </c>
      <c r="C2115" s="29">
        <v>4</v>
      </c>
      <c r="D2115" s="29">
        <v>54</v>
      </c>
      <c r="E2115" s="29">
        <v>2500</v>
      </c>
      <c r="F2115" s="29">
        <v>218</v>
      </c>
      <c r="G2115" s="29">
        <v>162</v>
      </c>
      <c r="H2115" s="313">
        <v>1267.8225</v>
      </c>
      <c r="I2115" s="313">
        <v>1037.0788049999999</v>
      </c>
      <c r="J2115" s="313">
        <v>819.01333499999998</v>
      </c>
      <c r="K2115" s="20">
        <v>26.16</v>
      </c>
      <c r="L2115" s="314">
        <v>0.5</v>
      </c>
      <c r="M2115" s="315">
        <v>4</v>
      </c>
      <c r="N2115" s="772"/>
      <c r="O2115" s="372">
        <f t="shared" si="98"/>
        <v>47428</v>
      </c>
      <c r="R2115" s="33"/>
      <c r="S2115" s="30"/>
      <c r="X2115" s="313">
        <v>41241.974120325001</v>
      </c>
    </row>
    <row r="2116" spans="1:24" x14ac:dyDescent="0.3">
      <c r="A2116" s="317" t="s">
        <v>2382</v>
      </c>
      <c r="B2116" s="317" t="s">
        <v>5277</v>
      </c>
      <c r="C2116" s="318">
        <v>5</v>
      </c>
      <c r="D2116" s="318">
        <v>54</v>
      </c>
      <c r="E2116" s="318">
        <v>2500</v>
      </c>
      <c r="F2116" s="318">
        <v>274</v>
      </c>
      <c r="G2116" s="318">
        <v>218</v>
      </c>
      <c r="H2116" s="319">
        <v>1584.4859999999999</v>
      </c>
      <c r="I2116" s="319">
        <v>1296.1095479999999</v>
      </c>
      <c r="J2116" s="319">
        <v>1023.577956</v>
      </c>
      <c r="K2116" s="340">
        <v>32.76</v>
      </c>
      <c r="L2116" s="320">
        <v>0.5</v>
      </c>
      <c r="M2116" s="321">
        <v>4</v>
      </c>
      <c r="N2116" s="772"/>
      <c r="O2116" s="372">
        <f t="shared" si="98"/>
        <v>56358</v>
      </c>
      <c r="R2116" s="33"/>
      <c r="S2116" s="30"/>
      <c r="X2116" s="319">
        <v>49007.012169121866</v>
      </c>
    </row>
    <row r="2117" spans="1:24" x14ac:dyDescent="0.3">
      <c r="A2117" s="77" t="s">
        <v>2383</v>
      </c>
      <c r="B2117" s="77" t="s">
        <v>5278</v>
      </c>
      <c r="C2117" s="29">
        <v>6</v>
      </c>
      <c r="D2117" s="29">
        <v>54</v>
      </c>
      <c r="E2117" s="29">
        <v>2500</v>
      </c>
      <c r="F2117" s="29">
        <v>330</v>
      </c>
      <c r="G2117" s="29">
        <v>274</v>
      </c>
      <c r="H2117" s="313">
        <v>1901.1494999999998</v>
      </c>
      <c r="I2117" s="313">
        <v>1555.1402909999997</v>
      </c>
      <c r="J2117" s="313">
        <v>1228.1425769999998</v>
      </c>
      <c r="K2117" s="20">
        <v>39.36</v>
      </c>
      <c r="L2117" s="314">
        <v>0.5</v>
      </c>
      <c r="M2117" s="315">
        <v>4</v>
      </c>
      <c r="N2117" s="772"/>
      <c r="O2117" s="372">
        <f t="shared" si="98"/>
        <v>65307</v>
      </c>
      <c r="R2117" s="33"/>
      <c r="S2117" s="30"/>
      <c r="X2117" s="313">
        <v>56788.261099143769</v>
      </c>
    </row>
    <row r="2118" spans="1:24" x14ac:dyDescent="0.3">
      <c r="A2118" s="77" t="s">
        <v>2384</v>
      </c>
      <c r="B2118" s="77" t="s">
        <v>5279</v>
      </c>
      <c r="C2118" s="29">
        <v>7</v>
      </c>
      <c r="D2118" s="29">
        <v>54</v>
      </c>
      <c r="E2118" s="29">
        <v>2500</v>
      </c>
      <c r="F2118" s="29">
        <v>386</v>
      </c>
      <c r="G2118" s="29">
        <v>330</v>
      </c>
      <c r="H2118" s="313">
        <v>2217.8130000000001</v>
      </c>
      <c r="I2118" s="313">
        <v>1814.171034</v>
      </c>
      <c r="J2118" s="313">
        <v>1432.7071980000001</v>
      </c>
      <c r="K2118" s="20">
        <v>45.96</v>
      </c>
      <c r="L2118" s="314">
        <v>0.5</v>
      </c>
      <c r="M2118" s="315">
        <v>4</v>
      </c>
      <c r="N2118" s="772"/>
      <c r="O2118" s="372">
        <f t="shared" si="98"/>
        <v>74274</v>
      </c>
      <c r="R2118" s="33"/>
      <c r="S2118" s="30"/>
      <c r="X2118" s="313">
        <v>64585.720910390635</v>
      </c>
    </row>
    <row r="2119" spans="1:24" x14ac:dyDescent="0.3">
      <c r="A2119" s="317" t="s">
        <v>2385</v>
      </c>
      <c r="B2119" s="317" t="s">
        <v>5280</v>
      </c>
      <c r="C2119" s="318">
        <v>8</v>
      </c>
      <c r="D2119" s="318">
        <v>54</v>
      </c>
      <c r="E2119" s="318">
        <v>2500</v>
      </c>
      <c r="F2119" s="318">
        <v>442</v>
      </c>
      <c r="G2119" s="318">
        <v>386</v>
      </c>
      <c r="H2119" s="319">
        <v>2535.645</v>
      </c>
      <c r="I2119" s="319">
        <v>2074.1576099999997</v>
      </c>
      <c r="J2119" s="319">
        <v>1638.02667</v>
      </c>
      <c r="K2119" s="340">
        <v>52.56</v>
      </c>
      <c r="L2119" s="320">
        <v>0.5</v>
      </c>
      <c r="M2119" s="321">
        <v>4</v>
      </c>
      <c r="N2119" s="772"/>
      <c r="O2119" s="372">
        <f t="shared" si="98"/>
        <v>83262</v>
      </c>
      <c r="R2119" s="33"/>
      <c r="S2119" s="30"/>
      <c r="X2119" s="319">
        <v>72402.147222075015</v>
      </c>
    </row>
    <row r="2120" spans="1:24" x14ac:dyDescent="0.3">
      <c r="A2120" s="77" t="s">
        <v>2386</v>
      </c>
      <c r="B2120" s="77" t="s">
        <v>5281</v>
      </c>
      <c r="C2120" s="29">
        <v>9</v>
      </c>
      <c r="D2120" s="29">
        <v>54</v>
      </c>
      <c r="E2120" s="29">
        <v>2500</v>
      </c>
      <c r="F2120" s="29">
        <v>498</v>
      </c>
      <c r="G2120" s="29">
        <v>442</v>
      </c>
      <c r="H2120" s="313">
        <v>2852.3084999999996</v>
      </c>
      <c r="I2120" s="313">
        <v>2333.1883529999996</v>
      </c>
      <c r="J2120" s="313">
        <v>1842.5912909999997</v>
      </c>
      <c r="K2120" s="20">
        <v>59.16</v>
      </c>
      <c r="L2120" s="314">
        <v>0.5</v>
      </c>
      <c r="M2120" s="315">
        <v>4</v>
      </c>
      <c r="N2120" s="772"/>
      <c r="O2120" s="372">
        <f t="shared" si="98"/>
        <v>92267</v>
      </c>
      <c r="R2120" s="33"/>
      <c r="S2120" s="30"/>
      <c r="X2120" s="313">
        <v>80232.031678218744</v>
      </c>
    </row>
    <row r="2121" spans="1:24" x14ac:dyDescent="0.3">
      <c r="A2121" s="77" t="s">
        <v>2387</v>
      </c>
      <c r="B2121" s="77" t="s">
        <v>5282</v>
      </c>
      <c r="C2121" s="29">
        <v>10</v>
      </c>
      <c r="D2121" s="29">
        <v>54</v>
      </c>
      <c r="E2121" s="29">
        <v>2500</v>
      </c>
      <c r="F2121" s="29">
        <v>554</v>
      </c>
      <c r="G2121" s="29">
        <v>498</v>
      </c>
      <c r="H2121" s="313">
        <v>3170.1405</v>
      </c>
      <c r="I2121" s="313">
        <v>2593.1749289999998</v>
      </c>
      <c r="J2121" s="313">
        <v>2047.9107630000001</v>
      </c>
      <c r="K2121" s="20">
        <v>65.760000000000005</v>
      </c>
      <c r="L2121" s="314">
        <v>0.5</v>
      </c>
      <c r="M2121" s="315">
        <v>6</v>
      </c>
      <c r="N2121" s="772"/>
      <c r="O2121" s="372">
        <f t="shared" si="98"/>
        <v>101296</v>
      </c>
      <c r="R2121" s="33"/>
      <c r="S2121" s="30"/>
      <c r="X2121" s="313">
        <v>88083.649783800036</v>
      </c>
    </row>
    <row r="2122" spans="1:24" x14ac:dyDescent="0.3">
      <c r="A2122" s="317" t="s">
        <v>2388</v>
      </c>
      <c r="B2122" s="317" t="s">
        <v>5283</v>
      </c>
      <c r="C2122" s="318">
        <v>11</v>
      </c>
      <c r="D2122" s="318">
        <v>54</v>
      </c>
      <c r="E2122" s="318">
        <v>2500</v>
      </c>
      <c r="F2122" s="318">
        <v>610</v>
      </c>
      <c r="G2122" s="318">
        <v>554</v>
      </c>
      <c r="H2122" s="319">
        <v>3486.8040000000001</v>
      </c>
      <c r="I2122" s="319">
        <v>2852.205672</v>
      </c>
      <c r="J2122" s="319">
        <v>2252.4753840000003</v>
      </c>
      <c r="K2122" s="340">
        <v>72.36</v>
      </c>
      <c r="L2122" s="320">
        <v>0.5</v>
      </c>
      <c r="M2122" s="321">
        <v>6</v>
      </c>
      <c r="N2122" s="772"/>
      <c r="O2122" s="372">
        <f t="shared" si="98"/>
        <v>110338</v>
      </c>
      <c r="R2122" s="33"/>
      <c r="S2122" s="30"/>
      <c r="X2122" s="319">
        <v>95945.961767287517</v>
      </c>
    </row>
    <row r="2123" spans="1:24" x14ac:dyDescent="0.3">
      <c r="A2123" s="77" t="s">
        <v>2389</v>
      </c>
      <c r="B2123" s="77" t="s">
        <v>5284</v>
      </c>
      <c r="C2123" s="29">
        <v>12</v>
      </c>
      <c r="D2123" s="29">
        <v>54</v>
      </c>
      <c r="E2123" s="29">
        <v>2500</v>
      </c>
      <c r="F2123" s="29">
        <v>666</v>
      </c>
      <c r="G2123" s="29">
        <v>610</v>
      </c>
      <c r="H2123" s="313">
        <v>3803.4674999999993</v>
      </c>
      <c r="I2123" s="313">
        <v>3111.2364149999994</v>
      </c>
      <c r="J2123" s="313">
        <v>2457.0400049999998</v>
      </c>
      <c r="K2123" s="20">
        <v>78.959999999999994</v>
      </c>
      <c r="L2123" s="314">
        <v>0.5</v>
      </c>
      <c r="M2123" s="315">
        <v>6</v>
      </c>
      <c r="N2123" s="772"/>
      <c r="O2123" s="372">
        <f t="shared" si="98"/>
        <v>119277</v>
      </c>
      <c r="R2123" s="33"/>
      <c r="S2123" s="30"/>
      <c r="X2123" s="313">
        <v>103719.07931467501</v>
      </c>
    </row>
    <row r="2124" spans="1:24" x14ac:dyDescent="0.3">
      <c r="A2124" s="77" t="s">
        <v>2390</v>
      </c>
      <c r="B2124" s="77" t="s">
        <v>5285</v>
      </c>
      <c r="C2124" s="29">
        <v>13</v>
      </c>
      <c r="D2124" s="29">
        <v>54</v>
      </c>
      <c r="E2124" s="29">
        <v>2500</v>
      </c>
      <c r="F2124" s="29">
        <v>722</v>
      </c>
      <c r="G2124" s="29">
        <v>666</v>
      </c>
      <c r="H2124" s="313">
        <v>4120.1310000000003</v>
      </c>
      <c r="I2124" s="313">
        <v>3370.2671580000001</v>
      </c>
      <c r="J2124" s="313">
        <v>2661.6046260000003</v>
      </c>
      <c r="K2124" s="20">
        <v>85.56</v>
      </c>
      <c r="L2124" s="314">
        <v>0.5</v>
      </c>
      <c r="M2124" s="315">
        <v>6</v>
      </c>
      <c r="N2124" s="772"/>
      <c r="O2124" s="372">
        <f t="shared" si="98"/>
        <v>128216</v>
      </c>
      <c r="R2124" s="33"/>
      <c r="S2124" s="30"/>
      <c r="X2124" s="313">
        <v>111492.19686206248</v>
      </c>
    </row>
    <row r="2125" spans="1:24" x14ac:dyDescent="0.3">
      <c r="A2125" s="77" t="s">
        <v>2391</v>
      </c>
      <c r="B2125" s="77" t="s">
        <v>5286</v>
      </c>
      <c r="C2125" s="29">
        <v>14</v>
      </c>
      <c r="D2125" s="29">
        <v>54</v>
      </c>
      <c r="E2125" s="29">
        <v>2500</v>
      </c>
      <c r="F2125" s="29">
        <v>778</v>
      </c>
      <c r="G2125" s="29">
        <v>722</v>
      </c>
      <c r="H2125" s="313">
        <v>4437.9629999999997</v>
      </c>
      <c r="I2125" s="313">
        <v>3630.2537339999994</v>
      </c>
      <c r="J2125" s="313">
        <v>2866.924098</v>
      </c>
      <c r="K2125" s="20">
        <v>92.16</v>
      </c>
      <c r="L2125" s="314">
        <v>0.5</v>
      </c>
      <c r="M2125" s="315">
        <v>6</v>
      </c>
      <c r="N2125" s="773"/>
      <c r="O2125" s="372">
        <f t="shared" ref="O2125:O2188" si="99">ROUND(X2125*1.15,0)</f>
        <v>137155</v>
      </c>
      <c r="R2125" s="33"/>
      <c r="S2125" s="30"/>
      <c r="X2125" s="313">
        <v>119265.31440945</v>
      </c>
    </row>
    <row r="2126" spans="1:24" x14ac:dyDescent="0.3">
      <c r="H2126" s="30"/>
      <c r="I2126" s="30"/>
      <c r="J2126" s="30"/>
      <c r="K2126" s="336"/>
      <c r="M2126" s="324"/>
      <c r="O2126" s="372">
        <f t="shared" si="99"/>
        <v>0</v>
      </c>
      <c r="R2126" s="30"/>
      <c r="S2126" s="30"/>
      <c r="X2126" s="30"/>
    </row>
    <row r="2127" spans="1:24" x14ac:dyDescent="0.3">
      <c r="B2127" s="325" t="s">
        <v>185</v>
      </c>
      <c r="H2127" s="30"/>
      <c r="I2127" s="30"/>
      <c r="J2127" s="30"/>
      <c r="K2127" s="336"/>
      <c r="M2127" s="324"/>
      <c r="O2127" s="372">
        <f t="shared" si="99"/>
        <v>0</v>
      </c>
      <c r="R2127" s="30"/>
      <c r="S2127" s="30"/>
      <c r="X2127" s="30"/>
    </row>
    <row r="2128" spans="1:24" x14ac:dyDescent="0.3">
      <c r="A2128" s="77" t="s">
        <v>2392</v>
      </c>
      <c r="B2128" s="77" t="s">
        <v>4013</v>
      </c>
      <c r="C2128" s="29">
        <v>2</v>
      </c>
      <c r="D2128" s="29">
        <v>54</v>
      </c>
      <c r="E2128" s="29">
        <v>3000</v>
      </c>
      <c r="F2128" s="29">
        <v>106</v>
      </c>
      <c r="G2128" s="29">
        <v>50</v>
      </c>
      <c r="H2128" s="313">
        <v>760.69349999999986</v>
      </c>
      <c r="I2128" s="313">
        <v>622.24728299999981</v>
      </c>
      <c r="J2128" s="313">
        <v>491.4080009999999</v>
      </c>
      <c r="K2128" s="20">
        <v>15.36</v>
      </c>
      <c r="L2128" s="314">
        <v>0.5</v>
      </c>
      <c r="M2128" s="315">
        <v>2</v>
      </c>
      <c r="N2128" s="771" t="s">
        <v>201</v>
      </c>
      <c r="O2128" s="372">
        <f t="shared" si="99"/>
        <v>34943</v>
      </c>
      <c r="R2128" s="33"/>
      <c r="S2128" s="30"/>
      <c r="X2128" s="313">
        <v>30385.560799687504</v>
      </c>
    </row>
    <row r="2129" spans="1:24" x14ac:dyDescent="0.3">
      <c r="A2129" s="77" t="s">
        <v>2393</v>
      </c>
      <c r="B2129" s="77" t="s">
        <v>4014</v>
      </c>
      <c r="C2129" s="29">
        <v>3</v>
      </c>
      <c r="D2129" s="29">
        <v>54</v>
      </c>
      <c r="E2129" s="29">
        <v>3000</v>
      </c>
      <c r="F2129" s="29">
        <v>162</v>
      </c>
      <c r="G2129" s="29">
        <v>106</v>
      </c>
      <c r="H2129" s="313">
        <v>1141.6244999999999</v>
      </c>
      <c r="I2129" s="313">
        <v>933.84884099999988</v>
      </c>
      <c r="J2129" s="313">
        <v>737.48942699999998</v>
      </c>
      <c r="K2129" s="20">
        <v>23.16</v>
      </c>
      <c r="L2129" s="314">
        <v>0.5</v>
      </c>
      <c r="M2129" s="315">
        <v>4</v>
      </c>
      <c r="N2129" s="772"/>
      <c r="O2129" s="372">
        <f t="shared" si="99"/>
        <v>45614</v>
      </c>
      <c r="R2129" s="33"/>
      <c r="S2129" s="30"/>
      <c r="X2129" s="313">
        <v>39664.700343303746</v>
      </c>
    </row>
    <row r="2130" spans="1:24" x14ac:dyDescent="0.3">
      <c r="A2130" s="77" t="s">
        <v>2394</v>
      </c>
      <c r="B2130" s="77" t="s">
        <v>4015</v>
      </c>
      <c r="C2130" s="29">
        <v>4</v>
      </c>
      <c r="D2130" s="29">
        <v>54</v>
      </c>
      <c r="E2130" s="29">
        <v>3000</v>
      </c>
      <c r="F2130" s="29">
        <v>218</v>
      </c>
      <c r="G2130" s="29">
        <v>162</v>
      </c>
      <c r="H2130" s="313">
        <v>1521.3869999999997</v>
      </c>
      <c r="I2130" s="313">
        <v>1244.4945659999996</v>
      </c>
      <c r="J2130" s="313">
        <v>982.8160019999998</v>
      </c>
      <c r="K2130" s="20">
        <v>30.96</v>
      </c>
      <c r="L2130" s="314">
        <v>0.5</v>
      </c>
      <c r="M2130" s="315">
        <v>4</v>
      </c>
      <c r="N2130" s="772"/>
      <c r="O2130" s="372">
        <f t="shared" si="99"/>
        <v>56308</v>
      </c>
      <c r="R2130" s="33"/>
      <c r="S2130" s="30"/>
      <c r="X2130" s="313">
        <v>48963.292944390007</v>
      </c>
    </row>
    <row r="2131" spans="1:24" x14ac:dyDescent="0.3">
      <c r="A2131" s="317" t="s">
        <v>2395</v>
      </c>
      <c r="B2131" s="317" t="s">
        <v>5287</v>
      </c>
      <c r="C2131" s="318">
        <v>5</v>
      </c>
      <c r="D2131" s="318">
        <v>54</v>
      </c>
      <c r="E2131" s="318">
        <v>3000</v>
      </c>
      <c r="F2131" s="318">
        <v>274</v>
      </c>
      <c r="G2131" s="318">
        <v>218</v>
      </c>
      <c r="H2131" s="319">
        <v>1902.3180000000002</v>
      </c>
      <c r="I2131" s="319">
        <v>1556.0961240000001</v>
      </c>
      <c r="J2131" s="319">
        <v>1228.8974280000002</v>
      </c>
      <c r="K2131" s="340">
        <v>38.76</v>
      </c>
      <c r="L2131" s="320">
        <v>0.5</v>
      </c>
      <c r="M2131" s="321">
        <v>4</v>
      </c>
      <c r="N2131" s="772"/>
      <c r="O2131" s="372">
        <f t="shared" si="99"/>
        <v>67024</v>
      </c>
      <c r="R2131" s="33"/>
      <c r="S2131" s="30"/>
      <c r="X2131" s="319">
        <v>58281.338602946264</v>
      </c>
    </row>
    <row r="2132" spans="1:24" x14ac:dyDescent="0.3">
      <c r="A2132" s="77" t="s">
        <v>2396</v>
      </c>
      <c r="B2132" s="77" t="s">
        <v>5288</v>
      </c>
      <c r="C2132" s="29">
        <v>6</v>
      </c>
      <c r="D2132" s="29">
        <v>54</v>
      </c>
      <c r="E2132" s="29">
        <v>3000</v>
      </c>
      <c r="F2132" s="29">
        <v>330</v>
      </c>
      <c r="G2132" s="29">
        <v>274</v>
      </c>
      <c r="H2132" s="313">
        <v>2282.0805</v>
      </c>
      <c r="I2132" s="313">
        <v>1866.741849</v>
      </c>
      <c r="J2132" s="313">
        <v>1474.224003</v>
      </c>
      <c r="K2132" s="20">
        <v>46.56</v>
      </c>
      <c r="L2132" s="314">
        <v>0.5</v>
      </c>
      <c r="M2132" s="315">
        <v>4</v>
      </c>
      <c r="N2132" s="772"/>
      <c r="O2132" s="372">
        <f t="shared" si="99"/>
        <v>77762</v>
      </c>
      <c r="R2132" s="33"/>
      <c r="S2132" s="30"/>
      <c r="X2132" s="313">
        <v>67618.837318972495</v>
      </c>
    </row>
    <row r="2133" spans="1:24" x14ac:dyDescent="0.3">
      <c r="A2133" s="77" t="s">
        <v>2397</v>
      </c>
      <c r="B2133" s="77" t="s">
        <v>5289</v>
      </c>
      <c r="C2133" s="29">
        <v>7</v>
      </c>
      <c r="D2133" s="29">
        <v>54</v>
      </c>
      <c r="E2133" s="29">
        <v>3000</v>
      </c>
      <c r="F2133" s="29">
        <v>386</v>
      </c>
      <c r="G2133" s="29">
        <v>330</v>
      </c>
      <c r="H2133" s="313">
        <v>2663.0114999999996</v>
      </c>
      <c r="I2133" s="313">
        <v>2178.3434069999994</v>
      </c>
      <c r="J2133" s="313">
        <v>1720.3054289999998</v>
      </c>
      <c r="K2133" s="20">
        <v>54.36</v>
      </c>
      <c r="L2133" s="314">
        <v>0.5</v>
      </c>
      <c r="M2133" s="315">
        <v>4</v>
      </c>
      <c r="N2133" s="772"/>
      <c r="O2133" s="372">
        <f t="shared" si="99"/>
        <v>88522</v>
      </c>
      <c r="R2133" s="33"/>
      <c r="S2133" s="30"/>
      <c r="X2133" s="313">
        <v>76975.789092468738</v>
      </c>
    </row>
    <row r="2134" spans="1:24" x14ac:dyDescent="0.3">
      <c r="A2134" s="317" t="s">
        <v>2398</v>
      </c>
      <c r="B2134" s="317" t="s">
        <v>5290</v>
      </c>
      <c r="C2134" s="318">
        <v>8</v>
      </c>
      <c r="D2134" s="318">
        <v>54</v>
      </c>
      <c r="E2134" s="318">
        <v>3000</v>
      </c>
      <c r="F2134" s="318">
        <v>442</v>
      </c>
      <c r="G2134" s="318">
        <v>386</v>
      </c>
      <c r="H2134" s="319">
        <v>3042.7739999999994</v>
      </c>
      <c r="I2134" s="319">
        <v>2488.9891319999992</v>
      </c>
      <c r="J2134" s="319">
        <v>1965.6320039999996</v>
      </c>
      <c r="K2134" s="340">
        <v>62.160000000000004</v>
      </c>
      <c r="L2134" s="320">
        <v>0.5</v>
      </c>
      <c r="M2134" s="321">
        <v>4</v>
      </c>
      <c r="N2134" s="772"/>
      <c r="O2134" s="372">
        <f t="shared" si="99"/>
        <v>99309</v>
      </c>
      <c r="R2134" s="33"/>
      <c r="S2134" s="30"/>
      <c r="X2134" s="319">
        <v>86355.500666490014</v>
      </c>
    </row>
    <row r="2135" spans="1:24" x14ac:dyDescent="0.3">
      <c r="A2135" s="77" t="s">
        <v>2399</v>
      </c>
      <c r="B2135" s="77" t="s">
        <v>5291</v>
      </c>
      <c r="C2135" s="29">
        <v>9</v>
      </c>
      <c r="D2135" s="29">
        <v>54</v>
      </c>
      <c r="E2135" s="29">
        <v>3000</v>
      </c>
      <c r="F2135" s="29">
        <v>498</v>
      </c>
      <c r="G2135" s="29">
        <v>442</v>
      </c>
      <c r="H2135" s="313">
        <v>3423.7049999999999</v>
      </c>
      <c r="I2135" s="313">
        <v>2800.5906899999995</v>
      </c>
      <c r="J2135" s="313">
        <v>2211.7134300000002</v>
      </c>
      <c r="K2135" s="20">
        <v>69.959999999999994</v>
      </c>
      <c r="L2135" s="314">
        <v>0.5</v>
      </c>
      <c r="M2135" s="315">
        <v>4</v>
      </c>
      <c r="N2135" s="772"/>
      <c r="O2135" s="372">
        <f t="shared" si="99"/>
        <v>110114</v>
      </c>
      <c r="R2135" s="33"/>
      <c r="S2135" s="30"/>
      <c r="X2135" s="313">
        <v>95751.362013862497</v>
      </c>
    </row>
    <row r="2136" spans="1:24" x14ac:dyDescent="0.3">
      <c r="A2136" s="77" t="s">
        <v>2400</v>
      </c>
      <c r="B2136" s="77" t="s">
        <v>5292</v>
      </c>
      <c r="C2136" s="29">
        <v>10</v>
      </c>
      <c r="D2136" s="29">
        <v>54</v>
      </c>
      <c r="E2136" s="29">
        <v>3000</v>
      </c>
      <c r="F2136" s="29">
        <v>554</v>
      </c>
      <c r="G2136" s="29">
        <v>498</v>
      </c>
      <c r="H2136" s="313">
        <v>3803.4674999999993</v>
      </c>
      <c r="I2136" s="313">
        <v>3111.2364149999994</v>
      </c>
      <c r="J2136" s="313">
        <v>2457.0400049999998</v>
      </c>
      <c r="K2136" s="20">
        <v>77.760000000000005</v>
      </c>
      <c r="L2136" s="314">
        <v>0.5</v>
      </c>
      <c r="M2136" s="315">
        <v>6</v>
      </c>
      <c r="N2136" s="772"/>
      <c r="O2136" s="372">
        <f t="shared" si="99"/>
        <v>120949</v>
      </c>
      <c r="R2136" s="33"/>
      <c r="S2136" s="30"/>
      <c r="X2136" s="313">
        <v>105173.30374056002</v>
      </c>
    </row>
    <row r="2137" spans="1:24" x14ac:dyDescent="0.3">
      <c r="A2137" s="317" t="s">
        <v>2401</v>
      </c>
      <c r="B2137" s="317" t="s">
        <v>5293</v>
      </c>
      <c r="C2137" s="318">
        <v>11</v>
      </c>
      <c r="D2137" s="318">
        <v>54</v>
      </c>
      <c r="E2137" s="318">
        <v>3000</v>
      </c>
      <c r="F2137" s="318">
        <v>610</v>
      </c>
      <c r="G2137" s="318">
        <v>554</v>
      </c>
      <c r="H2137" s="319">
        <v>4184.3985000000002</v>
      </c>
      <c r="I2137" s="319">
        <v>3422.8379730000001</v>
      </c>
      <c r="J2137" s="319">
        <v>2703.121431</v>
      </c>
      <c r="K2137" s="340">
        <v>85.56</v>
      </c>
      <c r="L2137" s="320">
        <v>0.5</v>
      </c>
      <c r="M2137" s="321">
        <v>6</v>
      </c>
      <c r="N2137" s="772"/>
      <c r="O2137" s="372">
        <f t="shared" si="99"/>
        <v>131799</v>
      </c>
      <c r="R2137" s="33"/>
      <c r="S2137" s="30"/>
      <c r="X2137" s="319">
        <v>114608.07812074502</v>
      </c>
    </row>
    <row r="2138" spans="1:24" x14ac:dyDescent="0.3">
      <c r="A2138" s="77" t="s">
        <v>2402</v>
      </c>
      <c r="B2138" s="77" t="s">
        <v>5294</v>
      </c>
      <c r="C2138" s="29">
        <v>12</v>
      </c>
      <c r="D2138" s="29">
        <v>54</v>
      </c>
      <c r="E2138" s="29">
        <v>3000</v>
      </c>
      <c r="F2138" s="29">
        <v>666</v>
      </c>
      <c r="G2138" s="29">
        <v>610</v>
      </c>
      <c r="H2138" s="313">
        <v>4564.1610000000001</v>
      </c>
      <c r="I2138" s="313">
        <v>3733.483698</v>
      </c>
      <c r="J2138" s="313">
        <v>2948.4480060000001</v>
      </c>
      <c r="K2138" s="20">
        <v>93.36</v>
      </c>
      <c r="L2138" s="314">
        <v>0.5</v>
      </c>
      <c r="M2138" s="315">
        <v>6</v>
      </c>
      <c r="N2138" s="772"/>
      <c r="O2138" s="372">
        <f t="shared" si="99"/>
        <v>142526</v>
      </c>
      <c r="R2138" s="33"/>
      <c r="S2138" s="30"/>
      <c r="X2138" s="313">
        <v>123935.81917760998</v>
      </c>
    </row>
    <row r="2139" spans="1:24" x14ac:dyDescent="0.3">
      <c r="A2139" s="77" t="s">
        <v>2403</v>
      </c>
      <c r="B2139" s="77" t="s">
        <v>5295</v>
      </c>
      <c r="C2139" s="29">
        <v>13</v>
      </c>
      <c r="D2139" s="29">
        <v>54</v>
      </c>
      <c r="E2139" s="29">
        <v>3000</v>
      </c>
      <c r="F2139" s="29">
        <v>722</v>
      </c>
      <c r="G2139" s="29">
        <v>666</v>
      </c>
      <c r="H2139" s="313">
        <v>4945.0919999999996</v>
      </c>
      <c r="I2139" s="313">
        <v>4045.0852559999994</v>
      </c>
      <c r="J2139" s="313">
        <v>3194.5294319999998</v>
      </c>
      <c r="K2139" s="20">
        <v>101.16000000000001</v>
      </c>
      <c r="L2139" s="314">
        <v>0.5</v>
      </c>
      <c r="M2139" s="315">
        <v>6</v>
      </c>
      <c r="N2139" s="772"/>
      <c r="O2139" s="372">
        <f t="shared" si="99"/>
        <v>153253</v>
      </c>
      <c r="R2139" s="33"/>
      <c r="S2139" s="30"/>
      <c r="X2139" s="313">
        <v>133263.56023447501</v>
      </c>
    </row>
    <row r="2140" spans="1:24" x14ac:dyDescent="0.3">
      <c r="A2140" s="77" t="s">
        <v>2404</v>
      </c>
      <c r="B2140" s="77" t="s">
        <v>5296</v>
      </c>
      <c r="C2140" s="29">
        <v>14</v>
      </c>
      <c r="D2140" s="29">
        <v>54</v>
      </c>
      <c r="E2140" s="29">
        <v>3000</v>
      </c>
      <c r="F2140" s="29">
        <v>778</v>
      </c>
      <c r="G2140" s="29">
        <v>722</v>
      </c>
      <c r="H2140" s="313">
        <v>5324.8544999999995</v>
      </c>
      <c r="I2140" s="313">
        <v>4355.7309809999997</v>
      </c>
      <c r="J2140" s="313">
        <v>3439.8560069999999</v>
      </c>
      <c r="K2140" s="20">
        <v>108.96</v>
      </c>
      <c r="L2140" s="314">
        <v>0.5</v>
      </c>
      <c r="M2140" s="315">
        <v>6</v>
      </c>
      <c r="N2140" s="773"/>
      <c r="O2140" s="372">
        <f t="shared" si="99"/>
        <v>163980</v>
      </c>
      <c r="R2140" s="33"/>
      <c r="S2140" s="30"/>
      <c r="X2140" s="313">
        <v>142591.30129134003</v>
      </c>
    </row>
    <row r="2141" spans="1:24" x14ac:dyDescent="0.3">
      <c r="O2141" s="372">
        <f t="shared" si="99"/>
        <v>0</v>
      </c>
    </row>
    <row r="2142" spans="1:24" x14ac:dyDescent="0.3">
      <c r="A2142" s="77" t="s">
        <v>2405</v>
      </c>
      <c r="B2142" s="77" t="s">
        <v>4016</v>
      </c>
      <c r="C2142" s="29">
        <v>2</v>
      </c>
      <c r="D2142" s="29">
        <v>54</v>
      </c>
      <c r="E2142" s="329">
        <v>106</v>
      </c>
      <c r="F2142" s="29">
        <v>270</v>
      </c>
      <c r="G2142" s="29">
        <v>200</v>
      </c>
      <c r="H2142" s="313">
        <v>68.941500000000005</v>
      </c>
      <c r="I2142" s="313">
        <v>56.394147000000004</v>
      </c>
      <c r="J2142" s="313">
        <v>44.536209000000007</v>
      </c>
      <c r="K2142" s="20">
        <v>2.2560000000000002</v>
      </c>
      <c r="L2142" s="314">
        <v>0.5</v>
      </c>
      <c r="M2142" s="315">
        <v>2</v>
      </c>
      <c r="N2142" s="771" t="s">
        <v>186</v>
      </c>
      <c r="O2142" s="372">
        <f t="shared" si="99"/>
        <v>10652</v>
      </c>
      <c r="X2142" s="313">
        <v>9262.5372096345</v>
      </c>
    </row>
    <row r="2143" spans="1:24" x14ac:dyDescent="0.3">
      <c r="A2143" s="77" t="s">
        <v>2406</v>
      </c>
      <c r="B2143" s="77" t="s">
        <v>4017</v>
      </c>
      <c r="C2143" s="29">
        <v>3</v>
      </c>
      <c r="D2143" s="29">
        <v>54</v>
      </c>
      <c r="E2143" s="329">
        <v>162</v>
      </c>
      <c r="F2143" s="29">
        <v>270</v>
      </c>
      <c r="G2143" s="29">
        <v>200</v>
      </c>
      <c r="H2143" s="313">
        <v>102.82799999999999</v>
      </c>
      <c r="I2143" s="313">
        <v>84.113303999999985</v>
      </c>
      <c r="J2143" s="313">
        <v>66.426887999999991</v>
      </c>
      <c r="K2143" s="20">
        <v>3.504</v>
      </c>
      <c r="L2143" s="314">
        <v>0.5</v>
      </c>
      <c r="M2143" s="315">
        <v>4</v>
      </c>
      <c r="N2143" s="772"/>
      <c r="O2143" s="372">
        <f t="shared" si="99"/>
        <v>12436</v>
      </c>
      <c r="X2143" s="313">
        <v>10814.185489731028</v>
      </c>
    </row>
    <row r="2144" spans="1:24" x14ac:dyDescent="0.3">
      <c r="A2144" s="77" t="s">
        <v>2407</v>
      </c>
      <c r="B2144" s="77" t="s">
        <v>4018</v>
      </c>
      <c r="C2144" s="29">
        <v>4</v>
      </c>
      <c r="D2144" s="29">
        <v>54</v>
      </c>
      <c r="E2144" s="329">
        <v>218</v>
      </c>
      <c r="F2144" s="29">
        <v>270</v>
      </c>
      <c r="G2144" s="29">
        <v>200</v>
      </c>
      <c r="H2144" s="313">
        <v>137.88300000000001</v>
      </c>
      <c r="I2144" s="313">
        <v>112.78829400000001</v>
      </c>
      <c r="J2144" s="313">
        <v>89.072418000000013</v>
      </c>
      <c r="K2144" s="20">
        <v>4.7520000000000007</v>
      </c>
      <c r="L2144" s="314">
        <v>0.5</v>
      </c>
      <c r="M2144" s="315">
        <v>4</v>
      </c>
      <c r="N2144" s="772"/>
      <c r="O2144" s="372">
        <f t="shared" si="99"/>
        <v>14224</v>
      </c>
      <c r="X2144" s="313">
        <v>12369.082292067596</v>
      </c>
    </row>
    <row r="2145" spans="1:24" x14ac:dyDescent="0.3">
      <c r="A2145" s="77" t="s">
        <v>2408</v>
      </c>
      <c r="B2145" s="77" t="s">
        <v>5297</v>
      </c>
      <c r="C2145" s="29">
        <v>5</v>
      </c>
      <c r="D2145" s="29">
        <v>54</v>
      </c>
      <c r="E2145" s="329">
        <v>274</v>
      </c>
      <c r="F2145" s="29">
        <v>270</v>
      </c>
      <c r="G2145" s="29">
        <v>200</v>
      </c>
      <c r="H2145" s="313">
        <v>170.60099999999997</v>
      </c>
      <c r="I2145" s="313">
        <v>139.55161799999996</v>
      </c>
      <c r="J2145" s="313">
        <v>110.20824599999999</v>
      </c>
      <c r="K2145" s="20">
        <v>6</v>
      </c>
      <c r="L2145" s="314">
        <v>0.5</v>
      </c>
      <c r="M2145" s="315">
        <v>4</v>
      </c>
      <c r="N2145" s="772"/>
      <c r="O2145" s="372">
        <f t="shared" si="99"/>
        <v>16015</v>
      </c>
      <c r="X2145" s="313">
        <v>13926.515601535024</v>
      </c>
    </row>
    <row r="2146" spans="1:24" x14ac:dyDescent="0.3">
      <c r="A2146" s="77" t="s">
        <v>2409</v>
      </c>
      <c r="B2146" s="77" t="s">
        <v>5298</v>
      </c>
      <c r="C2146" s="29">
        <v>6</v>
      </c>
      <c r="D2146" s="29">
        <v>54</v>
      </c>
      <c r="E2146" s="329">
        <v>330</v>
      </c>
      <c r="F2146" s="29">
        <v>270</v>
      </c>
      <c r="G2146" s="29">
        <v>200</v>
      </c>
      <c r="H2146" s="313">
        <v>204.48750000000001</v>
      </c>
      <c r="I2146" s="313">
        <v>167.27077499999999</v>
      </c>
      <c r="J2146" s="313">
        <v>132.09892500000001</v>
      </c>
      <c r="K2146" s="20">
        <v>7.2479999999999993</v>
      </c>
      <c r="L2146" s="314">
        <v>0.5</v>
      </c>
      <c r="M2146" s="315">
        <v>4</v>
      </c>
      <c r="N2146" s="772"/>
      <c r="O2146" s="372">
        <f t="shared" si="99"/>
        <v>17811</v>
      </c>
      <c r="X2146" s="313">
        <v>15487.908701221442</v>
      </c>
    </row>
    <row r="2147" spans="1:24" x14ac:dyDescent="0.3">
      <c r="A2147" s="77" t="s">
        <v>2410</v>
      </c>
      <c r="B2147" s="77" t="s">
        <v>5299</v>
      </c>
      <c r="C2147" s="29">
        <v>7</v>
      </c>
      <c r="D2147" s="29">
        <v>54</v>
      </c>
      <c r="E2147" s="329">
        <v>386</v>
      </c>
      <c r="F2147" s="29">
        <v>270</v>
      </c>
      <c r="G2147" s="29">
        <v>200</v>
      </c>
      <c r="H2147" s="313">
        <v>239.54249999999996</v>
      </c>
      <c r="I2147" s="313">
        <v>195.94576499999997</v>
      </c>
      <c r="J2147" s="313">
        <v>154.74445499999999</v>
      </c>
      <c r="K2147" s="20">
        <v>8.4960000000000004</v>
      </c>
      <c r="L2147" s="314">
        <v>0.5</v>
      </c>
      <c r="M2147" s="315">
        <v>4</v>
      </c>
      <c r="N2147" s="772"/>
      <c r="O2147" s="372">
        <f t="shared" si="99"/>
        <v>19610</v>
      </c>
      <c r="X2147" s="313">
        <v>17051.836813778249</v>
      </c>
    </row>
    <row r="2148" spans="1:24" x14ac:dyDescent="0.3">
      <c r="A2148" s="77" t="s">
        <v>2411</v>
      </c>
      <c r="B2148" s="77" t="s">
        <v>5300</v>
      </c>
      <c r="C2148" s="29">
        <v>8</v>
      </c>
      <c r="D2148" s="29">
        <v>54</v>
      </c>
      <c r="E2148" s="329">
        <v>442</v>
      </c>
      <c r="F2148" s="29">
        <v>270</v>
      </c>
      <c r="G2148" s="29">
        <v>200</v>
      </c>
      <c r="H2148" s="313">
        <v>273.42899999999997</v>
      </c>
      <c r="I2148" s="313">
        <v>223.66492199999996</v>
      </c>
      <c r="J2148" s="313">
        <v>176.63513399999999</v>
      </c>
      <c r="K2148" s="20">
        <v>9.7439999999999998</v>
      </c>
      <c r="L2148" s="314">
        <v>0.5</v>
      </c>
      <c r="M2148" s="315">
        <v>4</v>
      </c>
      <c r="N2148" s="772"/>
      <c r="O2148" s="372">
        <f t="shared" si="99"/>
        <v>21413</v>
      </c>
      <c r="X2148" s="313">
        <v>18619.726210814519</v>
      </c>
    </row>
    <row r="2149" spans="1:24" x14ac:dyDescent="0.3">
      <c r="A2149" s="77" t="s">
        <v>2412</v>
      </c>
      <c r="B2149" s="77" t="s">
        <v>5301</v>
      </c>
      <c r="C2149" s="29">
        <v>9</v>
      </c>
      <c r="D2149" s="29">
        <v>54</v>
      </c>
      <c r="E2149" s="329">
        <v>498</v>
      </c>
      <c r="F2149" s="29">
        <v>270</v>
      </c>
      <c r="G2149" s="29">
        <v>200</v>
      </c>
      <c r="H2149" s="313">
        <v>308.48399999999998</v>
      </c>
      <c r="I2149" s="313">
        <v>252.33991199999997</v>
      </c>
      <c r="J2149" s="313">
        <v>199.280664</v>
      </c>
      <c r="K2149" s="20">
        <v>10.992000000000001</v>
      </c>
      <c r="L2149" s="314">
        <v>0.5</v>
      </c>
      <c r="M2149" s="315">
        <v>4</v>
      </c>
      <c r="N2149" s="772"/>
      <c r="O2149" s="372">
        <f t="shared" si="99"/>
        <v>23219</v>
      </c>
      <c r="X2149" s="313">
        <v>20190.149126460718</v>
      </c>
    </row>
    <row r="2150" spans="1:24" x14ac:dyDescent="0.3">
      <c r="A2150" s="77" t="s">
        <v>2413</v>
      </c>
      <c r="B2150" s="77" t="s">
        <v>5302</v>
      </c>
      <c r="C2150" s="29">
        <v>10</v>
      </c>
      <c r="D2150" s="29">
        <v>54</v>
      </c>
      <c r="E2150" s="329">
        <v>554</v>
      </c>
      <c r="F2150" s="29">
        <v>270</v>
      </c>
      <c r="G2150" s="29">
        <v>200</v>
      </c>
      <c r="H2150" s="313">
        <v>342.37049999999999</v>
      </c>
      <c r="I2150" s="313">
        <v>280.05906899999997</v>
      </c>
      <c r="J2150" s="313">
        <v>221.17134300000001</v>
      </c>
      <c r="K2150" s="20">
        <v>12.24</v>
      </c>
      <c r="L2150" s="314">
        <v>0.5</v>
      </c>
      <c r="M2150" s="315">
        <v>6</v>
      </c>
      <c r="N2150" s="772"/>
      <c r="O2150" s="372">
        <f t="shared" si="99"/>
        <v>25029</v>
      </c>
      <c r="X2150" s="313">
        <v>21764.534820846839</v>
      </c>
    </row>
    <row r="2151" spans="1:24" x14ac:dyDescent="0.3">
      <c r="A2151" s="77" t="s">
        <v>2414</v>
      </c>
      <c r="B2151" s="77" t="s">
        <v>5303</v>
      </c>
      <c r="C2151" s="29">
        <v>11</v>
      </c>
      <c r="D2151" s="29">
        <v>54</v>
      </c>
      <c r="E2151" s="329">
        <v>610</v>
      </c>
      <c r="F2151" s="29">
        <v>270</v>
      </c>
      <c r="G2151" s="29">
        <v>200</v>
      </c>
      <c r="H2151" s="313">
        <v>376.25700000000001</v>
      </c>
      <c r="I2151" s="313">
        <v>307.77822599999996</v>
      </c>
      <c r="J2151" s="313">
        <v>243.06202200000001</v>
      </c>
      <c r="K2151" s="20">
        <v>13.488</v>
      </c>
      <c r="L2151" s="314">
        <v>0.5</v>
      </c>
      <c r="M2151" s="315">
        <v>6</v>
      </c>
      <c r="N2151" s="772"/>
      <c r="O2151" s="372">
        <f t="shared" si="99"/>
        <v>26841</v>
      </c>
      <c r="X2151" s="313">
        <v>23340.019543801292</v>
      </c>
    </row>
    <row r="2152" spans="1:24" x14ac:dyDescent="0.3">
      <c r="A2152" s="77" t="s">
        <v>2415</v>
      </c>
      <c r="B2152" s="77" t="s">
        <v>5304</v>
      </c>
      <c r="C2152" s="29">
        <v>12</v>
      </c>
      <c r="D2152" s="29">
        <v>54</v>
      </c>
      <c r="E2152" s="329">
        <v>666</v>
      </c>
      <c r="F2152" s="29">
        <v>270</v>
      </c>
      <c r="G2152" s="29">
        <v>200</v>
      </c>
      <c r="H2152" s="313">
        <v>411.31199999999995</v>
      </c>
      <c r="I2152" s="313">
        <v>336.45321599999994</v>
      </c>
      <c r="J2152" s="313">
        <v>265.70755199999996</v>
      </c>
      <c r="K2152" s="20">
        <v>14.736000000000001</v>
      </c>
      <c r="L2152" s="314">
        <v>0.5</v>
      </c>
      <c r="M2152" s="315">
        <v>6</v>
      </c>
      <c r="N2152" s="772"/>
      <c r="O2152" s="372">
        <f t="shared" si="99"/>
        <v>28632</v>
      </c>
      <c r="X2152" s="313">
        <v>24897.68595790047</v>
      </c>
    </row>
    <row r="2153" spans="1:24" x14ac:dyDescent="0.3">
      <c r="A2153" s="77" t="s">
        <v>2416</v>
      </c>
      <c r="B2153" s="77" t="s">
        <v>5305</v>
      </c>
      <c r="C2153" s="29">
        <v>13</v>
      </c>
      <c r="D2153" s="29">
        <v>54</v>
      </c>
      <c r="E2153" s="329">
        <v>722</v>
      </c>
      <c r="F2153" s="29">
        <v>270</v>
      </c>
      <c r="G2153" s="29">
        <v>200</v>
      </c>
      <c r="H2153" s="313">
        <v>445.19849999999997</v>
      </c>
      <c r="I2153" s="313">
        <v>364.17237299999994</v>
      </c>
      <c r="J2153" s="313">
        <v>287.598231</v>
      </c>
      <c r="K2153" s="20">
        <v>15.984</v>
      </c>
      <c r="L2153" s="314">
        <v>0.5</v>
      </c>
      <c r="M2153" s="315">
        <v>6</v>
      </c>
      <c r="N2153" s="772"/>
      <c r="O2153" s="372">
        <f t="shared" si="99"/>
        <v>30424</v>
      </c>
      <c r="X2153" s="313">
        <v>26455.352371999645</v>
      </c>
    </row>
    <row r="2154" spans="1:24" x14ac:dyDescent="0.3">
      <c r="A2154" s="77" t="s">
        <v>2417</v>
      </c>
      <c r="B2154" s="77" t="s">
        <v>5306</v>
      </c>
      <c r="C2154" s="29">
        <v>14</v>
      </c>
      <c r="D2154" s="29">
        <v>54</v>
      </c>
      <c r="E2154" s="329">
        <v>778</v>
      </c>
      <c r="F2154" s="29">
        <v>270</v>
      </c>
      <c r="G2154" s="29">
        <v>200</v>
      </c>
      <c r="H2154" s="313">
        <v>480.25350000000009</v>
      </c>
      <c r="I2154" s="313">
        <v>392.84736300000003</v>
      </c>
      <c r="J2154" s="313">
        <v>310.24376100000006</v>
      </c>
      <c r="K2154" s="20">
        <v>17.231999999999999</v>
      </c>
      <c r="L2154" s="314">
        <v>0.5</v>
      </c>
      <c r="M2154" s="315">
        <v>6</v>
      </c>
      <c r="N2154" s="773"/>
      <c r="O2154" s="372">
        <f t="shared" si="99"/>
        <v>32397</v>
      </c>
      <c r="X2154" s="313">
        <v>28171.364819914786</v>
      </c>
    </row>
    <row r="2155" spans="1:24" x14ac:dyDescent="0.3">
      <c r="A2155" s="324"/>
      <c r="B2155" s="325"/>
      <c r="C2155" s="325"/>
      <c r="D2155" s="330"/>
      <c r="E2155" s="331"/>
      <c r="F2155" s="330"/>
      <c r="G2155" s="330"/>
      <c r="H2155" s="332"/>
      <c r="I2155" s="332"/>
      <c r="J2155" s="332"/>
      <c r="K2155" s="330"/>
      <c r="L2155" s="330"/>
      <c r="M2155" s="323"/>
      <c r="N2155" s="325"/>
      <c r="O2155" s="372">
        <f t="shared" si="99"/>
        <v>0</v>
      </c>
      <c r="X2155" s="30"/>
    </row>
    <row r="2156" spans="1:24" x14ac:dyDescent="0.3">
      <c r="A2156" s="324"/>
      <c r="B2156" s="325" t="s">
        <v>187</v>
      </c>
      <c r="C2156" s="324"/>
      <c r="D2156" s="324"/>
      <c r="E2156" s="333"/>
      <c r="F2156" s="324"/>
      <c r="G2156" s="324"/>
      <c r="H2156" s="326"/>
      <c r="I2156" s="326"/>
      <c r="J2156" s="326"/>
      <c r="K2156" s="324"/>
      <c r="L2156" s="327"/>
      <c r="M2156" s="327"/>
      <c r="N2156" s="324"/>
      <c r="O2156" s="372">
        <f t="shared" si="99"/>
        <v>0</v>
      </c>
      <c r="X2156" s="30"/>
    </row>
    <row r="2157" spans="1:24" x14ac:dyDescent="0.3">
      <c r="A2157" s="77" t="s">
        <v>2418</v>
      </c>
      <c r="B2157" s="77" t="s">
        <v>4019</v>
      </c>
      <c r="C2157" s="29">
        <v>2</v>
      </c>
      <c r="D2157" s="29">
        <v>54</v>
      </c>
      <c r="E2157" s="329">
        <v>106</v>
      </c>
      <c r="F2157" s="29">
        <v>420</v>
      </c>
      <c r="G2157" s="29">
        <v>350</v>
      </c>
      <c r="H2157" s="313">
        <v>106.3335</v>
      </c>
      <c r="I2157" s="313">
        <v>86.980802999999995</v>
      </c>
      <c r="J2157" s="313">
        <v>68.691440999999998</v>
      </c>
      <c r="K2157" s="20">
        <v>2.976</v>
      </c>
      <c r="L2157" s="314">
        <v>0.5</v>
      </c>
      <c r="M2157" s="315">
        <v>2</v>
      </c>
      <c r="N2157" s="771" t="s">
        <v>186</v>
      </c>
      <c r="O2157" s="372">
        <f t="shared" si="99"/>
        <v>11499</v>
      </c>
      <c r="X2157" s="313">
        <v>9998.888010704999</v>
      </c>
    </row>
    <row r="2158" spans="1:24" x14ac:dyDescent="0.3">
      <c r="A2158" s="77" t="s">
        <v>2419</v>
      </c>
      <c r="B2158" s="77" t="s">
        <v>4020</v>
      </c>
      <c r="C2158" s="29">
        <v>3</v>
      </c>
      <c r="D2158" s="29">
        <v>54</v>
      </c>
      <c r="E2158" s="329">
        <v>162</v>
      </c>
      <c r="F2158" s="29">
        <v>420</v>
      </c>
      <c r="G2158" s="29">
        <v>350</v>
      </c>
      <c r="H2158" s="313">
        <v>160.08450000000002</v>
      </c>
      <c r="I2158" s="313">
        <v>130.94912100000002</v>
      </c>
      <c r="J2158" s="313">
        <v>103.41458700000001</v>
      </c>
      <c r="K2158" s="20">
        <v>4.5839999999999996</v>
      </c>
      <c r="L2158" s="314">
        <v>0.5</v>
      </c>
      <c r="M2158" s="315">
        <v>4</v>
      </c>
      <c r="N2158" s="772"/>
      <c r="O2158" s="372">
        <f t="shared" si="99"/>
        <v>13481</v>
      </c>
      <c r="X2158" s="313">
        <v>11722.941655256698</v>
      </c>
    </row>
    <row r="2159" spans="1:24" x14ac:dyDescent="0.3">
      <c r="A2159" s="77" t="s">
        <v>2420</v>
      </c>
      <c r="B2159" s="77" t="s">
        <v>4021</v>
      </c>
      <c r="C2159" s="29">
        <v>4</v>
      </c>
      <c r="D2159" s="29">
        <v>54</v>
      </c>
      <c r="E2159" s="329">
        <v>218</v>
      </c>
      <c r="F2159" s="29">
        <v>420</v>
      </c>
      <c r="G2159" s="29">
        <v>350</v>
      </c>
      <c r="H2159" s="313">
        <v>213.8355</v>
      </c>
      <c r="I2159" s="313">
        <v>174.91743899999997</v>
      </c>
      <c r="J2159" s="313">
        <v>138.137733</v>
      </c>
      <c r="K2159" s="20">
        <v>6.1920000000000002</v>
      </c>
      <c r="L2159" s="314">
        <v>0.5</v>
      </c>
      <c r="M2159" s="315">
        <v>4</v>
      </c>
      <c r="N2159" s="772"/>
      <c r="O2159" s="372">
        <f t="shared" si="99"/>
        <v>15468</v>
      </c>
      <c r="X2159" s="313">
        <v>13450.604768964002</v>
      </c>
    </row>
    <row r="2160" spans="1:24" x14ac:dyDescent="0.3">
      <c r="A2160" s="77" t="s">
        <v>2421</v>
      </c>
      <c r="B2160" s="77" t="s">
        <v>5307</v>
      </c>
      <c r="C2160" s="29">
        <v>5</v>
      </c>
      <c r="D2160" s="29">
        <v>54</v>
      </c>
      <c r="E2160" s="329">
        <v>274</v>
      </c>
      <c r="F2160" s="29">
        <v>420</v>
      </c>
      <c r="G2160" s="29">
        <v>350</v>
      </c>
      <c r="H2160" s="313">
        <v>267.5865</v>
      </c>
      <c r="I2160" s="313">
        <v>218.88575699999998</v>
      </c>
      <c r="J2160" s="313">
        <v>172.86087900000001</v>
      </c>
      <c r="K2160" s="20">
        <v>7.8000000000000007</v>
      </c>
      <c r="L2160" s="314">
        <v>0.5</v>
      </c>
      <c r="M2160" s="315">
        <v>4</v>
      </c>
      <c r="N2160" s="772"/>
      <c r="O2160" s="372">
        <f t="shared" si="99"/>
        <v>17458</v>
      </c>
      <c r="X2160" s="313">
        <v>15181.086223927798</v>
      </c>
    </row>
    <row r="2161" spans="1:24" x14ac:dyDescent="0.3">
      <c r="A2161" s="77" t="s">
        <v>2422</v>
      </c>
      <c r="B2161" s="77" t="s">
        <v>5308</v>
      </c>
      <c r="C2161" s="29">
        <v>6</v>
      </c>
      <c r="D2161" s="29">
        <v>54</v>
      </c>
      <c r="E2161" s="329">
        <v>330</v>
      </c>
      <c r="F2161" s="29">
        <v>420</v>
      </c>
      <c r="G2161" s="29">
        <v>350</v>
      </c>
      <c r="H2161" s="313">
        <v>319.00050000000005</v>
      </c>
      <c r="I2161" s="313">
        <v>260.942409</v>
      </c>
      <c r="J2161" s="313">
        <v>206.07432300000002</v>
      </c>
      <c r="K2161" s="20">
        <v>9.4079999999999995</v>
      </c>
      <c r="L2161" s="314">
        <v>0.5</v>
      </c>
      <c r="M2161" s="315">
        <v>4</v>
      </c>
      <c r="N2161" s="772"/>
      <c r="O2161" s="372">
        <f t="shared" si="99"/>
        <v>19453</v>
      </c>
      <c r="X2161" s="313">
        <v>16915.967445801602</v>
      </c>
    </row>
    <row r="2162" spans="1:24" x14ac:dyDescent="0.3">
      <c r="A2162" s="77" t="s">
        <v>2423</v>
      </c>
      <c r="B2162" s="77" t="s">
        <v>5309</v>
      </c>
      <c r="C2162" s="29">
        <v>7</v>
      </c>
      <c r="D2162" s="29">
        <v>54</v>
      </c>
      <c r="E2162" s="329">
        <v>386</v>
      </c>
      <c r="F2162" s="29">
        <v>420</v>
      </c>
      <c r="G2162" s="29">
        <v>350</v>
      </c>
      <c r="H2162" s="313">
        <v>372.75150000000002</v>
      </c>
      <c r="I2162" s="313">
        <v>304.91072700000001</v>
      </c>
      <c r="J2162" s="313">
        <v>240.79746900000001</v>
      </c>
      <c r="K2162" s="20">
        <v>11.016</v>
      </c>
      <c r="L2162" s="314">
        <v>0.5</v>
      </c>
      <c r="M2162" s="315">
        <v>4</v>
      </c>
      <c r="N2162" s="772"/>
      <c r="O2162" s="372">
        <f t="shared" si="99"/>
        <v>21452</v>
      </c>
      <c r="X2162" s="313">
        <v>18653.665348642498</v>
      </c>
    </row>
    <row r="2163" spans="1:24" x14ac:dyDescent="0.3">
      <c r="A2163" s="77" t="s">
        <v>2424</v>
      </c>
      <c r="B2163" s="77" t="s">
        <v>5310</v>
      </c>
      <c r="C2163" s="29">
        <v>8</v>
      </c>
      <c r="D2163" s="29">
        <v>54</v>
      </c>
      <c r="E2163" s="329">
        <v>442</v>
      </c>
      <c r="F2163" s="29">
        <v>420</v>
      </c>
      <c r="G2163" s="29">
        <v>350</v>
      </c>
      <c r="H2163" s="313">
        <v>425.334</v>
      </c>
      <c r="I2163" s="313">
        <v>347.92321199999998</v>
      </c>
      <c r="J2163" s="313">
        <v>274.76576399999999</v>
      </c>
      <c r="K2163" s="20">
        <v>12.624000000000001</v>
      </c>
      <c r="L2163" s="314">
        <v>0.5</v>
      </c>
      <c r="M2163" s="315">
        <v>4</v>
      </c>
      <c r="N2163" s="772"/>
      <c r="O2163" s="372">
        <f t="shared" si="99"/>
        <v>23455</v>
      </c>
      <c r="X2163" s="313">
        <v>20395.764678682794</v>
      </c>
    </row>
    <row r="2164" spans="1:24" x14ac:dyDescent="0.3">
      <c r="A2164" s="77" t="s">
        <v>2425</v>
      </c>
      <c r="B2164" s="77" t="s">
        <v>5311</v>
      </c>
      <c r="C2164" s="29">
        <v>9</v>
      </c>
      <c r="D2164" s="29">
        <v>54</v>
      </c>
      <c r="E2164" s="329">
        <v>498</v>
      </c>
      <c r="F2164" s="29">
        <v>420</v>
      </c>
      <c r="G2164" s="29">
        <v>350</v>
      </c>
      <c r="H2164" s="313">
        <v>480.25350000000009</v>
      </c>
      <c r="I2164" s="313">
        <v>392.84736300000003</v>
      </c>
      <c r="J2164" s="313">
        <v>310.24376100000006</v>
      </c>
      <c r="K2164" s="20">
        <v>14.231999999999999</v>
      </c>
      <c r="L2164" s="314">
        <v>0.5</v>
      </c>
      <c r="M2164" s="315">
        <v>4</v>
      </c>
      <c r="N2164" s="772"/>
      <c r="O2164" s="372">
        <f t="shared" si="99"/>
        <v>25462</v>
      </c>
      <c r="X2164" s="313">
        <v>22140.679029400806</v>
      </c>
    </row>
    <row r="2165" spans="1:24" x14ac:dyDescent="0.3">
      <c r="A2165" s="77" t="s">
        <v>2426</v>
      </c>
      <c r="B2165" s="77" t="s">
        <v>5312</v>
      </c>
      <c r="C2165" s="29">
        <v>10</v>
      </c>
      <c r="D2165" s="29">
        <v>54</v>
      </c>
      <c r="E2165" s="329">
        <v>554</v>
      </c>
      <c r="F2165" s="29">
        <v>420</v>
      </c>
      <c r="G2165" s="29">
        <v>350</v>
      </c>
      <c r="H2165" s="313">
        <v>532.83600000000001</v>
      </c>
      <c r="I2165" s="313">
        <v>435.859848</v>
      </c>
      <c r="J2165" s="313">
        <v>344.21205600000002</v>
      </c>
      <c r="K2165" s="20">
        <v>15.84</v>
      </c>
      <c r="L2165" s="314">
        <v>0.5</v>
      </c>
      <c r="M2165" s="315">
        <v>6</v>
      </c>
      <c r="N2165" s="772"/>
      <c r="O2165" s="372">
        <f t="shared" si="99"/>
        <v>27473</v>
      </c>
      <c r="X2165" s="313">
        <v>23889.996467607591</v>
      </c>
    </row>
    <row r="2166" spans="1:24" x14ac:dyDescent="0.3">
      <c r="A2166" s="77" t="s">
        <v>2427</v>
      </c>
      <c r="B2166" s="77" t="s">
        <v>5313</v>
      </c>
      <c r="C2166" s="29">
        <v>11</v>
      </c>
      <c r="D2166" s="29">
        <v>54</v>
      </c>
      <c r="E2166" s="329">
        <v>610</v>
      </c>
      <c r="F2166" s="29">
        <v>420</v>
      </c>
      <c r="G2166" s="29">
        <v>350</v>
      </c>
      <c r="H2166" s="313">
        <v>585.41849999999999</v>
      </c>
      <c r="I2166" s="313">
        <v>478.87233299999997</v>
      </c>
      <c r="J2166" s="313">
        <v>378.18035100000003</v>
      </c>
      <c r="K2166" s="20">
        <v>17.448</v>
      </c>
      <c r="L2166" s="314">
        <v>0.5</v>
      </c>
      <c r="M2166" s="315">
        <v>6</v>
      </c>
      <c r="N2166" s="772"/>
      <c r="O2166" s="372">
        <f t="shared" si="99"/>
        <v>29487</v>
      </c>
      <c r="X2166" s="313">
        <v>25640.535048668102</v>
      </c>
    </row>
    <row r="2167" spans="1:24" x14ac:dyDescent="0.3">
      <c r="A2167" s="77" t="s">
        <v>2428</v>
      </c>
      <c r="B2167" s="77" t="s">
        <v>5314</v>
      </c>
      <c r="C2167" s="29">
        <v>12</v>
      </c>
      <c r="D2167" s="29">
        <v>54</v>
      </c>
      <c r="E2167" s="329">
        <v>666</v>
      </c>
      <c r="F2167" s="29">
        <v>420</v>
      </c>
      <c r="G2167" s="29">
        <v>350</v>
      </c>
      <c r="H2167" s="313">
        <v>639.16949999999997</v>
      </c>
      <c r="I2167" s="313">
        <v>522.84065099999998</v>
      </c>
      <c r="J2167" s="313">
        <v>412.90349700000002</v>
      </c>
      <c r="K2167" s="20">
        <v>19.056000000000001</v>
      </c>
      <c r="L2167" s="314">
        <v>0.5</v>
      </c>
      <c r="M2167" s="315">
        <v>6</v>
      </c>
      <c r="N2167" s="772"/>
      <c r="O2167" s="372">
        <f t="shared" si="99"/>
        <v>31477</v>
      </c>
      <c r="X2167" s="313">
        <v>27371.275508778293</v>
      </c>
    </row>
    <row r="2168" spans="1:24" x14ac:dyDescent="0.3">
      <c r="A2168" s="77" t="s">
        <v>2429</v>
      </c>
      <c r="B2168" s="77" t="s">
        <v>5315</v>
      </c>
      <c r="C2168" s="29">
        <v>13</v>
      </c>
      <c r="D2168" s="29">
        <v>54</v>
      </c>
      <c r="E2168" s="329">
        <v>722</v>
      </c>
      <c r="F2168" s="29">
        <v>420</v>
      </c>
      <c r="G2168" s="29">
        <v>350</v>
      </c>
      <c r="H2168" s="313">
        <v>691.75199999999995</v>
      </c>
      <c r="I2168" s="313">
        <v>565.85313599999995</v>
      </c>
      <c r="J2168" s="313">
        <v>446.87179199999997</v>
      </c>
      <c r="K2168" s="20">
        <v>20.664000000000001</v>
      </c>
      <c r="L2168" s="314">
        <v>0.5</v>
      </c>
      <c r="M2168" s="315">
        <v>6</v>
      </c>
      <c r="N2168" s="772"/>
      <c r="O2168" s="372">
        <f t="shared" si="99"/>
        <v>33467</v>
      </c>
      <c r="X2168" s="313">
        <v>29102.015968888489</v>
      </c>
    </row>
    <row r="2169" spans="1:24" x14ac:dyDescent="0.3">
      <c r="A2169" s="77" t="s">
        <v>2430</v>
      </c>
      <c r="B2169" s="77" t="s">
        <v>5316</v>
      </c>
      <c r="C2169" s="29">
        <v>14</v>
      </c>
      <c r="D2169" s="29">
        <v>54</v>
      </c>
      <c r="E2169" s="329">
        <v>778</v>
      </c>
      <c r="F2169" s="29">
        <v>420</v>
      </c>
      <c r="G2169" s="29">
        <v>350</v>
      </c>
      <c r="H2169" s="313">
        <v>745.50300000000004</v>
      </c>
      <c r="I2169" s="313">
        <v>609.82145400000002</v>
      </c>
      <c r="J2169" s="313">
        <v>481.59493800000001</v>
      </c>
      <c r="K2169" s="20">
        <v>22.271999999999998</v>
      </c>
      <c r="L2169" s="314">
        <v>0.5</v>
      </c>
      <c r="M2169" s="315">
        <v>6</v>
      </c>
      <c r="N2169" s="773"/>
      <c r="O2169" s="372">
        <f t="shared" si="99"/>
        <v>35660</v>
      </c>
      <c r="X2169" s="313">
        <v>31008.696466572004</v>
      </c>
    </row>
    <row r="2170" spans="1:24" x14ac:dyDescent="0.3">
      <c r="A2170" s="324"/>
      <c r="B2170" s="325"/>
      <c r="C2170" s="325"/>
      <c r="D2170" s="330"/>
      <c r="E2170" s="331"/>
      <c r="F2170" s="330"/>
      <c r="G2170" s="330"/>
      <c r="H2170" s="332"/>
      <c r="I2170" s="332"/>
      <c r="J2170" s="332"/>
      <c r="K2170" s="330"/>
      <c r="L2170" s="330"/>
      <c r="M2170" s="324"/>
      <c r="N2170" s="325"/>
      <c r="O2170" s="372">
        <f t="shared" si="99"/>
        <v>0</v>
      </c>
      <c r="X2170" s="30"/>
    </row>
    <row r="2171" spans="1:24" x14ac:dyDescent="0.3">
      <c r="A2171" s="324"/>
      <c r="B2171" s="325" t="s">
        <v>188</v>
      </c>
      <c r="C2171" s="324"/>
      <c r="D2171" s="324"/>
      <c r="E2171" s="333"/>
      <c r="F2171" s="324"/>
      <c r="G2171" s="324"/>
      <c r="H2171" s="326"/>
      <c r="I2171" s="326"/>
      <c r="J2171" s="326"/>
      <c r="K2171" s="324"/>
      <c r="L2171" s="327"/>
      <c r="M2171" s="324"/>
      <c r="N2171" s="324"/>
      <c r="O2171" s="372">
        <f t="shared" si="99"/>
        <v>0</v>
      </c>
      <c r="X2171" s="30"/>
    </row>
    <row r="2172" spans="1:24" x14ac:dyDescent="0.3">
      <c r="A2172" s="77" t="s">
        <v>2431</v>
      </c>
      <c r="B2172" s="77" t="s">
        <v>4022</v>
      </c>
      <c r="C2172" s="29">
        <v>2</v>
      </c>
      <c r="D2172" s="29">
        <v>54</v>
      </c>
      <c r="E2172" s="329">
        <v>106</v>
      </c>
      <c r="F2172" s="29">
        <v>500</v>
      </c>
      <c r="G2172" s="29">
        <v>430</v>
      </c>
      <c r="H2172" s="313">
        <v>127.36650000000002</v>
      </c>
      <c r="I2172" s="313">
        <v>104.18579700000001</v>
      </c>
      <c r="J2172" s="313">
        <v>82.278759000000008</v>
      </c>
      <c r="K2172" s="20">
        <v>3.36</v>
      </c>
      <c r="L2172" s="314">
        <v>0.5</v>
      </c>
      <c r="M2172" s="315">
        <v>2</v>
      </c>
      <c r="N2172" s="771" t="s">
        <v>186</v>
      </c>
      <c r="O2172" s="372">
        <f t="shared" si="99"/>
        <v>12440</v>
      </c>
      <c r="X2172" s="313">
        <v>10817.055567449999</v>
      </c>
    </row>
    <row r="2173" spans="1:24" x14ac:dyDescent="0.3">
      <c r="A2173" s="77" t="s">
        <v>2432</v>
      </c>
      <c r="B2173" s="77" t="s">
        <v>4023</v>
      </c>
      <c r="C2173" s="29">
        <v>3</v>
      </c>
      <c r="D2173" s="29">
        <v>54</v>
      </c>
      <c r="E2173" s="329">
        <v>162</v>
      </c>
      <c r="F2173" s="29">
        <v>500</v>
      </c>
      <c r="G2173" s="29">
        <v>430</v>
      </c>
      <c r="H2173" s="313">
        <v>190.46549999999999</v>
      </c>
      <c r="I2173" s="313">
        <v>155.80077899999998</v>
      </c>
      <c r="J2173" s="313">
        <v>123.040713</v>
      </c>
      <c r="K2173" s="20">
        <v>5.16</v>
      </c>
      <c r="L2173" s="314">
        <v>0.5</v>
      </c>
      <c r="M2173" s="315">
        <v>4</v>
      </c>
      <c r="N2173" s="772"/>
      <c r="O2173" s="372">
        <f t="shared" si="99"/>
        <v>14643</v>
      </c>
      <c r="X2173" s="313">
        <v>12732.670728063</v>
      </c>
    </row>
    <row r="2174" spans="1:24" x14ac:dyDescent="0.3">
      <c r="A2174" s="77" t="s">
        <v>2433</v>
      </c>
      <c r="B2174" s="77" t="s">
        <v>4024</v>
      </c>
      <c r="C2174" s="29">
        <v>4</v>
      </c>
      <c r="D2174" s="29">
        <v>54</v>
      </c>
      <c r="E2174" s="329">
        <v>218</v>
      </c>
      <c r="F2174" s="29">
        <v>500</v>
      </c>
      <c r="G2174" s="29">
        <v>430</v>
      </c>
      <c r="H2174" s="313">
        <v>253.56450000000001</v>
      </c>
      <c r="I2174" s="313">
        <v>207.415761</v>
      </c>
      <c r="J2174" s="313">
        <v>163.80266700000001</v>
      </c>
      <c r="K2174" s="20">
        <v>6.96</v>
      </c>
      <c r="L2174" s="314">
        <v>0.5</v>
      </c>
      <c r="M2174" s="315">
        <v>4</v>
      </c>
      <c r="N2174" s="772"/>
      <c r="O2174" s="372">
        <f t="shared" si="99"/>
        <v>16850</v>
      </c>
      <c r="X2174" s="313">
        <v>14652.296409959996</v>
      </c>
    </row>
    <row r="2175" spans="1:24" x14ac:dyDescent="0.3">
      <c r="A2175" s="77" t="s">
        <v>2434</v>
      </c>
      <c r="B2175" s="77" t="s">
        <v>5317</v>
      </c>
      <c r="C2175" s="29">
        <v>5</v>
      </c>
      <c r="D2175" s="29">
        <v>54</v>
      </c>
      <c r="E2175" s="329">
        <v>274</v>
      </c>
      <c r="F2175" s="29">
        <v>500</v>
      </c>
      <c r="G2175" s="29">
        <v>430</v>
      </c>
      <c r="H2175" s="313">
        <v>316.6635</v>
      </c>
      <c r="I2175" s="313">
        <v>259.03074299999997</v>
      </c>
      <c r="J2175" s="313">
        <v>204.56462100000002</v>
      </c>
      <c r="K2175" s="20">
        <v>8.76</v>
      </c>
      <c r="L2175" s="314">
        <v>0.5</v>
      </c>
      <c r="M2175" s="315">
        <v>4</v>
      </c>
      <c r="N2175" s="772"/>
      <c r="O2175" s="372">
        <f t="shared" si="99"/>
        <v>19061</v>
      </c>
      <c r="X2175" s="313">
        <v>16575.053582142005</v>
      </c>
    </row>
    <row r="2176" spans="1:24" x14ac:dyDescent="0.3">
      <c r="A2176" s="77" t="s">
        <v>2435</v>
      </c>
      <c r="B2176" s="77" t="s">
        <v>5318</v>
      </c>
      <c r="C2176" s="29">
        <v>6</v>
      </c>
      <c r="D2176" s="29">
        <v>54</v>
      </c>
      <c r="E2176" s="329">
        <v>330</v>
      </c>
      <c r="F2176" s="29">
        <v>500</v>
      </c>
      <c r="G2176" s="29">
        <v>430</v>
      </c>
      <c r="H2176" s="313">
        <v>380.93099999999998</v>
      </c>
      <c r="I2176" s="313">
        <v>311.60155799999995</v>
      </c>
      <c r="J2176" s="313">
        <v>246.08142599999999</v>
      </c>
      <c r="K2176" s="20">
        <v>10.559999999999999</v>
      </c>
      <c r="L2176" s="314">
        <v>0.5</v>
      </c>
      <c r="M2176" s="315">
        <v>4</v>
      </c>
      <c r="N2176" s="772"/>
      <c r="O2176" s="372">
        <f t="shared" si="99"/>
        <v>21278</v>
      </c>
      <c r="X2176" s="313">
        <v>18502.699384223994</v>
      </c>
    </row>
    <row r="2177" spans="1:24" x14ac:dyDescent="0.3">
      <c r="A2177" s="77" t="s">
        <v>2436</v>
      </c>
      <c r="B2177" s="77" t="s">
        <v>5319</v>
      </c>
      <c r="C2177" s="29">
        <v>7</v>
      </c>
      <c r="D2177" s="29">
        <v>54</v>
      </c>
      <c r="E2177" s="329">
        <v>386</v>
      </c>
      <c r="F2177" s="29">
        <v>500</v>
      </c>
      <c r="G2177" s="29">
        <v>430</v>
      </c>
      <c r="H2177" s="313">
        <v>444.03</v>
      </c>
      <c r="I2177" s="313">
        <v>363.21653999999995</v>
      </c>
      <c r="J2177" s="313">
        <v>286.84337999999997</v>
      </c>
      <c r="K2177" s="20">
        <v>12.36</v>
      </c>
      <c r="L2177" s="314">
        <v>0.5</v>
      </c>
      <c r="M2177" s="315">
        <v>4</v>
      </c>
      <c r="N2177" s="772"/>
      <c r="O2177" s="372">
        <f t="shared" si="99"/>
        <v>23498</v>
      </c>
      <c r="X2177" s="313">
        <v>20433.474831825002</v>
      </c>
    </row>
    <row r="2178" spans="1:24" x14ac:dyDescent="0.3">
      <c r="A2178" s="77" t="s">
        <v>2437</v>
      </c>
      <c r="B2178" s="77" t="s">
        <v>5320</v>
      </c>
      <c r="C2178" s="29">
        <v>8</v>
      </c>
      <c r="D2178" s="29">
        <v>54</v>
      </c>
      <c r="E2178" s="329">
        <v>442</v>
      </c>
      <c r="F2178" s="29">
        <v>500</v>
      </c>
      <c r="G2178" s="29">
        <v>430</v>
      </c>
      <c r="H2178" s="313">
        <v>507.12900000000002</v>
      </c>
      <c r="I2178" s="313">
        <v>414.83152200000001</v>
      </c>
      <c r="J2178" s="313">
        <v>327.60533400000003</v>
      </c>
      <c r="K2178" s="20">
        <v>14.16</v>
      </c>
      <c r="L2178" s="314">
        <v>0.5</v>
      </c>
      <c r="M2178" s="315">
        <v>4</v>
      </c>
      <c r="N2178" s="772"/>
      <c r="O2178" s="372">
        <f t="shared" si="99"/>
        <v>25725</v>
      </c>
      <c r="X2178" s="313">
        <v>22369.140754092001</v>
      </c>
    </row>
    <row r="2179" spans="1:24" x14ac:dyDescent="0.3">
      <c r="A2179" s="77" t="s">
        <v>2438</v>
      </c>
      <c r="B2179" s="77" t="s">
        <v>5321</v>
      </c>
      <c r="C2179" s="29">
        <v>9</v>
      </c>
      <c r="D2179" s="29">
        <v>54</v>
      </c>
      <c r="E2179" s="329">
        <v>498</v>
      </c>
      <c r="F2179" s="29">
        <v>500</v>
      </c>
      <c r="G2179" s="29">
        <v>430</v>
      </c>
      <c r="H2179" s="313">
        <v>570.22799999999995</v>
      </c>
      <c r="I2179" s="313">
        <v>466.44650399999995</v>
      </c>
      <c r="J2179" s="313">
        <v>368.36728799999997</v>
      </c>
      <c r="K2179" s="20">
        <v>15.959999999999999</v>
      </c>
      <c r="L2179" s="314">
        <v>0.5</v>
      </c>
      <c r="M2179" s="315">
        <v>4</v>
      </c>
      <c r="N2179" s="772"/>
      <c r="O2179" s="372">
        <f t="shared" si="99"/>
        <v>27954</v>
      </c>
      <c r="X2179" s="313">
        <v>24307.934477112001</v>
      </c>
    </row>
    <row r="2180" spans="1:24" x14ac:dyDescent="0.3">
      <c r="A2180" s="77" t="s">
        <v>2439</v>
      </c>
      <c r="B2180" s="77" t="s">
        <v>5322</v>
      </c>
      <c r="C2180" s="29">
        <v>10</v>
      </c>
      <c r="D2180" s="29">
        <v>54</v>
      </c>
      <c r="E2180" s="329">
        <v>554</v>
      </c>
      <c r="F2180" s="29">
        <v>500</v>
      </c>
      <c r="G2180" s="29">
        <v>430</v>
      </c>
      <c r="H2180" s="313">
        <v>634.49549999999999</v>
      </c>
      <c r="I2180" s="313">
        <v>519.01731899999993</v>
      </c>
      <c r="J2180" s="313">
        <v>409.88409300000001</v>
      </c>
      <c r="K2180" s="20">
        <v>17.759999999999998</v>
      </c>
      <c r="L2180" s="314">
        <v>0.5</v>
      </c>
      <c r="M2180" s="315">
        <v>6</v>
      </c>
      <c r="N2180" s="772"/>
      <c r="O2180" s="372">
        <f t="shared" si="99"/>
        <v>30189</v>
      </c>
      <c r="X2180" s="313">
        <v>26251.620519564</v>
      </c>
    </row>
    <row r="2181" spans="1:24" x14ac:dyDescent="0.3">
      <c r="A2181" s="77" t="s">
        <v>2440</v>
      </c>
      <c r="B2181" s="77" t="s">
        <v>5323</v>
      </c>
      <c r="C2181" s="29">
        <v>11</v>
      </c>
      <c r="D2181" s="29">
        <v>54</v>
      </c>
      <c r="E2181" s="329">
        <v>610</v>
      </c>
      <c r="F2181" s="29">
        <v>500</v>
      </c>
      <c r="G2181" s="29">
        <v>430</v>
      </c>
      <c r="H2181" s="313">
        <v>697.59450000000004</v>
      </c>
      <c r="I2181" s="313">
        <v>570.63230099999998</v>
      </c>
      <c r="J2181" s="313">
        <v>450.64604700000001</v>
      </c>
      <c r="K2181" s="20">
        <v>19.559999999999999</v>
      </c>
      <c r="L2181" s="314">
        <v>0.5</v>
      </c>
      <c r="M2181" s="315">
        <v>6</v>
      </c>
      <c r="N2181" s="772"/>
      <c r="O2181" s="372">
        <f t="shared" si="99"/>
        <v>32426</v>
      </c>
      <c r="X2181" s="313">
        <v>28196.663387409011</v>
      </c>
    </row>
    <row r="2182" spans="1:24" x14ac:dyDescent="0.3">
      <c r="A2182" s="77" t="s">
        <v>2441</v>
      </c>
      <c r="B2182" s="77" t="s">
        <v>5324</v>
      </c>
      <c r="C2182" s="29">
        <v>12</v>
      </c>
      <c r="D2182" s="29">
        <v>54</v>
      </c>
      <c r="E2182" s="329">
        <v>666</v>
      </c>
      <c r="F2182" s="29">
        <v>500</v>
      </c>
      <c r="G2182" s="29">
        <v>430</v>
      </c>
      <c r="H2182" s="313">
        <v>760.69349999999986</v>
      </c>
      <c r="I2182" s="313">
        <v>622.24728299999981</v>
      </c>
      <c r="J2182" s="313">
        <v>491.4080009999999</v>
      </c>
      <c r="K2182" s="20">
        <v>21.36</v>
      </c>
      <c r="L2182" s="314">
        <v>0.5</v>
      </c>
      <c r="M2182" s="315">
        <v>6</v>
      </c>
      <c r="N2182" s="772"/>
      <c r="O2182" s="372">
        <f t="shared" si="99"/>
        <v>34638</v>
      </c>
      <c r="X2182" s="313">
        <v>30119.708343087001</v>
      </c>
    </row>
    <row r="2183" spans="1:24" x14ac:dyDescent="0.3">
      <c r="A2183" s="77" t="s">
        <v>2442</v>
      </c>
      <c r="B2183" s="77" t="s">
        <v>5325</v>
      </c>
      <c r="C2183" s="29">
        <v>13</v>
      </c>
      <c r="D2183" s="29">
        <v>54</v>
      </c>
      <c r="E2183" s="329">
        <v>722</v>
      </c>
      <c r="F2183" s="29">
        <v>500</v>
      </c>
      <c r="G2183" s="29">
        <v>430</v>
      </c>
      <c r="H2183" s="313">
        <v>823.79250000000002</v>
      </c>
      <c r="I2183" s="313">
        <v>673.86226499999998</v>
      </c>
      <c r="J2183" s="313">
        <v>532.16995500000007</v>
      </c>
      <c r="K2183" s="20">
        <v>23.16</v>
      </c>
      <c r="L2183" s="314">
        <v>0.5</v>
      </c>
      <c r="M2183" s="315">
        <v>6</v>
      </c>
      <c r="N2183" s="772"/>
      <c r="O2183" s="372">
        <f t="shared" si="99"/>
        <v>36849</v>
      </c>
      <c r="X2183" s="313">
        <v>32042.753298764997</v>
      </c>
    </row>
    <row r="2184" spans="1:24" x14ac:dyDescent="0.3">
      <c r="A2184" s="77" t="s">
        <v>2443</v>
      </c>
      <c r="B2184" s="77" t="s">
        <v>5326</v>
      </c>
      <c r="C2184" s="29">
        <v>14</v>
      </c>
      <c r="D2184" s="29">
        <v>54</v>
      </c>
      <c r="E2184" s="329">
        <v>778</v>
      </c>
      <c r="F2184" s="29">
        <v>500</v>
      </c>
      <c r="G2184" s="29">
        <v>430</v>
      </c>
      <c r="H2184" s="313">
        <v>888.06</v>
      </c>
      <c r="I2184" s="313">
        <v>726.4330799999999</v>
      </c>
      <c r="J2184" s="313">
        <v>573.68675999999994</v>
      </c>
      <c r="K2184" s="20">
        <v>24.96</v>
      </c>
      <c r="L2184" s="314">
        <v>0.5</v>
      </c>
      <c r="M2184" s="315">
        <v>6</v>
      </c>
      <c r="N2184" s="773"/>
      <c r="O2184" s="372">
        <f t="shared" si="99"/>
        <v>39285</v>
      </c>
      <c r="X2184" s="313">
        <v>34161.287185079986</v>
      </c>
    </row>
    <row r="2185" spans="1:24" x14ac:dyDescent="0.3">
      <c r="C2185" s="311"/>
      <c r="D2185" s="311"/>
      <c r="E2185" s="334"/>
      <c r="F2185" s="311"/>
      <c r="G2185" s="311"/>
      <c r="H2185" s="33"/>
      <c r="I2185" s="33"/>
      <c r="J2185" s="33"/>
      <c r="K2185" s="311"/>
      <c r="L2185" s="322"/>
      <c r="M2185" s="324"/>
      <c r="O2185" s="372">
        <f t="shared" si="99"/>
        <v>0</v>
      </c>
      <c r="X2185" s="33"/>
    </row>
    <row r="2186" spans="1:24" x14ac:dyDescent="0.3">
      <c r="A2186" s="324"/>
      <c r="B2186" s="325" t="s">
        <v>189</v>
      </c>
      <c r="C2186" s="324"/>
      <c r="D2186" s="324"/>
      <c r="E2186" s="333"/>
      <c r="F2186" s="324"/>
      <c r="G2186" s="324"/>
      <c r="H2186" s="326"/>
      <c r="I2186" s="326"/>
      <c r="J2186" s="326"/>
      <c r="K2186" s="324"/>
      <c r="L2186" s="327"/>
      <c r="M2186" s="324"/>
      <c r="N2186" s="324"/>
      <c r="O2186" s="372">
        <f t="shared" si="99"/>
        <v>0</v>
      </c>
      <c r="X2186" s="30"/>
    </row>
    <row r="2187" spans="1:24" x14ac:dyDescent="0.3">
      <c r="A2187" s="77" t="s">
        <v>2444</v>
      </c>
      <c r="B2187" s="77" t="s">
        <v>4025</v>
      </c>
      <c r="C2187" s="29">
        <v>2</v>
      </c>
      <c r="D2187" s="29">
        <v>54</v>
      </c>
      <c r="E2187" s="329">
        <v>106</v>
      </c>
      <c r="F2187" s="29">
        <v>550</v>
      </c>
      <c r="G2187" s="29">
        <v>480</v>
      </c>
      <c r="H2187" s="313">
        <v>139.0515</v>
      </c>
      <c r="I2187" s="313">
        <v>113.74412699999999</v>
      </c>
      <c r="J2187" s="313">
        <v>89.827269000000001</v>
      </c>
      <c r="K2187" s="20">
        <v>3.6</v>
      </c>
      <c r="L2187" s="314">
        <v>0.5</v>
      </c>
      <c r="M2187" s="315">
        <v>2</v>
      </c>
      <c r="N2187" s="771" t="s">
        <v>186</v>
      </c>
      <c r="O2187" s="372">
        <f t="shared" si="99"/>
        <v>13381</v>
      </c>
      <c r="X2187" s="313">
        <v>11635.993313999999</v>
      </c>
    </row>
    <row r="2188" spans="1:24" x14ac:dyDescent="0.3">
      <c r="A2188" s="77" t="s">
        <v>2445</v>
      </c>
      <c r="B2188" s="77" t="s">
        <v>4026</v>
      </c>
      <c r="C2188" s="29">
        <v>3</v>
      </c>
      <c r="D2188" s="29">
        <v>54</v>
      </c>
      <c r="E2188" s="329">
        <v>162</v>
      </c>
      <c r="F2188" s="29">
        <v>550</v>
      </c>
      <c r="G2188" s="29">
        <v>480</v>
      </c>
      <c r="H2188" s="313">
        <v>209.16150000000002</v>
      </c>
      <c r="I2188" s="313">
        <v>171.09410700000001</v>
      </c>
      <c r="J2188" s="313">
        <v>135.11832900000002</v>
      </c>
      <c r="K2188" s="20">
        <v>5.52</v>
      </c>
      <c r="L2188" s="314">
        <v>0.5</v>
      </c>
      <c r="M2188" s="315">
        <v>4</v>
      </c>
      <c r="N2188" s="772"/>
      <c r="O2188" s="372">
        <f t="shared" si="99"/>
        <v>15802</v>
      </c>
      <c r="X2188" s="313">
        <v>13740.87132</v>
      </c>
    </row>
    <row r="2189" spans="1:24" x14ac:dyDescent="0.3">
      <c r="A2189" s="77" t="s">
        <v>2446</v>
      </c>
      <c r="B2189" s="77" t="s">
        <v>4027</v>
      </c>
      <c r="C2189" s="29">
        <v>4</v>
      </c>
      <c r="D2189" s="29">
        <v>54</v>
      </c>
      <c r="E2189" s="329">
        <v>218</v>
      </c>
      <c r="F2189" s="29">
        <v>550</v>
      </c>
      <c r="G2189" s="29">
        <v>480</v>
      </c>
      <c r="H2189" s="313">
        <v>279.2715</v>
      </c>
      <c r="I2189" s="313">
        <v>228.444087</v>
      </c>
      <c r="J2189" s="313">
        <v>180.409389</v>
      </c>
      <c r="K2189" s="20">
        <v>7.44</v>
      </c>
      <c r="L2189" s="314">
        <v>0.5</v>
      </c>
      <c r="M2189" s="315">
        <v>4</v>
      </c>
      <c r="N2189" s="772"/>
      <c r="O2189" s="372">
        <f t="shared" ref="O2189:O2252" si="100">ROUND(X2189*1.15,0)</f>
        <v>18231</v>
      </c>
      <c r="X2189" s="313">
        <v>15853.128390000005</v>
      </c>
    </row>
    <row r="2190" spans="1:24" x14ac:dyDescent="0.3">
      <c r="A2190" s="77" t="s">
        <v>2447</v>
      </c>
      <c r="B2190" s="77" t="s">
        <v>5327</v>
      </c>
      <c r="C2190" s="29">
        <v>5</v>
      </c>
      <c r="D2190" s="29">
        <v>54</v>
      </c>
      <c r="E2190" s="329">
        <v>274</v>
      </c>
      <c r="F2190" s="29">
        <v>550</v>
      </c>
      <c r="G2190" s="29">
        <v>480</v>
      </c>
      <c r="H2190" s="313">
        <v>348.21300000000002</v>
      </c>
      <c r="I2190" s="313">
        <v>284.838234</v>
      </c>
      <c r="J2190" s="313">
        <v>224.94559800000002</v>
      </c>
      <c r="K2190" s="20">
        <v>9.3600000000000012</v>
      </c>
      <c r="L2190" s="314">
        <v>0.5</v>
      </c>
      <c r="M2190" s="315">
        <v>4</v>
      </c>
      <c r="N2190" s="772"/>
      <c r="O2190" s="372">
        <f t="shared" si="100"/>
        <v>20664</v>
      </c>
      <c r="X2190" s="313">
        <v>17969.074992000002</v>
      </c>
    </row>
    <row r="2191" spans="1:24" x14ac:dyDescent="0.3">
      <c r="A2191" s="77" t="s">
        <v>2448</v>
      </c>
      <c r="B2191" s="77" t="s">
        <v>5328</v>
      </c>
      <c r="C2191" s="29">
        <v>6</v>
      </c>
      <c r="D2191" s="29">
        <v>54</v>
      </c>
      <c r="E2191" s="329">
        <v>330</v>
      </c>
      <c r="F2191" s="29">
        <v>550</v>
      </c>
      <c r="G2191" s="29">
        <v>480</v>
      </c>
      <c r="H2191" s="313">
        <v>418.32300000000004</v>
      </c>
      <c r="I2191" s="313">
        <v>342.18821400000002</v>
      </c>
      <c r="J2191" s="313">
        <v>270.23665800000003</v>
      </c>
      <c r="K2191" s="20">
        <v>11.28</v>
      </c>
      <c r="L2191" s="314">
        <v>0.5</v>
      </c>
      <c r="M2191" s="315">
        <v>4</v>
      </c>
      <c r="N2191" s="772"/>
      <c r="O2191" s="372">
        <f t="shared" si="100"/>
        <v>23102</v>
      </c>
      <c r="X2191" s="313">
        <v>20088.711126000002</v>
      </c>
    </row>
    <row r="2192" spans="1:24" x14ac:dyDescent="0.3">
      <c r="A2192" s="77" t="s">
        <v>2449</v>
      </c>
      <c r="B2192" s="77" t="s">
        <v>5329</v>
      </c>
      <c r="C2192" s="29">
        <v>7</v>
      </c>
      <c r="D2192" s="29">
        <v>54</v>
      </c>
      <c r="E2192" s="329">
        <v>386</v>
      </c>
      <c r="F2192" s="29">
        <v>550</v>
      </c>
      <c r="G2192" s="29">
        <v>480</v>
      </c>
      <c r="H2192" s="313">
        <v>488.43299999999994</v>
      </c>
      <c r="I2192" s="313">
        <v>399.53819399999992</v>
      </c>
      <c r="J2192" s="313">
        <v>315.52771799999999</v>
      </c>
      <c r="K2192" s="20">
        <v>13.2</v>
      </c>
      <c r="L2192" s="314">
        <v>0.5</v>
      </c>
      <c r="M2192" s="315">
        <v>4</v>
      </c>
      <c r="N2192" s="772"/>
      <c r="O2192" s="372">
        <f t="shared" si="100"/>
        <v>25546</v>
      </c>
      <c r="X2192" s="313">
        <v>22213.881557999997</v>
      </c>
    </row>
    <row r="2193" spans="1:24" x14ac:dyDescent="0.3">
      <c r="A2193" s="77" t="s">
        <v>2450</v>
      </c>
      <c r="B2193" s="77" t="s">
        <v>5330</v>
      </c>
      <c r="C2193" s="29">
        <v>8</v>
      </c>
      <c r="D2193" s="29">
        <v>54</v>
      </c>
      <c r="E2193" s="329">
        <v>442</v>
      </c>
      <c r="F2193" s="29">
        <v>550</v>
      </c>
      <c r="G2193" s="29">
        <v>480</v>
      </c>
      <c r="H2193" s="313">
        <v>557.3744999999999</v>
      </c>
      <c r="I2193" s="313">
        <v>455.93234099999989</v>
      </c>
      <c r="J2193" s="313">
        <v>360.06392699999992</v>
      </c>
      <c r="K2193" s="20">
        <v>15.120000000000001</v>
      </c>
      <c r="L2193" s="314">
        <v>0.5</v>
      </c>
      <c r="M2193" s="315">
        <v>4</v>
      </c>
      <c r="N2193" s="772"/>
      <c r="O2193" s="372">
        <f t="shared" si="100"/>
        <v>27994</v>
      </c>
      <c r="X2193" s="313">
        <v>24342.741522000004</v>
      </c>
    </row>
    <row r="2194" spans="1:24" x14ac:dyDescent="0.3">
      <c r="A2194" s="77" t="s">
        <v>2451</v>
      </c>
      <c r="B2194" s="77" t="s">
        <v>5331</v>
      </c>
      <c r="C2194" s="29">
        <v>9</v>
      </c>
      <c r="D2194" s="29">
        <v>54</v>
      </c>
      <c r="E2194" s="329">
        <v>498</v>
      </c>
      <c r="F2194" s="29">
        <v>550</v>
      </c>
      <c r="G2194" s="29">
        <v>480</v>
      </c>
      <c r="H2194" s="313">
        <v>627.48450000000003</v>
      </c>
      <c r="I2194" s="313">
        <v>513.28232100000002</v>
      </c>
      <c r="J2194" s="313">
        <v>405.35498700000005</v>
      </c>
      <c r="K2194" s="20">
        <v>17.04</v>
      </c>
      <c r="L2194" s="314">
        <v>0.5</v>
      </c>
      <c r="M2194" s="315">
        <v>4</v>
      </c>
      <c r="N2194" s="772"/>
      <c r="O2194" s="372">
        <f t="shared" si="100"/>
        <v>30447</v>
      </c>
      <c r="X2194" s="313">
        <v>26475.291018</v>
      </c>
    </row>
    <row r="2195" spans="1:24" x14ac:dyDescent="0.3">
      <c r="A2195" s="77" t="s">
        <v>2452</v>
      </c>
      <c r="B2195" s="77" t="s">
        <v>5332</v>
      </c>
      <c r="C2195" s="29">
        <v>10</v>
      </c>
      <c r="D2195" s="29">
        <v>54</v>
      </c>
      <c r="E2195" s="329">
        <v>554</v>
      </c>
      <c r="F2195" s="29">
        <v>550</v>
      </c>
      <c r="G2195" s="29">
        <v>480</v>
      </c>
      <c r="H2195" s="313">
        <v>697.59450000000004</v>
      </c>
      <c r="I2195" s="313">
        <v>570.63230099999998</v>
      </c>
      <c r="J2195" s="313">
        <v>450.64604700000001</v>
      </c>
      <c r="K2195" s="20">
        <v>18.96</v>
      </c>
      <c r="L2195" s="314">
        <v>0.5</v>
      </c>
      <c r="M2195" s="315">
        <v>6</v>
      </c>
      <c r="N2195" s="772"/>
      <c r="O2195" s="372">
        <f t="shared" si="100"/>
        <v>32905</v>
      </c>
      <c r="X2195" s="313">
        <v>28613.374811999998</v>
      </c>
    </row>
    <row r="2196" spans="1:24" x14ac:dyDescent="0.3">
      <c r="A2196" s="77" t="s">
        <v>2453</v>
      </c>
      <c r="B2196" s="77" t="s">
        <v>5333</v>
      </c>
      <c r="C2196" s="29">
        <v>11</v>
      </c>
      <c r="D2196" s="29">
        <v>54</v>
      </c>
      <c r="E2196" s="329">
        <v>610</v>
      </c>
      <c r="F2196" s="29">
        <v>550</v>
      </c>
      <c r="G2196" s="29">
        <v>480</v>
      </c>
      <c r="H2196" s="313">
        <v>766.53599999999994</v>
      </c>
      <c r="I2196" s="313">
        <v>627.02644799999996</v>
      </c>
      <c r="J2196" s="313">
        <v>495.182256</v>
      </c>
      <c r="K2196" s="20">
        <v>20.880000000000003</v>
      </c>
      <c r="L2196" s="314">
        <v>0.5</v>
      </c>
      <c r="M2196" s="315">
        <v>6</v>
      </c>
      <c r="N2196" s="772"/>
      <c r="O2196" s="372">
        <f t="shared" si="100"/>
        <v>35366</v>
      </c>
      <c r="X2196" s="313">
        <v>30753.303371999998</v>
      </c>
    </row>
    <row r="2197" spans="1:24" x14ac:dyDescent="0.3">
      <c r="A2197" s="77" t="s">
        <v>2454</v>
      </c>
      <c r="B2197" s="77" t="s">
        <v>5334</v>
      </c>
      <c r="C2197" s="29">
        <v>12</v>
      </c>
      <c r="D2197" s="29">
        <v>54</v>
      </c>
      <c r="E2197" s="329">
        <v>666</v>
      </c>
      <c r="F2197" s="29">
        <v>550</v>
      </c>
      <c r="G2197" s="29">
        <v>480</v>
      </c>
      <c r="H2197" s="313">
        <v>836.64600000000007</v>
      </c>
      <c r="I2197" s="313">
        <v>684.37642800000003</v>
      </c>
      <c r="J2197" s="313">
        <v>540.47331600000007</v>
      </c>
      <c r="K2197" s="20">
        <v>22.8</v>
      </c>
      <c r="L2197" s="314">
        <v>0.5</v>
      </c>
      <c r="M2197" s="315">
        <v>6</v>
      </c>
      <c r="N2197" s="772"/>
      <c r="O2197" s="372">
        <f t="shared" si="100"/>
        <v>37800</v>
      </c>
      <c r="X2197" s="313">
        <v>32869.249973999991</v>
      </c>
    </row>
    <row r="2198" spans="1:24" x14ac:dyDescent="0.3">
      <c r="A2198" s="77" t="s">
        <v>2455</v>
      </c>
      <c r="B2198" s="77" t="s">
        <v>5335</v>
      </c>
      <c r="C2198" s="29">
        <v>13</v>
      </c>
      <c r="D2198" s="29">
        <v>54</v>
      </c>
      <c r="E2198" s="329">
        <v>722</v>
      </c>
      <c r="F2198" s="29">
        <v>550</v>
      </c>
      <c r="G2198" s="29">
        <v>480</v>
      </c>
      <c r="H2198" s="313">
        <v>906.75599999999986</v>
      </c>
      <c r="I2198" s="313">
        <v>741.72640799999988</v>
      </c>
      <c r="J2198" s="313">
        <v>585.76437599999997</v>
      </c>
      <c r="K2198" s="20">
        <v>24.72</v>
      </c>
      <c r="L2198" s="314">
        <v>0.5</v>
      </c>
      <c r="M2198" s="315">
        <v>6</v>
      </c>
      <c r="N2198" s="772"/>
      <c r="O2198" s="372">
        <f t="shared" si="100"/>
        <v>40231</v>
      </c>
      <c r="X2198" s="313">
        <v>34983.351810000007</v>
      </c>
    </row>
    <row r="2199" spans="1:24" x14ac:dyDescent="0.3">
      <c r="A2199" s="77" t="s">
        <v>2456</v>
      </c>
      <c r="B2199" s="77" t="s">
        <v>5336</v>
      </c>
      <c r="C2199" s="29">
        <v>14</v>
      </c>
      <c r="D2199" s="29">
        <v>54</v>
      </c>
      <c r="E2199" s="329">
        <v>778</v>
      </c>
      <c r="F2199" s="29">
        <v>550</v>
      </c>
      <c r="G2199" s="29">
        <v>480</v>
      </c>
      <c r="H2199" s="313">
        <v>975.69749999999999</v>
      </c>
      <c r="I2199" s="313">
        <v>798.12055499999997</v>
      </c>
      <c r="J2199" s="313">
        <v>630.30058499999996</v>
      </c>
      <c r="K2199" s="20">
        <v>26.64</v>
      </c>
      <c r="L2199" s="314">
        <v>0.5</v>
      </c>
      <c r="M2199" s="315">
        <v>6</v>
      </c>
      <c r="N2199" s="773"/>
      <c r="O2199" s="372">
        <f t="shared" si="100"/>
        <v>42910</v>
      </c>
      <c r="X2199" s="313">
        <v>37313.291267999994</v>
      </c>
    </row>
    <row r="2200" spans="1:24" x14ac:dyDescent="0.3">
      <c r="A2200" s="324"/>
      <c r="B2200" s="325"/>
      <c r="C2200" s="325"/>
      <c r="D2200" s="330"/>
      <c r="E2200" s="331"/>
      <c r="F2200" s="330"/>
      <c r="G2200" s="330"/>
      <c r="H2200" s="332"/>
      <c r="I2200" s="332"/>
      <c r="J2200" s="332"/>
      <c r="K2200" s="330"/>
      <c r="L2200" s="330"/>
      <c r="M2200" s="324"/>
      <c r="N2200" s="325"/>
      <c r="O2200" s="372">
        <f t="shared" si="100"/>
        <v>0</v>
      </c>
      <c r="X2200" s="30"/>
    </row>
    <row r="2201" spans="1:24" x14ac:dyDescent="0.3">
      <c r="A2201" s="324"/>
      <c r="B2201" s="325" t="s">
        <v>190</v>
      </c>
      <c r="C2201" s="324"/>
      <c r="D2201" s="324"/>
      <c r="E2201" s="333"/>
      <c r="F2201" s="324"/>
      <c r="G2201" s="324"/>
      <c r="H2201" s="326"/>
      <c r="I2201" s="326"/>
      <c r="J2201" s="326"/>
      <c r="K2201" s="324"/>
      <c r="L2201" s="327"/>
      <c r="M2201" s="324"/>
      <c r="N2201" s="324"/>
      <c r="O2201" s="372">
        <f t="shared" si="100"/>
        <v>0</v>
      </c>
      <c r="X2201" s="30"/>
    </row>
    <row r="2202" spans="1:24" x14ac:dyDescent="0.3">
      <c r="A2202" s="77" t="s">
        <v>2457</v>
      </c>
      <c r="B2202" s="77" t="s">
        <v>4028</v>
      </c>
      <c r="C2202" s="29">
        <v>2</v>
      </c>
      <c r="D2202" s="29">
        <v>54</v>
      </c>
      <c r="E2202" s="329">
        <v>106</v>
      </c>
      <c r="F2202" s="29">
        <v>570</v>
      </c>
      <c r="G2202" s="29">
        <v>500</v>
      </c>
      <c r="H2202" s="313">
        <v>144.89400000000001</v>
      </c>
      <c r="I2202" s="313">
        <v>118.523292</v>
      </c>
      <c r="J2202" s="313">
        <v>93.601524000000012</v>
      </c>
      <c r="K2202" s="20">
        <v>3.6960000000000002</v>
      </c>
      <c r="L2202" s="314">
        <v>0.5</v>
      </c>
      <c r="M2202" s="315">
        <v>2</v>
      </c>
      <c r="N2202" s="771" t="s">
        <v>186</v>
      </c>
      <c r="O2202" s="372">
        <f t="shared" si="100"/>
        <v>13381</v>
      </c>
      <c r="X2202" s="313">
        <v>11635.223124195001</v>
      </c>
    </row>
    <row r="2203" spans="1:24" x14ac:dyDescent="0.3">
      <c r="A2203" s="77" t="s">
        <v>2458</v>
      </c>
      <c r="B2203" s="77" t="s">
        <v>4029</v>
      </c>
      <c r="C2203" s="29">
        <v>3</v>
      </c>
      <c r="D2203" s="29">
        <v>54</v>
      </c>
      <c r="E2203" s="329">
        <v>162</v>
      </c>
      <c r="F2203" s="29">
        <v>570</v>
      </c>
      <c r="G2203" s="29">
        <v>500</v>
      </c>
      <c r="H2203" s="313">
        <v>216.17250000000001</v>
      </c>
      <c r="I2203" s="313">
        <v>176.829105</v>
      </c>
      <c r="J2203" s="313">
        <v>139.647435</v>
      </c>
      <c r="K2203" s="20">
        <v>5.6639999999999997</v>
      </c>
      <c r="L2203" s="314">
        <v>0.5</v>
      </c>
      <c r="M2203" s="315">
        <v>4</v>
      </c>
      <c r="N2203" s="772"/>
      <c r="O2203" s="372">
        <f t="shared" si="100"/>
        <v>15804</v>
      </c>
      <c r="X2203" s="313">
        <v>13742.399800869294</v>
      </c>
    </row>
    <row r="2204" spans="1:24" x14ac:dyDescent="0.3">
      <c r="A2204" s="77" t="s">
        <v>2459</v>
      </c>
      <c r="B2204" s="77" t="s">
        <v>4030</v>
      </c>
      <c r="C2204" s="29">
        <v>4</v>
      </c>
      <c r="D2204" s="29">
        <v>54</v>
      </c>
      <c r="E2204" s="329">
        <v>218</v>
      </c>
      <c r="F2204" s="29">
        <v>570</v>
      </c>
      <c r="G2204" s="29">
        <v>500</v>
      </c>
      <c r="H2204" s="313">
        <v>289.78800000000001</v>
      </c>
      <c r="I2204" s="313">
        <v>237.046584</v>
      </c>
      <c r="J2204" s="313">
        <v>187.20304800000002</v>
      </c>
      <c r="K2204" s="20">
        <v>7.6320000000000006</v>
      </c>
      <c r="L2204" s="314">
        <v>0.5</v>
      </c>
      <c r="M2204" s="315">
        <v>4</v>
      </c>
      <c r="N2204" s="772"/>
      <c r="O2204" s="372">
        <f t="shared" si="100"/>
        <v>18232</v>
      </c>
      <c r="X2204" s="313">
        <v>15853.988050955997</v>
      </c>
    </row>
    <row r="2205" spans="1:24" x14ac:dyDescent="0.3">
      <c r="A2205" s="77" t="s">
        <v>2460</v>
      </c>
      <c r="B2205" s="77" t="s">
        <v>5337</v>
      </c>
      <c r="C2205" s="29">
        <v>5</v>
      </c>
      <c r="D2205" s="29">
        <v>54</v>
      </c>
      <c r="E2205" s="329">
        <v>274</v>
      </c>
      <c r="F2205" s="29">
        <v>570</v>
      </c>
      <c r="G2205" s="29">
        <v>500</v>
      </c>
      <c r="H2205" s="313">
        <v>363.40350000000001</v>
      </c>
      <c r="I2205" s="313">
        <v>297.26406299999996</v>
      </c>
      <c r="J2205" s="313">
        <v>234.75866100000002</v>
      </c>
      <c r="K2205" s="20">
        <v>9.6000000000000014</v>
      </c>
      <c r="L2205" s="314">
        <v>0.5</v>
      </c>
      <c r="M2205" s="315">
        <v>4</v>
      </c>
      <c r="N2205" s="772"/>
      <c r="O2205" s="372">
        <f t="shared" si="100"/>
        <v>20664</v>
      </c>
      <c r="X2205" s="313">
        <v>17969.020940356208</v>
      </c>
    </row>
    <row r="2206" spans="1:24" x14ac:dyDescent="0.3">
      <c r="A2206" s="77" t="s">
        <v>2461</v>
      </c>
      <c r="B2206" s="77" t="s">
        <v>5338</v>
      </c>
      <c r="C2206" s="29">
        <v>6</v>
      </c>
      <c r="D2206" s="29">
        <v>54</v>
      </c>
      <c r="E2206" s="329">
        <v>330</v>
      </c>
      <c r="F2206" s="29">
        <v>570</v>
      </c>
      <c r="G2206" s="29">
        <v>500</v>
      </c>
      <c r="H2206" s="313">
        <v>433.51349999999996</v>
      </c>
      <c r="I2206" s="313">
        <v>354.61404299999992</v>
      </c>
      <c r="J2206" s="313">
        <v>280.04972099999998</v>
      </c>
      <c r="K2206" s="20">
        <v>11.568</v>
      </c>
      <c r="L2206" s="314">
        <v>0.5</v>
      </c>
      <c r="M2206" s="315">
        <v>4</v>
      </c>
      <c r="N2206" s="772"/>
      <c r="O2206" s="372">
        <f t="shared" si="100"/>
        <v>23103</v>
      </c>
      <c r="X2206" s="313">
        <v>20089.431322646404</v>
      </c>
    </row>
    <row r="2207" spans="1:24" x14ac:dyDescent="0.3">
      <c r="A2207" s="77" t="s">
        <v>2462</v>
      </c>
      <c r="B2207" s="77" t="s">
        <v>5339</v>
      </c>
      <c r="C2207" s="29">
        <v>7</v>
      </c>
      <c r="D2207" s="29">
        <v>54</v>
      </c>
      <c r="E2207" s="329">
        <v>386</v>
      </c>
      <c r="F2207" s="29">
        <v>570</v>
      </c>
      <c r="G2207" s="29">
        <v>500</v>
      </c>
      <c r="H2207" s="313">
        <v>505.96050000000002</v>
      </c>
      <c r="I2207" s="313">
        <v>413.87568900000002</v>
      </c>
      <c r="J2207" s="313">
        <v>326.850483</v>
      </c>
      <c r="K2207" s="20">
        <v>13.536000000000001</v>
      </c>
      <c r="L2207" s="314">
        <v>0.5</v>
      </c>
      <c r="M2207" s="315">
        <v>4</v>
      </c>
      <c r="N2207" s="772"/>
      <c r="O2207" s="372">
        <f t="shared" si="100"/>
        <v>25545</v>
      </c>
      <c r="X2207" s="313">
        <v>22213.284315007506</v>
      </c>
    </row>
    <row r="2208" spans="1:24" x14ac:dyDescent="0.3">
      <c r="A2208" s="77" t="s">
        <v>2463</v>
      </c>
      <c r="B2208" s="77" t="s">
        <v>5340</v>
      </c>
      <c r="C2208" s="29">
        <v>8</v>
      </c>
      <c r="D2208" s="29">
        <v>54</v>
      </c>
      <c r="E2208" s="329">
        <v>442</v>
      </c>
      <c r="F2208" s="29">
        <v>570</v>
      </c>
      <c r="G2208" s="29">
        <v>500</v>
      </c>
      <c r="H2208" s="313">
        <v>577.23900000000003</v>
      </c>
      <c r="I2208" s="313">
        <v>472.18150200000002</v>
      </c>
      <c r="J2208" s="313">
        <v>372.89639400000004</v>
      </c>
      <c r="K2208" s="20">
        <v>15.504000000000001</v>
      </c>
      <c r="L2208" s="314">
        <v>0.5</v>
      </c>
      <c r="M2208" s="315">
        <v>4</v>
      </c>
      <c r="N2208" s="772"/>
      <c r="O2208" s="372">
        <f t="shared" si="100"/>
        <v>27994</v>
      </c>
      <c r="X2208" s="313">
        <v>24342.516829501197</v>
      </c>
    </row>
    <row r="2209" spans="1:24" x14ac:dyDescent="0.3">
      <c r="A2209" s="77" t="s">
        <v>2464</v>
      </c>
      <c r="B2209" s="77" t="s">
        <v>5341</v>
      </c>
      <c r="C2209" s="29">
        <v>9</v>
      </c>
      <c r="D2209" s="29">
        <v>54</v>
      </c>
      <c r="E2209" s="329">
        <v>498</v>
      </c>
      <c r="F2209" s="29">
        <v>570</v>
      </c>
      <c r="G2209" s="29">
        <v>500</v>
      </c>
      <c r="H2209" s="313">
        <v>650.85450000000003</v>
      </c>
      <c r="I2209" s="313">
        <v>532.39898099999994</v>
      </c>
      <c r="J2209" s="313">
        <v>420.45200700000004</v>
      </c>
      <c r="K2209" s="20">
        <v>17.472000000000001</v>
      </c>
      <c r="L2209" s="314">
        <v>0.5</v>
      </c>
      <c r="M2209" s="315">
        <v>4</v>
      </c>
      <c r="N2209" s="772"/>
      <c r="O2209" s="372">
        <f t="shared" si="100"/>
        <v>30446</v>
      </c>
      <c r="X2209" s="313">
        <v>26475.189924823204</v>
      </c>
    </row>
    <row r="2210" spans="1:24" x14ac:dyDescent="0.3">
      <c r="A2210" s="77" t="s">
        <v>2465</v>
      </c>
      <c r="B2210" s="77" t="s">
        <v>5342</v>
      </c>
      <c r="C2210" s="29">
        <v>10</v>
      </c>
      <c r="D2210" s="29">
        <v>54</v>
      </c>
      <c r="E2210" s="329">
        <v>554</v>
      </c>
      <c r="F2210" s="29">
        <v>570</v>
      </c>
      <c r="G2210" s="29">
        <v>500</v>
      </c>
      <c r="H2210" s="313">
        <v>722.13300000000004</v>
      </c>
      <c r="I2210" s="313">
        <v>590.70479399999999</v>
      </c>
      <c r="J2210" s="313">
        <v>466.49791800000003</v>
      </c>
      <c r="K2210" s="20">
        <v>19.440000000000001</v>
      </c>
      <c r="L2210" s="314">
        <v>0.5</v>
      </c>
      <c r="M2210" s="315">
        <v>6</v>
      </c>
      <c r="N2210" s="772"/>
      <c r="O2210" s="372">
        <f t="shared" si="100"/>
        <v>32905</v>
      </c>
      <c r="X2210" s="313">
        <v>28613.244571520401</v>
      </c>
    </row>
    <row r="2211" spans="1:24" x14ac:dyDescent="0.3">
      <c r="A2211" s="77" t="s">
        <v>2466</v>
      </c>
      <c r="B2211" s="77" t="s">
        <v>5343</v>
      </c>
      <c r="C2211" s="29">
        <v>11</v>
      </c>
      <c r="D2211" s="29">
        <v>54</v>
      </c>
      <c r="E2211" s="329">
        <v>610</v>
      </c>
      <c r="F2211" s="29">
        <v>570</v>
      </c>
      <c r="G2211" s="29">
        <v>500</v>
      </c>
      <c r="H2211" s="313">
        <v>794.58</v>
      </c>
      <c r="I2211" s="313">
        <v>649.96644000000003</v>
      </c>
      <c r="J2211" s="313">
        <v>513.29867999999999</v>
      </c>
      <c r="K2211" s="20">
        <v>21.408000000000001</v>
      </c>
      <c r="L2211" s="314">
        <v>0.5</v>
      </c>
      <c r="M2211" s="315">
        <v>6</v>
      </c>
      <c r="N2211" s="772"/>
      <c r="O2211" s="372">
        <f t="shared" si="100"/>
        <v>35366</v>
      </c>
      <c r="X2211" s="313">
        <v>30752.791726149913</v>
      </c>
    </row>
    <row r="2212" spans="1:24" x14ac:dyDescent="0.3">
      <c r="A2212" s="77" t="s">
        <v>2467</v>
      </c>
      <c r="B2212" s="77" t="s">
        <v>5344</v>
      </c>
      <c r="C2212" s="29">
        <v>12</v>
      </c>
      <c r="D2212" s="29">
        <v>54</v>
      </c>
      <c r="E2212" s="329">
        <v>666</v>
      </c>
      <c r="F2212" s="29">
        <v>570</v>
      </c>
      <c r="G2212" s="29">
        <v>500</v>
      </c>
      <c r="H2212" s="313">
        <v>867.02699999999993</v>
      </c>
      <c r="I2212" s="313">
        <v>709.22808599999985</v>
      </c>
      <c r="J2212" s="313">
        <v>560.09944199999995</v>
      </c>
      <c r="K2212" s="20">
        <v>23.376000000000001</v>
      </c>
      <c r="L2212" s="314">
        <v>0.5</v>
      </c>
      <c r="M2212" s="315">
        <v>6</v>
      </c>
      <c r="N2212" s="772"/>
      <c r="O2212" s="372">
        <f t="shared" si="100"/>
        <v>37798</v>
      </c>
      <c r="X2212" s="313">
        <v>32868.141177395693</v>
      </c>
    </row>
    <row r="2213" spans="1:24" x14ac:dyDescent="0.3">
      <c r="A2213" s="77" t="s">
        <v>2468</v>
      </c>
      <c r="B2213" s="77" t="s">
        <v>5345</v>
      </c>
      <c r="C2213" s="29">
        <v>13</v>
      </c>
      <c r="D2213" s="29">
        <v>54</v>
      </c>
      <c r="E2213" s="329">
        <v>722</v>
      </c>
      <c r="F2213" s="29">
        <v>570</v>
      </c>
      <c r="G2213" s="29">
        <v>500</v>
      </c>
      <c r="H2213" s="313">
        <v>939.47399999999993</v>
      </c>
      <c r="I2213" s="313">
        <v>768.48973199999989</v>
      </c>
      <c r="J2213" s="313">
        <v>606.90020400000003</v>
      </c>
      <c r="K2213" s="20">
        <v>25.344000000000001</v>
      </c>
      <c r="L2213" s="314">
        <v>0.5</v>
      </c>
      <c r="M2213" s="315">
        <v>6</v>
      </c>
      <c r="N2213" s="772"/>
      <c r="O2213" s="372">
        <f t="shared" si="100"/>
        <v>40231</v>
      </c>
      <c r="X2213" s="313">
        <v>34983.490628641499</v>
      </c>
    </row>
    <row r="2214" spans="1:24" x14ac:dyDescent="0.3">
      <c r="A2214" s="77" t="s">
        <v>2469</v>
      </c>
      <c r="B2214" s="77" t="s">
        <v>5346</v>
      </c>
      <c r="C2214" s="29">
        <v>14</v>
      </c>
      <c r="D2214" s="29">
        <v>54</v>
      </c>
      <c r="E2214" s="329">
        <v>778</v>
      </c>
      <c r="F2214" s="29">
        <v>570</v>
      </c>
      <c r="G2214" s="29">
        <v>500</v>
      </c>
      <c r="H2214" s="313">
        <v>1011.921</v>
      </c>
      <c r="I2214" s="313">
        <v>827.75137800000005</v>
      </c>
      <c r="J2214" s="313">
        <v>653.70096599999999</v>
      </c>
      <c r="K2214" s="20">
        <v>27.312000000000001</v>
      </c>
      <c r="L2214" s="314">
        <v>0.5</v>
      </c>
      <c r="M2214" s="315">
        <v>6</v>
      </c>
      <c r="N2214" s="773"/>
      <c r="O2214" s="372">
        <f t="shared" si="100"/>
        <v>42911</v>
      </c>
      <c r="X2214" s="313">
        <v>37313.877903588007</v>
      </c>
    </row>
    <row r="2215" spans="1:24" x14ac:dyDescent="0.3">
      <c r="E2215" s="67"/>
      <c r="H2215" s="30"/>
      <c r="I2215" s="30"/>
      <c r="J2215" s="30"/>
      <c r="M2215" s="324"/>
      <c r="O2215" s="372">
        <f t="shared" si="100"/>
        <v>0</v>
      </c>
      <c r="X2215" s="30"/>
    </row>
    <row r="2216" spans="1:24" x14ac:dyDescent="0.3">
      <c r="B2216" s="325" t="s">
        <v>191</v>
      </c>
      <c r="E2216" s="67"/>
      <c r="H2216" s="30"/>
      <c r="I2216" s="30"/>
      <c r="J2216" s="30"/>
      <c r="M2216" s="324"/>
      <c r="O2216" s="372">
        <f t="shared" si="100"/>
        <v>0</v>
      </c>
      <c r="X2216" s="30"/>
    </row>
    <row r="2217" spans="1:24" x14ac:dyDescent="0.3">
      <c r="A2217" s="77" t="s">
        <v>2470</v>
      </c>
      <c r="B2217" s="77" t="s">
        <v>4031</v>
      </c>
      <c r="C2217" s="29">
        <v>2</v>
      </c>
      <c r="D2217" s="29">
        <v>54</v>
      </c>
      <c r="E2217" s="329">
        <v>106</v>
      </c>
      <c r="F2217" s="29">
        <v>750</v>
      </c>
      <c r="G2217" s="29">
        <v>680</v>
      </c>
      <c r="H2217" s="313">
        <v>188.1285</v>
      </c>
      <c r="I2217" s="313">
        <v>153.88911299999998</v>
      </c>
      <c r="J2217" s="313">
        <v>121.53101100000001</v>
      </c>
      <c r="K2217" s="20">
        <v>4.5600000000000005</v>
      </c>
      <c r="L2217" s="314">
        <v>0.5</v>
      </c>
      <c r="M2217" s="315">
        <v>2</v>
      </c>
      <c r="N2217" s="771" t="s">
        <v>186</v>
      </c>
      <c r="O2217" s="372">
        <f t="shared" si="100"/>
        <v>14690</v>
      </c>
      <c r="Q2217" s="396"/>
      <c r="X2217" s="313">
        <v>12773.752744500001</v>
      </c>
    </row>
    <row r="2218" spans="1:24" x14ac:dyDescent="0.3">
      <c r="A2218" s="77" t="s">
        <v>2471</v>
      </c>
      <c r="B2218" s="77" t="s">
        <v>4032</v>
      </c>
      <c r="C2218" s="29">
        <v>3</v>
      </c>
      <c r="D2218" s="29">
        <v>54</v>
      </c>
      <c r="E2218" s="329">
        <v>162</v>
      </c>
      <c r="F2218" s="29">
        <v>750</v>
      </c>
      <c r="G2218" s="29">
        <v>680</v>
      </c>
      <c r="H2218" s="313">
        <v>281.60850000000005</v>
      </c>
      <c r="I2218" s="313">
        <v>230.35575300000002</v>
      </c>
      <c r="J2218" s="313">
        <v>181.91909100000004</v>
      </c>
      <c r="K2218" s="20">
        <v>6.9600000000000009</v>
      </c>
      <c r="L2218" s="314">
        <v>0.5</v>
      </c>
      <c r="M2218" s="315">
        <v>4</v>
      </c>
      <c r="N2218" s="772"/>
      <c r="O2218" s="372">
        <f t="shared" si="100"/>
        <v>17694</v>
      </c>
      <c r="Q2218" s="396"/>
      <c r="X2218" s="313">
        <v>15386.159082888</v>
      </c>
    </row>
    <row r="2219" spans="1:24" x14ac:dyDescent="0.3">
      <c r="A2219" s="77" t="s">
        <v>2472</v>
      </c>
      <c r="B2219" s="77" t="s">
        <v>4033</v>
      </c>
      <c r="C2219" s="29">
        <v>4</v>
      </c>
      <c r="D2219" s="29">
        <v>54</v>
      </c>
      <c r="E2219" s="329">
        <v>218</v>
      </c>
      <c r="F2219" s="29">
        <v>750</v>
      </c>
      <c r="G2219" s="29">
        <v>680</v>
      </c>
      <c r="H2219" s="313">
        <v>376.25700000000001</v>
      </c>
      <c r="I2219" s="313">
        <v>307.77822599999996</v>
      </c>
      <c r="J2219" s="313">
        <v>243.06202200000001</v>
      </c>
      <c r="K2219" s="20">
        <v>9.36</v>
      </c>
      <c r="L2219" s="314">
        <v>0.5</v>
      </c>
      <c r="M2219" s="315">
        <v>4</v>
      </c>
      <c r="N2219" s="772"/>
      <c r="O2219" s="372">
        <f t="shared" si="100"/>
        <v>20705</v>
      </c>
      <c r="Q2219" s="396"/>
      <c r="X2219" s="313">
        <v>18004.036997232</v>
      </c>
    </row>
    <row r="2220" spans="1:24" x14ac:dyDescent="0.3">
      <c r="A2220" s="77" t="s">
        <v>2473</v>
      </c>
      <c r="B2220" s="77" t="s">
        <v>5347</v>
      </c>
      <c r="C2220" s="29">
        <v>5</v>
      </c>
      <c r="D2220" s="29">
        <v>54</v>
      </c>
      <c r="E2220" s="329">
        <v>274</v>
      </c>
      <c r="F2220" s="29">
        <v>750</v>
      </c>
      <c r="G2220" s="29">
        <v>680</v>
      </c>
      <c r="H2220" s="313">
        <v>469.73699999999997</v>
      </c>
      <c r="I2220" s="313">
        <v>384.24486599999994</v>
      </c>
      <c r="J2220" s="313">
        <v>303.45010200000002</v>
      </c>
      <c r="K2220" s="20">
        <v>11.76</v>
      </c>
      <c r="L2220" s="314">
        <v>0.5</v>
      </c>
      <c r="M2220" s="315">
        <v>4</v>
      </c>
      <c r="N2220" s="772"/>
      <c r="O2220" s="372">
        <f t="shared" si="100"/>
        <v>23721</v>
      </c>
      <c r="Q2220" s="396"/>
      <c r="X2220" s="313">
        <v>20627.386487532007</v>
      </c>
    </row>
    <row r="2221" spans="1:24" x14ac:dyDescent="0.3">
      <c r="A2221" s="77" t="s">
        <v>2474</v>
      </c>
      <c r="B2221" s="77" t="s">
        <v>5348</v>
      </c>
      <c r="C2221" s="29">
        <v>6</v>
      </c>
      <c r="D2221" s="29">
        <v>54</v>
      </c>
      <c r="E2221" s="329">
        <v>330</v>
      </c>
      <c r="F2221" s="29">
        <v>750</v>
      </c>
      <c r="G2221" s="29">
        <v>680</v>
      </c>
      <c r="H2221" s="313">
        <v>564.38549999999998</v>
      </c>
      <c r="I2221" s="313">
        <v>461.66733899999997</v>
      </c>
      <c r="J2221" s="313">
        <v>364.59303299999999</v>
      </c>
      <c r="K2221" s="20">
        <v>14.16</v>
      </c>
      <c r="L2221" s="314">
        <v>0.5</v>
      </c>
      <c r="M2221" s="315">
        <v>4</v>
      </c>
      <c r="N2221" s="772"/>
      <c r="O2221" s="372">
        <f t="shared" si="100"/>
        <v>26745</v>
      </c>
      <c r="Q2221" s="396"/>
      <c r="X2221" s="313">
        <v>23256.207553787997</v>
      </c>
    </row>
    <row r="2222" spans="1:24" x14ac:dyDescent="0.3">
      <c r="A2222" s="77" t="s">
        <v>2475</v>
      </c>
      <c r="B2222" s="77" t="s">
        <v>5349</v>
      </c>
      <c r="C2222" s="29">
        <v>7</v>
      </c>
      <c r="D2222" s="29">
        <v>54</v>
      </c>
      <c r="E2222" s="329">
        <v>386</v>
      </c>
      <c r="F2222" s="29">
        <v>750</v>
      </c>
      <c r="G2222" s="29">
        <v>680</v>
      </c>
      <c r="H2222" s="313">
        <v>657.86550000000011</v>
      </c>
      <c r="I2222" s="313">
        <v>538.13397900000007</v>
      </c>
      <c r="J2222" s="313">
        <v>424.98111300000011</v>
      </c>
      <c r="K2222" s="20">
        <v>16.559999999999999</v>
      </c>
      <c r="L2222" s="314">
        <v>0.5</v>
      </c>
      <c r="M2222" s="315">
        <v>4</v>
      </c>
      <c r="N2222" s="772"/>
      <c r="O2222" s="372">
        <f t="shared" si="100"/>
        <v>29774</v>
      </c>
      <c r="Q2222" s="396"/>
      <c r="X2222" s="313">
        <v>25890.500195999997</v>
      </c>
    </row>
    <row r="2223" spans="1:24" x14ac:dyDescent="0.3">
      <c r="A2223" s="77" t="s">
        <v>2476</v>
      </c>
      <c r="B2223" s="77" t="s">
        <v>5350</v>
      </c>
      <c r="C2223" s="29">
        <v>8</v>
      </c>
      <c r="D2223" s="29">
        <v>54</v>
      </c>
      <c r="E2223" s="329">
        <v>442</v>
      </c>
      <c r="F2223" s="29">
        <v>750</v>
      </c>
      <c r="G2223" s="29">
        <v>680</v>
      </c>
      <c r="H2223" s="313">
        <v>751.34550000000002</v>
      </c>
      <c r="I2223" s="313">
        <v>614.60061899999994</v>
      </c>
      <c r="J2223" s="313">
        <v>485.369193</v>
      </c>
      <c r="K2223" s="20">
        <v>18.96</v>
      </c>
      <c r="L2223" s="314">
        <v>0.5</v>
      </c>
      <c r="M2223" s="315">
        <v>4</v>
      </c>
      <c r="N2223" s="772"/>
      <c r="O2223" s="372">
        <f t="shared" si="100"/>
        <v>32810</v>
      </c>
      <c r="Q2223" s="396"/>
      <c r="X2223" s="313">
        <v>28530.264414167999</v>
      </c>
    </row>
    <row r="2224" spans="1:24" x14ac:dyDescent="0.3">
      <c r="A2224" s="77" t="s">
        <v>2477</v>
      </c>
      <c r="B2224" s="77" t="s">
        <v>5351</v>
      </c>
      <c r="C2224" s="29">
        <v>9</v>
      </c>
      <c r="D2224" s="29">
        <v>54</v>
      </c>
      <c r="E2224" s="329">
        <v>498</v>
      </c>
      <c r="F2224" s="29">
        <v>750</v>
      </c>
      <c r="G2224" s="29">
        <v>680</v>
      </c>
      <c r="H2224" s="313">
        <v>845.99400000000014</v>
      </c>
      <c r="I2224" s="313">
        <v>692.02309200000002</v>
      </c>
      <c r="J2224" s="313">
        <v>546.51212400000009</v>
      </c>
      <c r="K2224" s="20">
        <v>21.36</v>
      </c>
      <c r="L2224" s="314">
        <v>0.5</v>
      </c>
      <c r="M2224" s="315">
        <v>4</v>
      </c>
      <c r="N2224" s="772"/>
      <c r="O2224" s="372">
        <f t="shared" si="100"/>
        <v>35852</v>
      </c>
      <c r="Q2224" s="396"/>
      <c r="X2224" s="313">
        <v>31175.500208292</v>
      </c>
    </row>
    <row r="2225" spans="1:24" x14ac:dyDescent="0.3">
      <c r="A2225" s="77" t="s">
        <v>2478</v>
      </c>
      <c r="B2225" s="77" t="s">
        <v>5352</v>
      </c>
      <c r="C2225" s="29">
        <v>10</v>
      </c>
      <c r="D2225" s="29">
        <v>54</v>
      </c>
      <c r="E2225" s="329">
        <v>554</v>
      </c>
      <c r="F2225" s="29">
        <v>750</v>
      </c>
      <c r="G2225" s="29">
        <v>680</v>
      </c>
      <c r="H2225" s="313">
        <v>940.64250000000015</v>
      </c>
      <c r="I2225" s="313">
        <v>769.4455650000001</v>
      </c>
      <c r="J2225" s="313">
        <v>607.65505500000006</v>
      </c>
      <c r="K2225" s="20">
        <v>23.759999999999998</v>
      </c>
      <c r="L2225" s="314">
        <v>0.5</v>
      </c>
      <c r="M2225" s="315">
        <v>6</v>
      </c>
      <c r="N2225" s="772"/>
      <c r="O2225" s="372">
        <f t="shared" si="100"/>
        <v>38900</v>
      </c>
      <c r="Q2225" s="396"/>
      <c r="X2225" s="313">
        <v>33826.207578372007</v>
      </c>
    </row>
    <row r="2226" spans="1:24" x14ac:dyDescent="0.3">
      <c r="A2226" s="77" t="s">
        <v>2479</v>
      </c>
      <c r="B2226" s="77" t="s">
        <v>5353</v>
      </c>
      <c r="C2226" s="29">
        <v>11</v>
      </c>
      <c r="D2226" s="29">
        <v>54</v>
      </c>
      <c r="E2226" s="329">
        <v>610</v>
      </c>
      <c r="F2226" s="29">
        <v>750</v>
      </c>
      <c r="G2226" s="29">
        <v>680</v>
      </c>
      <c r="H2226" s="313">
        <v>1034.1225000000002</v>
      </c>
      <c r="I2226" s="313">
        <v>845.91220500000009</v>
      </c>
      <c r="J2226" s="313">
        <v>668.04313500000012</v>
      </c>
      <c r="K2226" s="20">
        <v>26.16</v>
      </c>
      <c r="L2226" s="314">
        <v>0.5</v>
      </c>
      <c r="M2226" s="315">
        <v>6</v>
      </c>
      <c r="N2226" s="772"/>
      <c r="O2226" s="372">
        <f t="shared" si="100"/>
        <v>41955</v>
      </c>
      <c r="Q2226" s="396"/>
      <c r="X2226" s="313">
        <v>36482.386524407993</v>
      </c>
    </row>
    <row r="2227" spans="1:24" x14ac:dyDescent="0.3">
      <c r="A2227" s="77" t="s">
        <v>2480</v>
      </c>
      <c r="B2227" s="77" t="s">
        <v>5354</v>
      </c>
      <c r="C2227" s="29">
        <v>12</v>
      </c>
      <c r="D2227" s="29">
        <v>54</v>
      </c>
      <c r="E2227" s="329">
        <v>666</v>
      </c>
      <c r="F2227" s="29">
        <v>750</v>
      </c>
      <c r="G2227" s="29">
        <v>680</v>
      </c>
      <c r="H2227" s="313">
        <v>1128.771</v>
      </c>
      <c r="I2227" s="313">
        <v>923.33467799999994</v>
      </c>
      <c r="J2227" s="313">
        <v>729.18606599999998</v>
      </c>
      <c r="K2227" s="20">
        <v>28.560000000000002</v>
      </c>
      <c r="L2227" s="314">
        <v>0.5</v>
      </c>
      <c r="M2227" s="315">
        <v>6</v>
      </c>
      <c r="N2227" s="772"/>
      <c r="O2227" s="372">
        <f t="shared" si="100"/>
        <v>44976</v>
      </c>
      <c r="Q2227" s="396"/>
      <c r="X2227" s="313">
        <v>39109.54545649801</v>
      </c>
    </row>
    <row r="2228" spans="1:24" x14ac:dyDescent="0.3">
      <c r="A2228" s="77" t="s">
        <v>2481</v>
      </c>
      <c r="B2228" s="77" t="s">
        <v>5355</v>
      </c>
      <c r="C2228" s="29">
        <v>13</v>
      </c>
      <c r="D2228" s="29">
        <v>54</v>
      </c>
      <c r="E2228" s="329">
        <v>722</v>
      </c>
      <c r="F2228" s="29">
        <v>750</v>
      </c>
      <c r="G2228" s="29">
        <v>680</v>
      </c>
      <c r="H2228" s="313">
        <v>1222.2510000000002</v>
      </c>
      <c r="I2228" s="313">
        <v>999.80131800000015</v>
      </c>
      <c r="J2228" s="313">
        <v>789.57414600000016</v>
      </c>
      <c r="K2228" s="20">
        <v>30.96</v>
      </c>
      <c r="L2228" s="314">
        <v>0.5</v>
      </c>
      <c r="M2228" s="315">
        <v>6</v>
      </c>
      <c r="N2228" s="772"/>
      <c r="O2228" s="372">
        <f t="shared" si="100"/>
        <v>47993</v>
      </c>
      <c r="Q2228" s="396"/>
      <c r="X2228" s="313">
        <v>41733.166127399993</v>
      </c>
    </row>
    <row r="2229" spans="1:24" x14ac:dyDescent="0.3">
      <c r="A2229" s="77" t="s">
        <v>2482</v>
      </c>
      <c r="B2229" s="77" t="s">
        <v>5356</v>
      </c>
      <c r="C2229" s="29">
        <v>14</v>
      </c>
      <c r="D2229" s="29">
        <v>54</v>
      </c>
      <c r="E2229" s="329">
        <v>778</v>
      </c>
      <c r="F2229" s="29">
        <v>750</v>
      </c>
      <c r="G2229" s="29">
        <v>680</v>
      </c>
      <c r="H2229" s="313">
        <v>1316.8994999999998</v>
      </c>
      <c r="I2229" s="313">
        <v>1077.2237909999997</v>
      </c>
      <c r="J2229" s="313">
        <v>850.7170769999999</v>
      </c>
      <c r="K2229" s="20">
        <v>33.36</v>
      </c>
      <c r="L2229" s="314">
        <v>0.5</v>
      </c>
      <c r="M2229" s="315">
        <v>6</v>
      </c>
      <c r="N2229" s="773"/>
      <c r="O2229" s="372">
        <f t="shared" si="100"/>
        <v>51010</v>
      </c>
      <c r="Q2229" s="396"/>
      <c r="X2229" s="313">
        <v>44356.786798302011</v>
      </c>
    </row>
    <row r="2230" spans="1:24" x14ac:dyDescent="0.3">
      <c r="E2230" s="67"/>
      <c r="H2230" s="30"/>
      <c r="I2230" s="30"/>
      <c r="J2230" s="30"/>
      <c r="M2230" s="324"/>
      <c r="O2230" s="372">
        <f t="shared" si="100"/>
        <v>0</v>
      </c>
      <c r="Q2230" s="396"/>
      <c r="X2230" s="30"/>
    </row>
    <row r="2231" spans="1:24" x14ac:dyDescent="0.3">
      <c r="B2231" s="325" t="s">
        <v>192</v>
      </c>
      <c r="E2231" s="67"/>
      <c r="H2231" s="30"/>
      <c r="I2231" s="30"/>
      <c r="J2231" s="30"/>
      <c r="M2231" s="324"/>
      <c r="O2231" s="372">
        <f t="shared" si="100"/>
        <v>0</v>
      </c>
      <c r="Q2231" s="396"/>
      <c r="X2231" s="30"/>
    </row>
    <row r="2232" spans="1:24" x14ac:dyDescent="0.3">
      <c r="A2232" s="77" t="s">
        <v>2483</v>
      </c>
      <c r="B2232" s="77" t="s">
        <v>4034</v>
      </c>
      <c r="C2232" s="29">
        <v>2</v>
      </c>
      <c r="D2232" s="29">
        <v>54</v>
      </c>
      <c r="E2232" s="329">
        <v>106</v>
      </c>
      <c r="F2232" s="29">
        <v>1000</v>
      </c>
      <c r="G2232" s="29">
        <v>930</v>
      </c>
      <c r="H2232" s="313">
        <v>253.56450000000001</v>
      </c>
      <c r="I2232" s="313">
        <v>207.415761</v>
      </c>
      <c r="J2232" s="313">
        <v>163.80266700000001</v>
      </c>
      <c r="K2232" s="20">
        <v>5.76</v>
      </c>
      <c r="L2232" s="314">
        <v>0.5</v>
      </c>
      <c r="M2232" s="315">
        <v>2</v>
      </c>
      <c r="N2232" s="771" t="s">
        <v>186</v>
      </c>
      <c r="O2232" s="372">
        <f t="shared" si="100"/>
        <v>15548</v>
      </c>
      <c r="Q2232" s="396"/>
      <c r="X2232" s="313">
        <v>13520.3295447</v>
      </c>
    </row>
    <row r="2233" spans="1:24" x14ac:dyDescent="0.3">
      <c r="A2233" s="77" t="s">
        <v>2484</v>
      </c>
      <c r="B2233" s="77" t="s">
        <v>4035</v>
      </c>
      <c r="C2233" s="29">
        <v>3</v>
      </c>
      <c r="D2233" s="29">
        <v>54</v>
      </c>
      <c r="E2233" s="329">
        <v>162</v>
      </c>
      <c r="F2233" s="29">
        <v>1000</v>
      </c>
      <c r="G2233" s="29">
        <v>930</v>
      </c>
      <c r="H2233" s="313">
        <v>380.93099999999998</v>
      </c>
      <c r="I2233" s="313">
        <v>311.60155799999995</v>
      </c>
      <c r="J2233" s="313">
        <v>246.08142599999999</v>
      </c>
      <c r="K2233" s="20">
        <v>8.76</v>
      </c>
      <c r="L2233" s="314">
        <v>0.5</v>
      </c>
      <c r="M2233" s="315">
        <v>4</v>
      </c>
      <c r="N2233" s="772"/>
      <c r="O2233" s="372">
        <f t="shared" si="100"/>
        <v>18984</v>
      </c>
      <c r="Q2233" s="396"/>
      <c r="X2233" s="313">
        <v>16508.080274895005</v>
      </c>
    </row>
    <row r="2234" spans="1:24" x14ac:dyDescent="0.3">
      <c r="A2234" s="77" t="s">
        <v>2485</v>
      </c>
      <c r="B2234" s="77" t="s">
        <v>4036</v>
      </c>
      <c r="C2234" s="29">
        <v>4</v>
      </c>
      <c r="D2234" s="29">
        <v>54</v>
      </c>
      <c r="E2234" s="329">
        <v>218</v>
      </c>
      <c r="F2234" s="29">
        <v>1000</v>
      </c>
      <c r="G2234" s="29">
        <v>930</v>
      </c>
      <c r="H2234" s="313">
        <v>507.12900000000002</v>
      </c>
      <c r="I2234" s="313">
        <v>414.83152200000001</v>
      </c>
      <c r="J2234" s="313">
        <v>327.60533400000003</v>
      </c>
      <c r="K2234" s="20">
        <v>11.76</v>
      </c>
      <c r="L2234" s="314">
        <v>0.5</v>
      </c>
      <c r="M2234" s="315">
        <v>4</v>
      </c>
      <c r="N2234" s="772"/>
      <c r="O2234" s="372">
        <f t="shared" si="100"/>
        <v>22427</v>
      </c>
      <c r="Q2234" s="396"/>
      <c r="X2234" s="313">
        <v>19502.090296128001</v>
      </c>
    </row>
    <row r="2235" spans="1:24" x14ac:dyDescent="0.3">
      <c r="A2235" s="77" t="s">
        <v>2486</v>
      </c>
      <c r="B2235" s="77" t="s">
        <v>5357</v>
      </c>
      <c r="C2235" s="29">
        <v>5</v>
      </c>
      <c r="D2235" s="29">
        <v>54</v>
      </c>
      <c r="E2235" s="329">
        <v>274</v>
      </c>
      <c r="F2235" s="29">
        <v>1000</v>
      </c>
      <c r="G2235" s="29">
        <v>930</v>
      </c>
      <c r="H2235" s="313">
        <v>634.49549999999999</v>
      </c>
      <c r="I2235" s="313">
        <v>519.01731899999993</v>
      </c>
      <c r="J2235" s="313">
        <v>409.88409300000001</v>
      </c>
      <c r="K2235" s="20">
        <v>14.76</v>
      </c>
      <c r="L2235" s="314">
        <v>0.5</v>
      </c>
      <c r="M2235" s="315">
        <v>4</v>
      </c>
      <c r="N2235" s="772"/>
      <c r="O2235" s="372">
        <f t="shared" si="100"/>
        <v>25878</v>
      </c>
      <c r="Q2235" s="396"/>
      <c r="X2235" s="313">
        <v>22502.359608398998</v>
      </c>
    </row>
    <row r="2236" spans="1:24" x14ac:dyDescent="0.3">
      <c r="A2236" s="77" t="s">
        <v>2487</v>
      </c>
      <c r="B2236" s="77" t="s">
        <v>5358</v>
      </c>
      <c r="C2236" s="29">
        <v>6</v>
      </c>
      <c r="D2236" s="29">
        <v>54</v>
      </c>
      <c r="E2236" s="329">
        <v>330</v>
      </c>
      <c r="F2236" s="29">
        <v>1000</v>
      </c>
      <c r="G2236" s="29">
        <v>930</v>
      </c>
      <c r="H2236" s="313">
        <v>760.69349999999986</v>
      </c>
      <c r="I2236" s="313">
        <v>622.24728299999981</v>
      </c>
      <c r="J2236" s="313">
        <v>491.4080009999999</v>
      </c>
      <c r="K2236" s="20">
        <v>17.759999999999998</v>
      </c>
      <c r="L2236" s="314">
        <v>0.5</v>
      </c>
      <c r="M2236" s="315">
        <v>4</v>
      </c>
      <c r="N2236" s="772"/>
      <c r="O2236" s="372">
        <f t="shared" si="100"/>
        <v>29335</v>
      </c>
      <c r="Q2236" s="396"/>
      <c r="X2236" s="313">
        <v>25508.888211708003</v>
      </c>
    </row>
    <row r="2237" spans="1:24" x14ac:dyDescent="0.3">
      <c r="A2237" s="77" t="s">
        <v>2488</v>
      </c>
      <c r="B2237" s="77" t="s">
        <v>5359</v>
      </c>
      <c r="C2237" s="29">
        <v>7</v>
      </c>
      <c r="D2237" s="29">
        <v>54</v>
      </c>
      <c r="E2237" s="329">
        <v>386</v>
      </c>
      <c r="F2237" s="29">
        <v>1000</v>
      </c>
      <c r="G2237" s="29">
        <v>930</v>
      </c>
      <c r="H2237" s="313">
        <v>888.06</v>
      </c>
      <c r="I2237" s="313">
        <v>726.4330799999999</v>
      </c>
      <c r="J2237" s="313">
        <v>573.68675999999994</v>
      </c>
      <c r="K2237" s="20">
        <v>20.76</v>
      </c>
      <c r="L2237" s="314">
        <v>0.5</v>
      </c>
      <c r="M2237" s="315">
        <v>4</v>
      </c>
      <c r="N2237" s="772"/>
      <c r="O2237" s="372">
        <f t="shared" si="100"/>
        <v>32800</v>
      </c>
      <c r="Q2237" s="396"/>
      <c r="X2237" s="313">
        <v>28521.676106055002</v>
      </c>
    </row>
    <row r="2238" spans="1:24" x14ac:dyDescent="0.3">
      <c r="A2238" s="77" t="s">
        <v>2489</v>
      </c>
      <c r="B2238" s="77" t="s">
        <v>5360</v>
      </c>
      <c r="C2238" s="29">
        <v>8</v>
      </c>
      <c r="D2238" s="29">
        <v>54</v>
      </c>
      <c r="E2238" s="329">
        <v>442</v>
      </c>
      <c r="F2238" s="29">
        <v>1000</v>
      </c>
      <c r="G2238" s="29">
        <v>930</v>
      </c>
      <c r="H2238" s="313">
        <v>1014.258</v>
      </c>
      <c r="I2238" s="313">
        <v>829.66304400000001</v>
      </c>
      <c r="J2238" s="313">
        <v>655.21066800000006</v>
      </c>
      <c r="K2238" s="20">
        <v>23.759999999999998</v>
      </c>
      <c r="L2238" s="314">
        <v>0.5</v>
      </c>
      <c r="M2238" s="315">
        <v>4</v>
      </c>
      <c r="N2238" s="772"/>
      <c r="O2238" s="372">
        <f t="shared" si="100"/>
        <v>36272</v>
      </c>
      <c r="Q2238" s="396"/>
      <c r="X2238" s="313">
        <v>31540.723291440001</v>
      </c>
    </row>
    <row r="2239" spans="1:24" x14ac:dyDescent="0.3">
      <c r="A2239" s="77" t="s">
        <v>2490</v>
      </c>
      <c r="B2239" s="77" t="s">
        <v>5361</v>
      </c>
      <c r="C2239" s="29">
        <v>9</v>
      </c>
      <c r="D2239" s="29">
        <v>54</v>
      </c>
      <c r="E2239" s="329">
        <v>498</v>
      </c>
      <c r="F2239" s="29">
        <v>1000</v>
      </c>
      <c r="G2239" s="29">
        <v>930</v>
      </c>
      <c r="H2239" s="313">
        <v>1141.6244999999999</v>
      </c>
      <c r="I2239" s="313">
        <v>933.84884099999988</v>
      </c>
      <c r="J2239" s="313">
        <v>737.48942699999998</v>
      </c>
      <c r="K2239" s="20">
        <v>26.759999999999998</v>
      </c>
      <c r="L2239" s="314">
        <v>0.5</v>
      </c>
      <c r="M2239" s="315">
        <v>4</v>
      </c>
      <c r="N2239" s="772"/>
      <c r="O2239" s="372">
        <f t="shared" si="100"/>
        <v>39751</v>
      </c>
      <c r="Q2239" s="396"/>
      <c r="X2239" s="313">
        <v>34566.029767863001</v>
      </c>
    </row>
    <row r="2240" spans="1:24" x14ac:dyDescent="0.3">
      <c r="A2240" s="77" t="s">
        <v>2491</v>
      </c>
      <c r="B2240" s="77" t="s">
        <v>5362</v>
      </c>
      <c r="C2240" s="29">
        <v>10</v>
      </c>
      <c r="D2240" s="29">
        <v>54</v>
      </c>
      <c r="E2240" s="329">
        <v>554</v>
      </c>
      <c r="F2240" s="29">
        <v>1000</v>
      </c>
      <c r="G2240" s="29">
        <v>930</v>
      </c>
      <c r="H2240" s="313">
        <v>1267.8225</v>
      </c>
      <c r="I2240" s="313">
        <v>1037.0788049999999</v>
      </c>
      <c r="J2240" s="313">
        <v>819.01333499999998</v>
      </c>
      <c r="K2240" s="20">
        <v>29.759999999999998</v>
      </c>
      <c r="L2240" s="314">
        <v>0.5</v>
      </c>
      <c r="M2240" s="315">
        <v>6</v>
      </c>
      <c r="N2240" s="772"/>
      <c r="O2240" s="372">
        <f t="shared" si="100"/>
        <v>43239</v>
      </c>
      <c r="Q2240" s="396"/>
      <c r="X2240" s="313">
        <v>37599.362821152004</v>
      </c>
    </row>
    <row r="2241" spans="1:24" x14ac:dyDescent="0.3">
      <c r="A2241" s="77" t="s">
        <v>2492</v>
      </c>
      <c r="B2241" s="77" t="s">
        <v>5363</v>
      </c>
      <c r="C2241" s="29">
        <v>11</v>
      </c>
      <c r="D2241" s="29">
        <v>54</v>
      </c>
      <c r="E2241" s="329">
        <v>610</v>
      </c>
      <c r="F2241" s="29">
        <v>1000</v>
      </c>
      <c r="G2241" s="29">
        <v>930</v>
      </c>
      <c r="H2241" s="313">
        <v>1395.1890000000001</v>
      </c>
      <c r="I2241" s="313">
        <v>1141.264602</v>
      </c>
      <c r="J2241" s="313">
        <v>901.29209400000002</v>
      </c>
      <c r="K2241" s="20">
        <v>32.76</v>
      </c>
      <c r="L2241" s="314">
        <v>0.5</v>
      </c>
      <c r="M2241" s="315">
        <v>6</v>
      </c>
      <c r="N2241" s="772"/>
      <c r="O2241" s="372">
        <f t="shared" si="100"/>
        <v>46733</v>
      </c>
      <c r="Q2241" s="396"/>
      <c r="X2241" s="313">
        <v>40637.18972441701</v>
      </c>
    </row>
    <row r="2242" spans="1:24" x14ac:dyDescent="0.3">
      <c r="A2242" s="77" t="s">
        <v>2493</v>
      </c>
      <c r="B2242" s="77" t="s">
        <v>5364</v>
      </c>
      <c r="C2242" s="29">
        <v>12</v>
      </c>
      <c r="D2242" s="29">
        <v>54</v>
      </c>
      <c r="E2242" s="329">
        <v>666</v>
      </c>
      <c r="F2242" s="29">
        <v>1000</v>
      </c>
      <c r="G2242" s="29">
        <v>930</v>
      </c>
      <c r="H2242" s="313">
        <v>1521.3869999999997</v>
      </c>
      <c r="I2242" s="313">
        <v>1244.4945659999996</v>
      </c>
      <c r="J2242" s="313">
        <v>982.8160019999998</v>
      </c>
      <c r="K2242" s="20">
        <v>35.76</v>
      </c>
      <c r="L2242" s="314">
        <v>0.5</v>
      </c>
      <c r="M2242" s="315">
        <v>6</v>
      </c>
      <c r="N2242" s="772"/>
      <c r="O2242" s="372">
        <f t="shared" si="100"/>
        <v>50184</v>
      </c>
      <c r="Q2242" s="396"/>
      <c r="X2242" s="313">
        <v>43638.519777138004</v>
      </c>
    </row>
    <row r="2243" spans="1:24" x14ac:dyDescent="0.3">
      <c r="A2243" s="77" t="s">
        <v>2494</v>
      </c>
      <c r="B2243" s="77" t="s">
        <v>5365</v>
      </c>
      <c r="C2243" s="29">
        <v>13</v>
      </c>
      <c r="D2243" s="29">
        <v>54</v>
      </c>
      <c r="E2243" s="329">
        <v>722</v>
      </c>
      <c r="F2243" s="29">
        <v>1000</v>
      </c>
      <c r="G2243" s="29">
        <v>930</v>
      </c>
      <c r="H2243" s="313">
        <v>1648.7535</v>
      </c>
      <c r="I2243" s="313">
        <v>1348.6803629999999</v>
      </c>
      <c r="J2243" s="313">
        <v>1065.0947610000001</v>
      </c>
      <c r="K2243" s="20">
        <v>38.76</v>
      </c>
      <c r="L2243" s="314">
        <v>0.5</v>
      </c>
      <c r="M2243" s="315">
        <v>6</v>
      </c>
      <c r="N2243" s="772"/>
      <c r="O2243" s="372">
        <f t="shared" si="100"/>
        <v>53636</v>
      </c>
      <c r="Q2243" s="396"/>
      <c r="X2243" s="313">
        <v>46639.849829859006</v>
      </c>
    </row>
    <row r="2244" spans="1:24" x14ac:dyDescent="0.3">
      <c r="A2244" s="77" t="s">
        <v>2495</v>
      </c>
      <c r="B2244" s="77" t="s">
        <v>5366</v>
      </c>
      <c r="C2244" s="29">
        <v>14</v>
      </c>
      <c r="D2244" s="29">
        <v>54</v>
      </c>
      <c r="E2244" s="329">
        <v>778</v>
      </c>
      <c r="F2244" s="29">
        <v>1000</v>
      </c>
      <c r="G2244" s="29">
        <v>930</v>
      </c>
      <c r="H2244" s="313">
        <v>1774.9515000000001</v>
      </c>
      <c r="I2244" s="313">
        <v>1451.9103270000001</v>
      </c>
      <c r="J2244" s="313">
        <v>1146.6186690000002</v>
      </c>
      <c r="K2244" s="20">
        <v>41.760000000000005</v>
      </c>
      <c r="L2244" s="314">
        <v>0.5</v>
      </c>
      <c r="M2244" s="315">
        <v>6</v>
      </c>
      <c r="N2244" s="773"/>
      <c r="O2244" s="372">
        <f t="shared" si="100"/>
        <v>57087</v>
      </c>
      <c r="Q2244" s="396"/>
      <c r="X2244" s="313">
        <v>49641.179882580007</v>
      </c>
    </row>
    <row r="2245" spans="1:24" x14ac:dyDescent="0.3">
      <c r="E2245" s="67"/>
      <c r="H2245" s="30"/>
      <c r="I2245" s="30"/>
      <c r="J2245" s="30"/>
      <c r="M2245" s="324"/>
      <c r="O2245" s="372">
        <f t="shared" si="100"/>
        <v>0</v>
      </c>
      <c r="Q2245" s="396"/>
      <c r="X2245" s="30"/>
    </row>
    <row r="2246" spans="1:24" x14ac:dyDescent="0.3">
      <c r="B2246" s="325" t="s">
        <v>193</v>
      </c>
      <c r="E2246" s="67"/>
      <c r="H2246" s="30"/>
      <c r="I2246" s="30"/>
      <c r="J2246" s="30"/>
      <c r="M2246" s="324"/>
      <c r="O2246" s="372">
        <f t="shared" si="100"/>
        <v>0</v>
      </c>
      <c r="Q2246" s="396"/>
      <c r="X2246" s="30"/>
    </row>
    <row r="2247" spans="1:24" x14ac:dyDescent="0.3">
      <c r="A2247" s="77" t="s">
        <v>2496</v>
      </c>
      <c r="B2247" s="77" t="s">
        <v>4037</v>
      </c>
      <c r="C2247" s="29">
        <v>2</v>
      </c>
      <c r="D2247" s="29">
        <v>54</v>
      </c>
      <c r="E2247" s="329">
        <v>106</v>
      </c>
      <c r="F2247" s="29">
        <v>1250</v>
      </c>
      <c r="G2247" s="29">
        <v>1180</v>
      </c>
      <c r="H2247" s="313">
        <v>314.32650000000001</v>
      </c>
      <c r="I2247" s="313">
        <v>257.119077</v>
      </c>
      <c r="J2247" s="313">
        <v>203.05491900000001</v>
      </c>
      <c r="K2247" s="20">
        <v>6.96</v>
      </c>
      <c r="L2247" s="314">
        <v>0.5</v>
      </c>
      <c r="M2247" s="315">
        <v>2</v>
      </c>
      <c r="N2247" s="771" t="s">
        <v>186</v>
      </c>
      <c r="O2247" s="372">
        <f t="shared" si="100"/>
        <v>17022</v>
      </c>
      <c r="Q2247" s="396"/>
      <c r="X2247" s="313">
        <v>14801.427293400002</v>
      </c>
    </row>
    <row r="2248" spans="1:24" x14ac:dyDescent="0.3">
      <c r="A2248" s="77" t="s">
        <v>2497</v>
      </c>
      <c r="B2248" s="77" t="s">
        <v>4038</v>
      </c>
      <c r="C2248" s="29">
        <v>3</v>
      </c>
      <c r="D2248" s="29">
        <v>54</v>
      </c>
      <c r="E2248" s="329">
        <v>162</v>
      </c>
      <c r="F2248" s="29">
        <v>1250</v>
      </c>
      <c r="G2248" s="29">
        <v>1180</v>
      </c>
      <c r="H2248" s="313">
        <v>472.07400000000001</v>
      </c>
      <c r="I2248" s="313">
        <v>386.15653199999997</v>
      </c>
      <c r="J2248" s="313">
        <v>304.95980400000002</v>
      </c>
      <c r="K2248" s="20">
        <v>10.56</v>
      </c>
      <c r="L2248" s="314">
        <v>0.5</v>
      </c>
      <c r="M2248" s="315">
        <v>4</v>
      </c>
      <c r="N2248" s="772"/>
      <c r="O2248" s="372">
        <f t="shared" si="100"/>
        <v>21194</v>
      </c>
      <c r="Q2248" s="396"/>
      <c r="X2248" s="313">
        <v>18429.995311398001</v>
      </c>
    </row>
    <row r="2249" spans="1:24" x14ac:dyDescent="0.3">
      <c r="A2249" s="77" t="s">
        <v>2498</v>
      </c>
      <c r="B2249" s="77" t="s">
        <v>4039</v>
      </c>
      <c r="C2249" s="29">
        <v>4</v>
      </c>
      <c r="D2249" s="29">
        <v>54</v>
      </c>
      <c r="E2249" s="329">
        <v>218</v>
      </c>
      <c r="F2249" s="29">
        <v>1250</v>
      </c>
      <c r="G2249" s="29">
        <v>1180</v>
      </c>
      <c r="H2249" s="313">
        <v>629.82150000000001</v>
      </c>
      <c r="I2249" s="313">
        <v>515.19398699999999</v>
      </c>
      <c r="J2249" s="313">
        <v>406.864689</v>
      </c>
      <c r="K2249" s="20">
        <v>14.16</v>
      </c>
      <c r="L2249" s="314">
        <v>0.5</v>
      </c>
      <c r="M2249" s="315">
        <v>4</v>
      </c>
      <c r="N2249" s="772"/>
      <c r="O2249" s="372">
        <f t="shared" si="100"/>
        <v>25376</v>
      </c>
      <c r="Q2249" s="396"/>
      <c r="X2249" s="313">
        <v>22066.167454848</v>
      </c>
    </row>
    <row r="2250" spans="1:24" x14ac:dyDescent="0.3">
      <c r="A2250" s="77" t="s">
        <v>2499</v>
      </c>
      <c r="B2250" s="77" t="s">
        <v>5367</v>
      </c>
      <c r="C2250" s="29">
        <v>5</v>
      </c>
      <c r="D2250" s="29">
        <v>54</v>
      </c>
      <c r="E2250" s="329">
        <v>274</v>
      </c>
      <c r="F2250" s="29">
        <v>1250</v>
      </c>
      <c r="G2250" s="29">
        <v>1180</v>
      </c>
      <c r="H2250" s="313">
        <v>787.56900000000007</v>
      </c>
      <c r="I2250" s="313">
        <v>644.23144200000002</v>
      </c>
      <c r="J2250" s="313">
        <v>508.76957400000003</v>
      </c>
      <c r="K2250" s="20">
        <v>17.760000000000002</v>
      </c>
      <c r="L2250" s="314">
        <v>0.5</v>
      </c>
      <c r="M2250" s="315">
        <v>4</v>
      </c>
      <c r="N2250" s="772"/>
      <c r="O2250" s="372">
        <f t="shared" si="100"/>
        <v>29566</v>
      </c>
      <c r="Q2250" s="396"/>
      <c r="X2250" s="313">
        <v>25709.943723749999</v>
      </c>
    </row>
    <row r="2251" spans="1:24" x14ac:dyDescent="0.3">
      <c r="A2251" s="77" t="s">
        <v>2500</v>
      </c>
      <c r="B2251" s="77" t="s">
        <v>5368</v>
      </c>
      <c r="C2251" s="29">
        <v>6</v>
      </c>
      <c r="D2251" s="29">
        <v>54</v>
      </c>
      <c r="E2251" s="329">
        <v>330</v>
      </c>
      <c r="F2251" s="29">
        <v>1250</v>
      </c>
      <c r="G2251" s="29">
        <v>1180</v>
      </c>
      <c r="H2251" s="313">
        <v>944.14800000000002</v>
      </c>
      <c r="I2251" s="313">
        <v>772.31306399999994</v>
      </c>
      <c r="J2251" s="313">
        <v>609.91960800000004</v>
      </c>
      <c r="K2251" s="20">
        <v>21.36</v>
      </c>
      <c r="L2251" s="314">
        <v>0.5</v>
      </c>
      <c r="M2251" s="315">
        <v>4</v>
      </c>
      <c r="N2251" s="772"/>
      <c r="O2251" s="372">
        <f t="shared" si="100"/>
        <v>33766</v>
      </c>
      <c r="Q2251" s="396"/>
      <c r="X2251" s="313">
        <v>29361.324118104003</v>
      </c>
    </row>
    <row r="2252" spans="1:24" x14ac:dyDescent="0.3">
      <c r="A2252" s="77" t="s">
        <v>2501</v>
      </c>
      <c r="B2252" s="77" t="s">
        <v>5369</v>
      </c>
      <c r="C2252" s="29">
        <v>7</v>
      </c>
      <c r="D2252" s="29">
        <v>54</v>
      </c>
      <c r="E2252" s="329">
        <v>386</v>
      </c>
      <c r="F2252" s="29">
        <v>1250</v>
      </c>
      <c r="G2252" s="29">
        <v>1180</v>
      </c>
      <c r="H2252" s="313">
        <v>1101.8955000000001</v>
      </c>
      <c r="I2252" s="313">
        <v>901.35051899999996</v>
      </c>
      <c r="J2252" s="313">
        <v>711.82449300000007</v>
      </c>
      <c r="K2252" s="20">
        <v>24.96</v>
      </c>
      <c r="L2252" s="314">
        <v>0.5</v>
      </c>
      <c r="M2252" s="315">
        <v>4</v>
      </c>
      <c r="N2252" s="772"/>
      <c r="O2252" s="372">
        <f t="shared" si="100"/>
        <v>37973</v>
      </c>
      <c r="Q2252" s="396"/>
      <c r="X2252" s="313">
        <v>33020.308637909999</v>
      </c>
    </row>
    <row r="2253" spans="1:24" x14ac:dyDescent="0.3">
      <c r="A2253" s="77" t="s">
        <v>2502</v>
      </c>
      <c r="B2253" s="77" t="s">
        <v>5370</v>
      </c>
      <c r="C2253" s="29">
        <v>8</v>
      </c>
      <c r="D2253" s="29">
        <v>54</v>
      </c>
      <c r="E2253" s="329">
        <v>442</v>
      </c>
      <c r="F2253" s="29">
        <v>1250</v>
      </c>
      <c r="G2253" s="29">
        <v>1180</v>
      </c>
      <c r="H2253" s="313">
        <v>1259.643</v>
      </c>
      <c r="I2253" s="313">
        <v>1030.387974</v>
      </c>
      <c r="J2253" s="313">
        <v>813.729378</v>
      </c>
      <c r="K2253" s="20">
        <v>28.560000000000002</v>
      </c>
      <c r="L2253" s="314">
        <v>0.5</v>
      </c>
      <c r="M2253" s="315">
        <v>4</v>
      </c>
      <c r="N2253" s="772"/>
      <c r="O2253" s="372">
        <f t="shared" ref="O2253:O2316" si="101">ROUND(X2253*1.15,0)</f>
        <v>42192</v>
      </c>
      <c r="Q2253" s="396"/>
      <c r="X2253" s="313">
        <v>36688.660879463998</v>
      </c>
    </row>
    <row r="2254" spans="1:24" x14ac:dyDescent="0.3">
      <c r="A2254" s="77" t="s">
        <v>2503</v>
      </c>
      <c r="B2254" s="77" t="s">
        <v>5371</v>
      </c>
      <c r="C2254" s="29">
        <v>9</v>
      </c>
      <c r="D2254" s="29">
        <v>54</v>
      </c>
      <c r="E2254" s="329">
        <v>498</v>
      </c>
      <c r="F2254" s="29">
        <v>1250</v>
      </c>
      <c r="G2254" s="29">
        <v>1180</v>
      </c>
      <c r="H2254" s="313">
        <v>1417.3905000000002</v>
      </c>
      <c r="I2254" s="313">
        <v>1159.4254290000001</v>
      </c>
      <c r="J2254" s="313">
        <v>915.63426300000015</v>
      </c>
      <c r="K2254" s="20">
        <v>32.159999999999997</v>
      </c>
      <c r="L2254" s="314">
        <v>0.5</v>
      </c>
      <c r="M2254" s="315">
        <v>4</v>
      </c>
      <c r="N2254" s="772"/>
      <c r="O2254" s="372">
        <f t="shared" si="101"/>
        <v>46417</v>
      </c>
      <c r="Q2254" s="396"/>
      <c r="X2254" s="313">
        <v>40362.855494939991</v>
      </c>
    </row>
    <row r="2255" spans="1:24" x14ac:dyDescent="0.3">
      <c r="A2255" s="77" t="s">
        <v>2504</v>
      </c>
      <c r="B2255" s="77" t="s">
        <v>5372</v>
      </c>
      <c r="C2255" s="29">
        <v>10</v>
      </c>
      <c r="D2255" s="29">
        <v>54</v>
      </c>
      <c r="E2255" s="329">
        <v>554</v>
      </c>
      <c r="F2255" s="29">
        <v>1250</v>
      </c>
      <c r="G2255" s="29">
        <v>1180</v>
      </c>
      <c r="H2255" s="313">
        <v>1573.9695000000002</v>
      </c>
      <c r="I2255" s="313">
        <v>1287.507051</v>
      </c>
      <c r="J2255" s="313">
        <v>1016.7842970000002</v>
      </c>
      <c r="K2255" s="20">
        <v>35.76</v>
      </c>
      <c r="L2255" s="314">
        <v>0.5</v>
      </c>
      <c r="M2255" s="315">
        <v>6</v>
      </c>
      <c r="N2255" s="772"/>
      <c r="O2255" s="372">
        <f t="shared" si="101"/>
        <v>50655</v>
      </c>
      <c r="Q2255" s="396"/>
      <c r="X2255" s="313">
        <v>44048.188807523999</v>
      </c>
    </row>
    <row r="2256" spans="1:24" x14ac:dyDescent="0.3">
      <c r="A2256" s="77" t="s">
        <v>2505</v>
      </c>
      <c r="B2256" s="77" t="s">
        <v>5373</v>
      </c>
      <c r="C2256" s="29">
        <v>11</v>
      </c>
      <c r="D2256" s="29">
        <v>54</v>
      </c>
      <c r="E2256" s="329">
        <v>610</v>
      </c>
      <c r="F2256" s="29">
        <v>1250</v>
      </c>
      <c r="G2256" s="29">
        <v>1180</v>
      </c>
      <c r="H2256" s="313">
        <v>1731.7170000000001</v>
      </c>
      <c r="I2256" s="313">
        <v>1416.544506</v>
      </c>
      <c r="J2256" s="313">
        <v>1118.6891820000001</v>
      </c>
      <c r="K2256" s="20">
        <v>39.36</v>
      </c>
      <c r="L2256" s="314">
        <v>0.5</v>
      </c>
      <c r="M2256" s="315">
        <v>6</v>
      </c>
      <c r="N2256" s="772"/>
      <c r="O2256" s="372">
        <f t="shared" si="101"/>
        <v>54898</v>
      </c>
      <c r="Q2256" s="396"/>
      <c r="X2256" s="313">
        <v>47737.595363436019</v>
      </c>
    </row>
    <row r="2257" spans="1:24" x14ac:dyDescent="0.3">
      <c r="A2257" s="77" t="s">
        <v>2506</v>
      </c>
      <c r="B2257" s="77" t="s">
        <v>5374</v>
      </c>
      <c r="C2257" s="29">
        <v>12</v>
      </c>
      <c r="D2257" s="29">
        <v>54</v>
      </c>
      <c r="E2257" s="329">
        <v>666</v>
      </c>
      <c r="F2257" s="29">
        <v>1250</v>
      </c>
      <c r="G2257" s="29">
        <v>1180</v>
      </c>
      <c r="H2257" s="313">
        <v>1889.4645</v>
      </c>
      <c r="I2257" s="313">
        <v>1545.5819609999999</v>
      </c>
      <c r="J2257" s="313">
        <v>1220.594067</v>
      </c>
      <c r="K2257" s="20">
        <v>42.96</v>
      </c>
      <c r="L2257" s="314">
        <v>0.5</v>
      </c>
      <c r="M2257" s="315">
        <v>6</v>
      </c>
      <c r="N2257" s="772"/>
      <c r="O2257" s="372">
        <f t="shared" si="101"/>
        <v>59093</v>
      </c>
      <c r="Q2257" s="396"/>
      <c r="X2257" s="313">
        <v>51385.54264826401</v>
      </c>
    </row>
    <row r="2258" spans="1:24" x14ac:dyDescent="0.3">
      <c r="A2258" s="77" t="s">
        <v>2507</v>
      </c>
      <c r="B2258" s="77" t="s">
        <v>5375</v>
      </c>
      <c r="C2258" s="29">
        <v>13</v>
      </c>
      <c r="D2258" s="29">
        <v>54</v>
      </c>
      <c r="E2258" s="329">
        <v>722</v>
      </c>
      <c r="F2258" s="29">
        <v>1250</v>
      </c>
      <c r="G2258" s="29">
        <v>1180</v>
      </c>
      <c r="H2258" s="313">
        <v>2046.0435</v>
      </c>
      <c r="I2258" s="313">
        <v>1673.6635829999998</v>
      </c>
      <c r="J2258" s="313">
        <v>1321.744101</v>
      </c>
      <c r="K2258" s="20">
        <v>46.56</v>
      </c>
      <c r="L2258" s="314">
        <v>0.5</v>
      </c>
      <c r="M2258" s="315">
        <v>6</v>
      </c>
      <c r="N2258" s="772"/>
      <c r="O2258" s="372">
        <f t="shared" si="101"/>
        <v>63286</v>
      </c>
      <c r="Q2258" s="396"/>
      <c r="X2258" s="313">
        <v>55031.720802497992</v>
      </c>
    </row>
    <row r="2259" spans="1:24" x14ac:dyDescent="0.3">
      <c r="A2259" s="77" t="s">
        <v>2508</v>
      </c>
      <c r="B2259" s="77" t="s">
        <v>5376</v>
      </c>
      <c r="C2259" s="29">
        <v>14</v>
      </c>
      <c r="D2259" s="29">
        <v>54</v>
      </c>
      <c r="E2259" s="329">
        <v>778</v>
      </c>
      <c r="F2259" s="29">
        <v>1250</v>
      </c>
      <c r="G2259" s="29">
        <v>1180</v>
      </c>
      <c r="H2259" s="313">
        <v>2203.7910000000002</v>
      </c>
      <c r="I2259" s="313">
        <v>1802.7010379999999</v>
      </c>
      <c r="J2259" s="313">
        <v>1423.6489860000001</v>
      </c>
      <c r="K2259" s="20">
        <v>50.16</v>
      </c>
      <c r="L2259" s="314">
        <v>0.5</v>
      </c>
      <c r="M2259" s="315">
        <v>6</v>
      </c>
      <c r="N2259" s="773"/>
      <c r="O2259" s="372">
        <f t="shared" si="101"/>
        <v>67480</v>
      </c>
      <c r="Q2259" s="396"/>
      <c r="X2259" s="313">
        <v>58677.898956732002</v>
      </c>
    </row>
    <row r="2260" spans="1:24" x14ac:dyDescent="0.3">
      <c r="E2260" s="67"/>
      <c r="H2260" s="30"/>
      <c r="I2260" s="30"/>
      <c r="J2260" s="30"/>
      <c r="M2260" s="323"/>
      <c r="O2260" s="372">
        <f t="shared" si="101"/>
        <v>0</v>
      </c>
      <c r="X2260" s="30"/>
    </row>
    <row r="2261" spans="1:24" x14ac:dyDescent="0.3">
      <c r="B2261" s="325" t="s">
        <v>194</v>
      </c>
      <c r="E2261" s="67"/>
      <c r="H2261" s="30"/>
      <c r="I2261" s="30"/>
      <c r="J2261" s="30"/>
      <c r="M2261" s="324"/>
      <c r="O2261" s="372">
        <f t="shared" si="101"/>
        <v>0</v>
      </c>
      <c r="X2261" s="30"/>
    </row>
    <row r="2262" spans="1:24" x14ac:dyDescent="0.3">
      <c r="A2262" s="77" t="s">
        <v>2509</v>
      </c>
      <c r="B2262" s="77" t="s">
        <v>4040</v>
      </c>
      <c r="C2262" s="29">
        <v>2</v>
      </c>
      <c r="D2262" s="29">
        <v>54</v>
      </c>
      <c r="E2262" s="329">
        <v>106</v>
      </c>
      <c r="F2262" s="29">
        <v>1500</v>
      </c>
      <c r="G2262" s="29">
        <v>1430</v>
      </c>
      <c r="H2262" s="313">
        <v>378.59400000000005</v>
      </c>
      <c r="I2262" s="313">
        <v>309.68989200000004</v>
      </c>
      <c r="J2262" s="313">
        <v>244.57172400000005</v>
      </c>
      <c r="K2262" s="20">
        <v>8.16</v>
      </c>
      <c r="L2262" s="314">
        <v>0.5</v>
      </c>
      <c r="M2262" s="315">
        <v>2</v>
      </c>
      <c r="N2262" s="771" t="s">
        <v>186</v>
      </c>
      <c r="O2262" s="372">
        <f t="shared" si="101"/>
        <v>17467</v>
      </c>
      <c r="X2262" s="313">
        <v>15188.735915099996</v>
      </c>
    </row>
    <row r="2263" spans="1:24" x14ac:dyDescent="0.3">
      <c r="A2263" s="77" t="s">
        <v>2510</v>
      </c>
      <c r="B2263" s="77" t="s">
        <v>4041</v>
      </c>
      <c r="C2263" s="29">
        <v>3</v>
      </c>
      <c r="D2263" s="29">
        <v>54</v>
      </c>
      <c r="E2263" s="329">
        <v>162</v>
      </c>
      <c r="F2263" s="29">
        <v>1500</v>
      </c>
      <c r="G2263" s="29">
        <v>1430</v>
      </c>
      <c r="H2263" s="313">
        <v>567.89100000000008</v>
      </c>
      <c r="I2263" s="313">
        <v>464.53483800000004</v>
      </c>
      <c r="J2263" s="313">
        <v>366.85758600000008</v>
      </c>
      <c r="K2263" s="20">
        <v>12.360000000000001</v>
      </c>
      <c r="L2263" s="314">
        <v>0.5</v>
      </c>
      <c r="M2263" s="315">
        <v>4</v>
      </c>
      <c r="N2263" s="772"/>
      <c r="O2263" s="372">
        <f t="shared" si="101"/>
        <v>21868</v>
      </c>
      <c r="X2263" s="313">
        <v>19015.955715041997</v>
      </c>
    </row>
    <row r="2264" spans="1:24" x14ac:dyDescent="0.3">
      <c r="A2264" s="77" t="s">
        <v>2511</v>
      </c>
      <c r="B2264" s="77" t="s">
        <v>4042</v>
      </c>
      <c r="C2264" s="29">
        <v>4</v>
      </c>
      <c r="D2264" s="29">
        <v>54</v>
      </c>
      <c r="E2264" s="329">
        <v>218</v>
      </c>
      <c r="F2264" s="29">
        <v>1500</v>
      </c>
      <c r="G2264" s="29">
        <v>1430</v>
      </c>
      <c r="H2264" s="313">
        <v>756.01949999999999</v>
      </c>
      <c r="I2264" s="313">
        <v>618.42395099999999</v>
      </c>
      <c r="J2264" s="313">
        <v>488.388597</v>
      </c>
      <c r="K2264" s="20">
        <v>16.560000000000002</v>
      </c>
      <c r="L2264" s="314">
        <v>0.5</v>
      </c>
      <c r="M2264" s="315">
        <v>4</v>
      </c>
      <c r="N2264" s="772"/>
      <c r="O2264" s="372">
        <f t="shared" si="101"/>
        <v>26279</v>
      </c>
      <c r="X2264" s="313">
        <v>22851.196557551997</v>
      </c>
    </row>
    <row r="2265" spans="1:24" x14ac:dyDescent="0.3">
      <c r="A2265" s="77" t="s">
        <v>2512</v>
      </c>
      <c r="B2265" s="77" t="s">
        <v>5377</v>
      </c>
      <c r="C2265" s="29">
        <v>5</v>
      </c>
      <c r="D2265" s="29">
        <v>54</v>
      </c>
      <c r="E2265" s="329">
        <v>274</v>
      </c>
      <c r="F2265" s="29">
        <v>1500</v>
      </c>
      <c r="G2265" s="29">
        <v>1430</v>
      </c>
      <c r="H2265" s="313">
        <v>945.31649999999991</v>
      </c>
      <c r="I2265" s="313">
        <v>773.26889699999992</v>
      </c>
      <c r="J2265" s="313">
        <v>610.67445899999996</v>
      </c>
      <c r="K2265" s="20">
        <v>20.76</v>
      </c>
      <c r="L2265" s="314">
        <v>0.5</v>
      </c>
      <c r="M2265" s="315">
        <v>4</v>
      </c>
      <c r="N2265" s="772"/>
      <c r="O2265" s="372">
        <f t="shared" si="101"/>
        <v>30699</v>
      </c>
      <c r="X2265" s="313">
        <v>26694.458442629999</v>
      </c>
    </row>
    <row r="2266" spans="1:24" x14ac:dyDescent="0.3">
      <c r="A2266" s="77" t="s">
        <v>2513</v>
      </c>
      <c r="B2266" s="77" t="s">
        <v>5378</v>
      </c>
      <c r="C2266" s="29">
        <v>6</v>
      </c>
      <c r="D2266" s="29">
        <v>54</v>
      </c>
      <c r="E2266" s="329">
        <v>330</v>
      </c>
      <c r="F2266" s="29">
        <v>1500</v>
      </c>
      <c r="G2266" s="29">
        <v>1430</v>
      </c>
      <c r="H2266" s="313">
        <v>1134.6135000000002</v>
      </c>
      <c r="I2266" s="313">
        <v>928.11384300000009</v>
      </c>
      <c r="J2266" s="313">
        <v>732.96032100000014</v>
      </c>
      <c r="K2266" s="20">
        <v>24.96</v>
      </c>
      <c r="L2266" s="314">
        <v>0.5</v>
      </c>
      <c r="M2266" s="315">
        <v>4</v>
      </c>
      <c r="N2266" s="772"/>
      <c r="O2266" s="372">
        <f t="shared" si="101"/>
        <v>35126</v>
      </c>
      <c r="X2266" s="313">
        <v>30543.981463512006</v>
      </c>
    </row>
    <row r="2267" spans="1:24" x14ac:dyDescent="0.3">
      <c r="A2267" s="77" t="s">
        <v>2514</v>
      </c>
      <c r="B2267" s="77" t="s">
        <v>5379</v>
      </c>
      <c r="C2267" s="29">
        <v>7</v>
      </c>
      <c r="D2267" s="29">
        <v>54</v>
      </c>
      <c r="E2267" s="329">
        <v>386</v>
      </c>
      <c r="F2267" s="29">
        <v>1500</v>
      </c>
      <c r="G2267" s="29">
        <v>1430</v>
      </c>
      <c r="H2267" s="313">
        <v>1323.9105</v>
      </c>
      <c r="I2267" s="313">
        <v>1082.9587889999998</v>
      </c>
      <c r="J2267" s="313">
        <v>855.24618299999997</v>
      </c>
      <c r="K2267" s="20">
        <v>29.16</v>
      </c>
      <c r="L2267" s="314">
        <v>0.5</v>
      </c>
      <c r="M2267" s="315">
        <v>4</v>
      </c>
      <c r="N2267" s="772"/>
      <c r="O2267" s="372">
        <f t="shared" si="101"/>
        <v>39564</v>
      </c>
      <c r="X2267" s="313">
        <v>34403.283588959996</v>
      </c>
    </row>
    <row r="2268" spans="1:24" x14ac:dyDescent="0.3">
      <c r="A2268" s="77" t="s">
        <v>2515</v>
      </c>
      <c r="B2268" s="77" t="s">
        <v>5380</v>
      </c>
      <c r="C2268" s="29">
        <v>8</v>
      </c>
      <c r="D2268" s="29">
        <v>54</v>
      </c>
      <c r="E2268" s="329">
        <v>442</v>
      </c>
      <c r="F2268" s="29">
        <v>1500</v>
      </c>
      <c r="G2268" s="29">
        <v>1430</v>
      </c>
      <c r="H2268" s="313">
        <v>1513.2075</v>
      </c>
      <c r="I2268" s="313">
        <v>1237.803735</v>
      </c>
      <c r="J2268" s="313">
        <v>977.53204500000004</v>
      </c>
      <c r="K2268" s="20">
        <v>33.36</v>
      </c>
      <c r="L2268" s="314">
        <v>0.5</v>
      </c>
      <c r="M2268" s="315">
        <v>4</v>
      </c>
      <c r="N2268" s="772"/>
      <c r="O2268" s="372">
        <f t="shared" si="101"/>
        <v>44009</v>
      </c>
      <c r="X2268" s="313">
        <v>38268.84316068</v>
      </c>
    </row>
    <row r="2269" spans="1:24" x14ac:dyDescent="0.3">
      <c r="A2269" s="77" t="s">
        <v>2516</v>
      </c>
      <c r="B2269" s="77" t="s">
        <v>5381</v>
      </c>
      <c r="C2269" s="29">
        <v>9</v>
      </c>
      <c r="D2269" s="29">
        <v>54</v>
      </c>
      <c r="E2269" s="329">
        <v>498</v>
      </c>
      <c r="F2269" s="29">
        <v>1500</v>
      </c>
      <c r="G2269" s="29">
        <v>1430</v>
      </c>
      <c r="H2269" s="313">
        <v>1702.5045000000002</v>
      </c>
      <c r="I2269" s="313">
        <v>1392.6486810000001</v>
      </c>
      <c r="J2269" s="313">
        <v>1099.8179070000001</v>
      </c>
      <c r="K2269" s="20">
        <v>37.56</v>
      </c>
      <c r="L2269" s="314">
        <v>0.5</v>
      </c>
      <c r="M2269" s="315">
        <v>4</v>
      </c>
      <c r="N2269" s="772"/>
      <c r="O2269" s="372">
        <f t="shared" si="101"/>
        <v>48466</v>
      </c>
      <c r="X2269" s="313">
        <v>42144.185526497997</v>
      </c>
    </row>
    <row r="2270" spans="1:24" x14ac:dyDescent="0.3">
      <c r="A2270" s="77" t="s">
        <v>2517</v>
      </c>
      <c r="B2270" s="77" t="s">
        <v>5382</v>
      </c>
      <c r="C2270" s="29">
        <v>10</v>
      </c>
      <c r="D2270" s="29">
        <v>54</v>
      </c>
      <c r="E2270" s="329">
        <v>554</v>
      </c>
      <c r="F2270" s="29">
        <v>1500</v>
      </c>
      <c r="G2270" s="29">
        <v>1430</v>
      </c>
      <c r="H2270" s="313">
        <v>1891.8015000000003</v>
      </c>
      <c r="I2270" s="313">
        <v>1547.4936270000001</v>
      </c>
      <c r="J2270" s="313">
        <v>1222.1037690000003</v>
      </c>
      <c r="K2270" s="20">
        <v>41.76</v>
      </c>
      <c r="L2270" s="314">
        <v>0.5</v>
      </c>
      <c r="M2270" s="315">
        <v>6</v>
      </c>
      <c r="N2270" s="772"/>
      <c r="O2270" s="372">
        <f t="shared" si="101"/>
        <v>52930</v>
      </c>
      <c r="X2270" s="313">
        <v>46025.781649056</v>
      </c>
    </row>
    <row r="2271" spans="1:24" x14ac:dyDescent="0.3">
      <c r="A2271" s="77" t="s">
        <v>2518</v>
      </c>
      <c r="B2271" s="77" t="s">
        <v>5383</v>
      </c>
      <c r="C2271" s="29">
        <v>11</v>
      </c>
      <c r="D2271" s="29">
        <v>54</v>
      </c>
      <c r="E2271" s="329">
        <v>610</v>
      </c>
      <c r="F2271" s="29">
        <v>1500</v>
      </c>
      <c r="G2271" s="29">
        <v>1430</v>
      </c>
      <c r="H2271" s="313">
        <v>2079.9299999999998</v>
      </c>
      <c r="I2271" s="313">
        <v>1701.3827399999998</v>
      </c>
      <c r="J2271" s="313">
        <v>1343.6347799999999</v>
      </c>
      <c r="K2271" s="20">
        <v>45.96</v>
      </c>
      <c r="L2271" s="314">
        <v>0.5</v>
      </c>
      <c r="M2271" s="315">
        <v>6</v>
      </c>
      <c r="N2271" s="772"/>
      <c r="O2271" s="372">
        <f t="shared" si="101"/>
        <v>57405</v>
      </c>
      <c r="X2271" s="313">
        <v>49917.164255244003</v>
      </c>
    </row>
    <row r="2272" spans="1:24" x14ac:dyDescent="0.3">
      <c r="A2272" s="77" t="s">
        <v>2519</v>
      </c>
      <c r="B2272" s="77" t="s">
        <v>5384</v>
      </c>
      <c r="C2272" s="29">
        <v>12</v>
      </c>
      <c r="D2272" s="29">
        <v>54</v>
      </c>
      <c r="E2272" s="329">
        <v>666</v>
      </c>
      <c r="F2272" s="29">
        <v>1500</v>
      </c>
      <c r="G2272" s="29">
        <v>1430</v>
      </c>
      <c r="H2272" s="313">
        <v>2269.2270000000003</v>
      </c>
      <c r="I2272" s="313">
        <v>1856.2276860000002</v>
      </c>
      <c r="J2272" s="313">
        <v>1465.9206420000003</v>
      </c>
      <c r="K2272" s="20">
        <v>50.160000000000004</v>
      </c>
      <c r="L2272" s="314">
        <v>0.5</v>
      </c>
      <c r="M2272" s="315">
        <v>6</v>
      </c>
      <c r="N2272" s="772"/>
      <c r="O2272" s="372">
        <f t="shared" si="101"/>
        <v>61822</v>
      </c>
      <c r="X2272" s="313">
        <v>53757.946774818018</v>
      </c>
    </row>
    <row r="2273" spans="1:24" x14ac:dyDescent="0.3">
      <c r="A2273" s="77" t="s">
        <v>2520</v>
      </c>
      <c r="B2273" s="77" t="s">
        <v>5385</v>
      </c>
      <c r="C2273" s="29">
        <v>13</v>
      </c>
      <c r="D2273" s="29">
        <v>54</v>
      </c>
      <c r="E2273" s="329">
        <v>722</v>
      </c>
      <c r="F2273" s="29">
        <v>1500</v>
      </c>
      <c r="G2273" s="29">
        <v>1430</v>
      </c>
      <c r="H2273" s="313">
        <v>2458.5239999999999</v>
      </c>
      <c r="I2273" s="313">
        <v>2011.0726319999999</v>
      </c>
      <c r="J2273" s="313">
        <v>1588.206504</v>
      </c>
      <c r="K2273" s="20">
        <v>54.360000000000007</v>
      </c>
      <c r="L2273" s="314">
        <v>0.5</v>
      </c>
      <c r="M2273" s="315">
        <v>6</v>
      </c>
      <c r="N2273" s="772"/>
      <c r="O2273" s="372">
        <f t="shared" si="101"/>
        <v>66245</v>
      </c>
      <c r="X2273" s="313">
        <v>57604.036686173997</v>
      </c>
    </row>
    <row r="2274" spans="1:24" x14ac:dyDescent="0.3">
      <c r="A2274" s="77" t="s">
        <v>2521</v>
      </c>
      <c r="B2274" s="77" t="s">
        <v>5386</v>
      </c>
      <c r="C2274" s="29">
        <v>14</v>
      </c>
      <c r="D2274" s="29">
        <v>54</v>
      </c>
      <c r="E2274" s="329">
        <v>778</v>
      </c>
      <c r="F2274" s="29">
        <v>1500</v>
      </c>
      <c r="G2274" s="29">
        <v>1430</v>
      </c>
      <c r="H2274" s="313">
        <v>2647.8209999999999</v>
      </c>
      <c r="I2274" s="313">
        <v>2165.9175779999996</v>
      </c>
      <c r="J2274" s="313">
        <v>1710.4923659999999</v>
      </c>
      <c r="K2274" s="20">
        <v>58.56</v>
      </c>
      <c r="L2274" s="314">
        <v>0.5</v>
      </c>
      <c r="M2274" s="315">
        <v>6</v>
      </c>
      <c r="N2274" s="773"/>
      <c r="O2274" s="372">
        <f t="shared" si="101"/>
        <v>70668</v>
      </c>
      <c r="X2274" s="313">
        <v>61450.126597529998</v>
      </c>
    </row>
    <row r="2275" spans="1:24" x14ac:dyDescent="0.3">
      <c r="E2275" s="67"/>
      <c r="H2275" s="30"/>
      <c r="I2275" s="30"/>
      <c r="J2275" s="30"/>
      <c r="M2275" s="323"/>
      <c r="O2275" s="372">
        <f t="shared" si="101"/>
        <v>0</v>
      </c>
      <c r="X2275" s="30"/>
    </row>
    <row r="2276" spans="1:24" x14ac:dyDescent="0.3">
      <c r="B2276" s="325" t="s">
        <v>195</v>
      </c>
      <c r="E2276" s="67"/>
      <c r="H2276" s="30"/>
      <c r="I2276" s="30"/>
      <c r="J2276" s="30"/>
      <c r="M2276" s="324"/>
      <c r="O2276" s="372">
        <f t="shared" si="101"/>
        <v>0</v>
      </c>
      <c r="X2276" s="30"/>
    </row>
    <row r="2277" spans="1:24" x14ac:dyDescent="0.3">
      <c r="A2277" s="77" t="s">
        <v>2522</v>
      </c>
      <c r="B2277" s="77" t="s">
        <v>4043</v>
      </c>
      <c r="C2277" s="29">
        <v>2</v>
      </c>
      <c r="D2277" s="29">
        <v>54</v>
      </c>
      <c r="E2277" s="329">
        <v>106</v>
      </c>
      <c r="F2277" s="29">
        <v>1750</v>
      </c>
      <c r="G2277" s="29">
        <v>1680</v>
      </c>
      <c r="H2277" s="313">
        <v>439.35599999999999</v>
      </c>
      <c r="I2277" s="313">
        <v>359.39320799999996</v>
      </c>
      <c r="J2277" s="313">
        <v>283.82397600000002</v>
      </c>
      <c r="K2277" s="20">
        <v>9.36</v>
      </c>
      <c r="L2277" s="314">
        <v>0.5</v>
      </c>
      <c r="M2277" s="315">
        <v>2</v>
      </c>
      <c r="N2277" s="771" t="s">
        <v>186</v>
      </c>
      <c r="O2277" s="372">
        <f t="shared" si="101"/>
        <v>18527</v>
      </c>
      <c r="X2277" s="313">
        <v>16110.565485300003</v>
      </c>
    </row>
    <row r="2278" spans="1:24" x14ac:dyDescent="0.3">
      <c r="A2278" s="77" t="s">
        <v>2523</v>
      </c>
      <c r="B2278" s="77" t="s">
        <v>4044</v>
      </c>
      <c r="C2278" s="29">
        <v>3</v>
      </c>
      <c r="D2278" s="29">
        <v>54</v>
      </c>
      <c r="E2278" s="329">
        <v>162</v>
      </c>
      <c r="F2278" s="29">
        <v>1750</v>
      </c>
      <c r="G2278" s="29">
        <v>1680</v>
      </c>
      <c r="H2278" s="313">
        <v>659.03399999999999</v>
      </c>
      <c r="I2278" s="313">
        <v>539.08981199999994</v>
      </c>
      <c r="J2278" s="313">
        <v>425.73596400000002</v>
      </c>
      <c r="K2278" s="20">
        <v>14.160000000000002</v>
      </c>
      <c r="L2278" s="314">
        <v>0.5</v>
      </c>
      <c r="M2278" s="315">
        <v>4</v>
      </c>
      <c r="N2278" s="772"/>
      <c r="O2278" s="372">
        <f t="shared" si="101"/>
        <v>23460</v>
      </c>
      <c r="X2278" s="313">
        <v>20400.155590715993</v>
      </c>
    </row>
    <row r="2279" spans="1:24" x14ac:dyDescent="0.3">
      <c r="A2279" s="77" t="s">
        <v>2524</v>
      </c>
      <c r="B2279" s="77" t="s">
        <v>4045</v>
      </c>
      <c r="C2279" s="29">
        <v>4</v>
      </c>
      <c r="D2279" s="29">
        <v>54</v>
      </c>
      <c r="E2279" s="329">
        <v>218</v>
      </c>
      <c r="F2279" s="29">
        <v>1750</v>
      </c>
      <c r="G2279" s="29">
        <v>1680</v>
      </c>
      <c r="H2279" s="313">
        <v>878.71199999999999</v>
      </c>
      <c r="I2279" s="313">
        <v>718.78641599999992</v>
      </c>
      <c r="J2279" s="313">
        <v>567.64795200000003</v>
      </c>
      <c r="K2279" s="20">
        <v>18.96</v>
      </c>
      <c r="L2279" s="314">
        <v>0.5</v>
      </c>
      <c r="M2279" s="315">
        <v>4</v>
      </c>
      <c r="N2279" s="772"/>
      <c r="O2279" s="372">
        <f t="shared" si="101"/>
        <v>28404</v>
      </c>
      <c r="X2279" s="313">
        <v>24698.737085616009</v>
      </c>
    </row>
    <row r="2280" spans="1:24" x14ac:dyDescent="0.3">
      <c r="A2280" s="77" t="s">
        <v>2525</v>
      </c>
      <c r="B2280" s="77" t="s">
        <v>5387</v>
      </c>
      <c r="C2280" s="29">
        <v>5</v>
      </c>
      <c r="D2280" s="29">
        <v>54</v>
      </c>
      <c r="E2280" s="329">
        <v>274</v>
      </c>
      <c r="F2280" s="29">
        <v>1750</v>
      </c>
      <c r="G2280" s="29">
        <v>1680</v>
      </c>
      <c r="H2280" s="313">
        <v>1098.3899999999999</v>
      </c>
      <c r="I2280" s="313">
        <v>898.4830199999999</v>
      </c>
      <c r="J2280" s="313">
        <v>709.55993999999998</v>
      </c>
      <c r="K2280" s="20">
        <v>23.76</v>
      </c>
      <c r="L2280" s="314">
        <v>0.5</v>
      </c>
      <c r="M2280" s="315">
        <v>4</v>
      </c>
      <c r="N2280" s="772"/>
      <c r="O2280" s="372">
        <f t="shared" si="101"/>
        <v>33357</v>
      </c>
      <c r="X2280" s="313">
        <v>29006.309970000002</v>
      </c>
    </row>
    <row r="2281" spans="1:24" x14ac:dyDescent="0.3">
      <c r="A2281" s="77" t="s">
        <v>2526</v>
      </c>
      <c r="B2281" s="77" t="s">
        <v>5388</v>
      </c>
      <c r="C2281" s="29">
        <v>6</v>
      </c>
      <c r="D2281" s="29">
        <v>54</v>
      </c>
      <c r="E2281" s="329">
        <v>330</v>
      </c>
      <c r="F2281" s="29">
        <v>1750</v>
      </c>
      <c r="G2281" s="29">
        <v>1680</v>
      </c>
      <c r="H2281" s="313">
        <v>1318.068</v>
      </c>
      <c r="I2281" s="313">
        <v>1078.1796239999999</v>
      </c>
      <c r="J2281" s="313">
        <v>851.47192800000005</v>
      </c>
      <c r="K2281" s="20">
        <v>28.560000000000002</v>
      </c>
      <c r="L2281" s="314">
        <v>0.5</v>
      </c>
      <c r="M2281" s="315">
        <v>4</v>
      </c>
      <c r="N2281" s="772"/>
      <c r="O2281" s="372">
        <f t="shared" si="101"/>
        <v>38323</v>
      </c>
      <c r="X2281" s="313">
        <v>33324.634150631995</v>
      </c>
    </row>
    <row r="2282" spans="1:24" x14ac:dyDescent="0.3">
      <c r="A2282" s="77" t="s">
        <v>2527</v>
      </c>
      <c r="B2282" s="77" t="s">
        <v>5389</v>
      </c>
      <c r="C2282" s="29">
        <v>7</v>
      </c>
      <c r="D2282" s="29">
        <v>54</v>
      </c>
      <c r="E2282" s="329">
        <v>386</v>
      </c>
      <c r="F2282" s="29">
        <v>1750</v>
      </c>
      <c r="G2282" s="29">
        <v>1680</v>
      </c>
      <c r="H2282" s="313">
        <v>1537.7460000000001</v>
      </c>
      <c r="I2282" s="313">
        <v>1257.8762280000001</v>
      </c>
      <c r="J2282" s="313">
        <v>993.38391600000011</v>
      </c>
      <c r="K2282" s="20">
        <v>33.36</v>
      </c>
      <c r="L2282" s="314">
        <v>0.5</v>
      </c>
      <c r="M2282" s="315">
        <v>4</v>
      </c>
      <c r="N2282" s="772"/>
      <c r="O2282" s="372">
        <f t="shared" si="101"/>
        <v>43298</v>
      </c>
      <c r="X2282" s="313">
        <v>37650.191658750009</v>
      </c>
    </row>
    <row r="2283" spans="1:24" x14ac:dyDescent="0.3">
      <c r="A2283" s="77" t="s">
        <v>2528</v>
      </c>
      <c r="B2283" s="77" t="s">
        <v>5390</v>
      </c>
      <c r="C2283" s="29">
        <v>8</v>
      </c>
      <c r="D2283" s="29">
        <v>54</v>
      </c>
      <c r="E2283" s="329">
        <v>442</v>
      </c>
      <c r="F2283" s="29">
        <v>1750</v>
      </c>
      <c r="G2283" s="29">
        <v>1680</v>
      </c>
      <c r="H2283" s="313">
        <v>1758.5925</v>
      </c>
      <c r="I2283" s="313">
        <v>1438.5286649999998</v>
      </c>
      <c r="J2283" s="313">
        <v>1136.050755</v>
      </c>
      <c r="K2283" s="20">
        <v>38.160000000000004</v>
      </c>
      <c r="L2283" s="314">
        <v>0.5</v>
      </c>
      <c r="M2283" s="315">
        <v>4</v>
      </c>
      <c r="N2283" s="772"/>
      <c r="O2283" s="372">
        <f t="shared" si="101"/>
        <v>48278</v>
      </c>
      <c r="X2283" s="313">
        <v>41981.213363759991</v>
      </c>
    </row>
    <row r="2284" spans="1:24" x14ac:dyDescent="0.3">
      <c r="A2284" s="77" t="s">
        <v>2529</v>
      </c>
      <c r="B2284" s="77" t="s">
        <v>5391</v>
      </c>
      <c r="C2284" s="29">
        <v>9</v>
      </c>
      <c r="D2284" s="29">
        <v>54</v>
      </c>
      <c r="E2284" s="329">
        <v>498</v>
      </c>
      <c r="F2284" s="29">
        <v>1750</v>
      </c>
      <c r="G2284" s="29">
        <v>1680</v>
      </c>
      <c r="H2284" s="313">
        <v>1978.2705000000001</v>
      </c>
      <c r="I2284" s="313">
        <v>1618.225269</v>
      </c>
      <c r="J2284" s="313">
        <v>1277.962743</v>
      </c>
      <c r="K2284" s="20">
        <v>42.960000000000008</v>
      </c>
      <c r="L2284" s="314">
        <v>0.5</v>
      </c>
      <c r="M2284" s="315">
        <v>4</v>
      </c>
      <c r="N2284" s="772"/>
      <c r="O2284" s="372">
        <f t="shared" si="101"/>
        <v>53273</v>
      </c>
      <c r="X2284" s="313">
        <v>46324.74996131401</v>
      </c>
    </row>
    <row r="2285" spans="1:24" x14ac:dyDescent="0.3">
      <c r="A2285" s="77" t="s">
        <v>2530</v>
      </c>
      <c r="B2285" s="77" t="s">
        <v>5392</v>
      </c>
      <c r="C2285" s="29">
        <v>10</v>
      </c>
      <c r="D2285" s="29">
        <v>54</v>
      </c>
      <c r="E2285" s="329">
        <v>554</v>
      </c>
      <c r="F2285" s="29">
        <v>1750</v>
      </c>
      <c r="G2285" s="29">
        <v>1680</v>
      </c>
      <c r="H2285" s="313">
        <v>2197.9485</v>
      </c>
      <c r="I2285" s="313">
        <v>1797.9218729999998</v>
      </c>
      <c r="J2285" s="313">
        <v>1419.8747310000001</v>
      </c>
      <c r="K2285" s="20">
        <v>47.76</v>
      </c>
      <c r="L2285" s="314">
        <v>0.5</v>
      </c>
      <c r="M2285" s="315">
        <v>6</v>
      </c>
      <c r="N2285" s="772"/>
      <c r="O2285" s="372">
        <f t="shared" si="101"/>
        <v>58279</v>
      </c>
      <c r="X2285" s="313">
        <v>50677.277948351999</v>
      </c>
    </row>
    <row r="2286" spans="1:24" x14ac:dyDescent="0.3">
      <c r="A2286" s="77" t="s">
        <v>2531</v>
      </c>
      <c r="B2286" s="77" t="s">
        <v>5393</v>
      </c>
      <c r="C2286" s="29">
        <v>11</v>
      </c>
      <c r="D2286" s="29">
        <v>54</v>
      </c>
      <c r="E2286" s="329">
        <v>610</v>
      </c>
      <c r="F2286" s="29">
        <v>1750</v>
      </c>
      <c r="G2286" s="29">
        <v>1680</v>
      </c>
      <c r="H2286" s="313">
        <v>2417.6265000000003</v>
      </c>
      <c r="I2286" s="313">
        <v>1977.6184770000002</v>
      </c>
      <c r="J2286" s="313">
        <v>1561.7867190000002</v>
      </c>
      <c r="K2286" s="20">
        <v>52.56</v>
      </c>
      <c r="L2286" s="314">
        <v>0.5</v>
      </c>
      <c r="M2286" s="315">
        <v>6</v>
      </c>
      <c r="N2286" s="772"/>
      <c r="O2286" s="372">
        <f t="shared" si="101"/>
        <v>63295</v>
      </c>
      <c r="X2286" s="313">
        <v>55038.797324873995</v>
      </c>
    </row>
    <row r="2287" spans="1:24" x14ac:dyDescent="0.3">
      <c r="A2287" s="77" t="s">
        <v>2532</v>
      </c>
      <c r="B2287" s="77" t="s">
        <v>5394</v>
      </c>
      <c r="C2287" s="29">
        <v>12</v>
      </c>
      <c r="D2287" s="29">
        <v>54</v>
      </c>
      <c r="E2287" s="329">
        <v>666</v>
      </c>
      <c r="F2287" s="29">
        <v>1750</v>
      </c>
      <c r="G2287" s="29">
        <v>1680</v>
      </c>
      <c r="H2287" s="313">
        <v>2637.3045000000002</v>
      </c>
      <c r="I2287" s="313">
        <v>2157.3150810000002</v>
      </c>
      <c r="J2287" s="313">
        <v>1703.6987070000002</v>
      </c>
      <c r="K2287" s="20">
        <v>57.360000000000007</v>
      </c>
      <c r="L2287" s="314">
        <v>0.5</v>
      </c>
      <c r="M2287" s="315">
        <v>6</v>
      </c>
      <c r="N2287" s="772"/>
      <c r="O2287" s="372">
        <f t="shared" si="101"/>
        <v>68251</v>
      </c>
      <c r="X2287" s="313">
        <v>59348.399451857986</v>
      </c>
    </row>
    <row r="2288" spans="1:24" x14ac:dyDescent="0.3">
      <c r="A2288" s="77" t="s">
        <v>2533</v>
      </c>
      <c r="B2288" s="77" t="s">
        <v>5395</v>
      </c>
      <c r="C2288" s="29">
        <v>13</v>
      </c>
      <c r="D2288" s="29">
        <v>54</v>
      </c>
      <c r="E2288" s="329">
        <v>722</v>
      </c>
      <c r="F2288" s="29">
        <v>1750</v>
      </c>
      <c r="G2288" s="29">
        <v>1680</v>
      </c>
      <c r="H2288" s="313">
        <v>2856.9825000000001</v>
      </c>
      <c r="I2288" s="313">
        <v>2337.0116849999999</v>
      </c>
      <c r="J2288" s="313">
        <v>1845.6106950000001</v>
      </c>
      <c r="K2288" s="20">
        <v>62.160000000000004</v>
      </c>
      <c r="L2288" s="314">
        <v>0.5</v>
      </c>
      <c r="M2288" s="315">
        <v>6</v>
      </c>
      <c r="N2288" s="772"/>
      <c r="O2288" s="372">
        <f t="shared" si="101"/>
        <v>73209</v>
      </c>
      <c r="X2288" s="313">
        <v>63659.770709436008</v>
      </c>
    </row>
    <row r="2289" spans="1:24" x14ac:dyDescent="0.3">
      <c r="A2289" s="77" t="s">
        <v>2534</v>
      </c>
      <c r="B2289" s="77" t="s">
        <v>5396</v>
      </c>
      <c r="C2289" s="29">
        <v>14</v>
      </c>
      <c r="D2289" s="29">
        <v>54</v>
      </c>
      <c r="E2289" s="329">
        <v>778</v>
      </c>
      <c r="F2289" s="29">
        <v>1750</v>
      </c>
      <c r="G2289" s="29">
        <v>1680</v>
      </c>
      <c r="H2289" s="313">
        <v>3076.6605</v>
      </c>
      <c r="I2289" s="313">
        <v>2516.7082889999997</v>
      </c>
      <c r="J2289" s="313">
        <v>1987.5226830000001</v>
      </c>
      <c r="K2289" s="20">
        <v>66.960000000000008</v>
      </c>
      <c r="L2289" s="314">
        <v>0.5</v>
      </c>
      <c r="M2289" s="315">
        <v>6</v>
      </c>
      <c r="N2289" s="773"/>
      <c r="O2289" s="372">
        <f t="shared" si="101"/>
        <v>78167</v>
      </c>
      <c r="X2289" s="313">
        <v>67971.141967014002</v>
      </c>
    </row>
    <row r="2290" spans="1:24" x14ac:dyDescent="0.3">
      <c r="E2290" s="67"/>
      <c r="H2290" s="30"/>
      <c r="I2290" s="30"/>
      <c r="J2290" s="30"/>
      <c r="M2290" s="324"/>
      <c r="O2290" s="372">
        <f t="shared" si="101"/>
        <v>0</v>
      </c>
      <c r="X2290" s="30"/>
    </row>
    <row r="2291" spans="1:24" x14ac:dyDescent="0.3">
      <c r="B2291" s="325" t="s">
        <v>196</v>
      </c>
      <c r="E2291" s="67"/>
      <c r="H2291" s="30"/>
      <c r="I2291" s="30"/>
      <c r="J2291" s="30"/>
      <c r="M2291" s="324"/>
      <c r="O2291" s="372">
        <f t="shared" si="101"/>
        <v>0</v>
      </c>
      <c r="X2291" s="30"/>
    </row>
    <row r="2292" spans="1:24" x14ac:dyDescent="0.3">
      <c r="A2292" s="77" t="s">
        <v>2535</v>
      </c>
      <c r="B2292" s="77" t="s">
        <v>4046</v>
      </c>
      <c r="C2292" s="29">
        <v>2</v>
      </c>
      <c r="D2292" s="29">
        <v>54</v>
      </c>
      <c r="E2292" s="329">
        <v>106</v>
      </c>
      <c r="F2292" s="29">
        <v>2000</v>
      </c>
      <c r="G2292" s="29">
        <v>1930</v>
      </c>
      <c r="H2292" s="313">
        <v>507.12900000000002</v>
      </c>
      <c r="I2292" s="313">
        <v>414.83152200000001</v>
      </c>
      <c r="J2292" s="313">
        <v>327.60533400000003</v>
      </c>
      <c r="K2292" s="20">
        <v>10.559999999999999</v>
      </c>
      <c r="L2292" s="314">
        <v>0.5</v>
      </c>
      <c r="M2292" s="315">
        <v>2</v>
      </c>
      <c r="N2292" s="771" t="s">
        <v>186</v>
      </c>
      <c r="O2292" s="372">
        <f t="shared" si="101"/>
        <v>20051</v>
      </c>
      <c r="X2292" s="313">
        <v>17435.476426500005</v>
      </c>
    </row>
    <row r="2293" spans="1:24" x14ac:dyDescent="0.3">
      <c r="A2293" s="77" t="s">
        <v>2536</v>
      </c>
      <c r="B2293" s="77" t="s">
        <v>4047</v>
      </c>
      <c r="C2293" s="29">
        <v>3</v>
      </c>
      <c r="D2293" s="29">
        <v>54</v>
      </c>
      <c r="E2293" s="329">
        <v>162</v>
      </c>
      <c r="F2293" s="29">
        <v>2000</v>
      </c>
      <c r="G2293" s="29">
        <v>1930</v>
      </c>
      <c r="H2293" s="313">
        <v>760.69349999999986</v>
      </c>
      <c r="I2293" s="313">
        <v>622.24728299999981</v>
      </c>
      <c r="J2293" s="313">
        <v>491.4080009999999</v>
      </c>
      <c r="K2293" s="20">
        <v>15.959999999999999</v>
      </c>
      <c r="L2293" s="314">
        <v>0.5</v>
      </c>
      <c r="M2293" s="315">
        <v>4</v>
      </c>
      <c r="N2293" s="772"/>
      <c r="O2293" s="372">
        <f t="shared" si="101"/>
        <v>25742</v>
      </c>
      <c r="X2293" s="313">
        <v>22384.350849762006</v>
      </c>
    </row>
    <row r="2294" spans="1:24" x14ac:dyDescent="0.3">
      <c r="A2294" s="77" t="s">
        <v>2537</v>
      </c>
      <c r="B2294" s="77" t="s">
        <v>4048</v>
      </c>
      <c r="C2294" s="29">
        <v>4</v>
      </c>
      <c r="D2294" s="29">
        <v>54</v>
      </c>
      <c r="E2294" s="329">
        <v>218</v>
      </c>
      <c r="F2294" s="29">
        <v>2000</v>
      </c>
      <c r="G2294" s="29">
        <v>1930</v>
      </c>
      <c r="H2294" s="313">
        <v>1014.258</v>
      </c>
      <c r="I2294" s="313">
        <v>829.66304400000001</v>
      </c>
      <c r="J2294" s="313">
        <v>655.21066800000006</v>
      </c>
      <c r="K2294" s="20">
        <v>21.36</v>
      </c>
      <c r="L2294" s="314">
        <v>0.5</v>
      </c>
      <c r="M2294" s="315">
        <v>4</v>
      </c>
      <c r="N2294" s="772"/>
      <c r="O2294" s="372">
        <f t="shared" si="101"/>
        <v>31445</v>
      </c>
      <c r="X2294" s="313">
        <v>27343.600237008002</v>
      </c>
    </row>
    <row r="2295" spans="1:24" x14ac:dyDescent="0.3">
      <c r="A2295" s="77" t="s">
        <v>2538</v>
      </c>
      <c r="B2295" s="77" t="s">
        <v>5397</v>
      </c>
      <c r="C2295" s="29">
        <v>5</v>
      </c>
      <c r="D2295" s="29">
        <v>54</v>
      </c>
      <c r="E2295" s="329">
        <v>274</v>
      </c>
      <c r="F2295" s="29">
        <v>2000</v>
      </c>
      <c r="G2295" s="29">
        <v>1930</v>
      </c>
      <c r="H2295" s="313">
        <v>1267.8225</v>
      </c>
      <c r="I2295" s="313">
        <v>1037.0788049999999</v>
      </c>
      <c r="J2295" s="313">
        <v>819.01333499999998</v>
      </c>
      <c r="K2295" s="20">
        <v>26.76</v>
      </c>
      <c r="L2295" s="314">
        <v>0.5</v>
      </c>
      <c r="M2295" s="315">
        <v>4</v>
      </c>
      <c r="N2295" s="772"/>
      <c r="O2295" s="372">
        <f t="shared" si="101"/>
        <v>37160</v>
      </c>
      <c r="X2295" s="313">
        <v>32313.224588238001</v>
      </c>
    </row>
    <row r="2296" spans="1:24" x14ac:dyDescent="0.3">
      <c r="A2296" s="77" t="s">
        <v>2539</v>
      </c>
      <c r="B2296" s="77" t="s">
        <v>5398</v>
      </c>
      <c r="C2296" s="29">
        <v>6</v>
      </c>
      <c r="D2296" s="29">
        <v>54</v>
      </c>
      <c r="E2296" s="329">
        <v>330</v>
      </c>
      <c r="F2296" s="29">
        <v>2000</v>
      </c>
      <c r="G2296" s="29">
        <v>1930</v>
      </c>
      <c r="H2296" s="313">
        <v>1521.3869999999997</v>
      </c>
      <c r="I2296" s="313">
        <v>1244.4945659999996</v>
      </c>
      <c r="J2296" s="313">
        <v>982.8160019999998</v>
      </c>
      <c r="K2296" s="20">
        <v>32.159999999999997</v>
      </c>
      <c r="L2296" s="314">
        <v>0.5</v>
      </c>
      <c r="M2296" s="315">
        <v>4</v>
      </c>
      <c r="N2296" s="772"/>
      <c r="O2296" s="372">
        <f t="shared" si="101"/>
        <v>42887</v>
      </c>
      <c r="X2296" s="313">
        <v>37293.223903452003</v>
      </c>
    </row>
    <row r="2297" spans="1:24" x14ac:dyDescent="0.3">
      <c r="A2297" s="77" t="s">
        <v>2540</v>
      </c>
      <c r="B2297" s="77" t="s">
        <v>5399</v>
      </c>
      <c r="C2297" s="29">
        <v>7</v>
      </c>
      <c r="D2297" s="29">
        <v>54</v>
      </c>
      <c r="E2297" s="329">
        <v>386</v>
      </c>
      <c r="F2297" s="29">
        <v>2000</v>
      </c>
      <c r="G2297" s="29">
        <v>1930</v>
      </c>
      <c r="H2297" s="313">
        <v>1774.9515000000001</v>
      </c>
      <c r="I2297" s="313">
        <v>1451.9103270000001</v>
      </c>
      <c r="J2297" s="313">
        <v>1146.6186690000002</v>
      </c>
      <c r="K2297" s="20">
        <v>37.56</v>
      </c>
      <c r="L2297" s="314">
        <v>0.5</v>
      </c>
      <c r="M2297" s="315">
        <v>4</v>
      </c>
      <c r="N2297" s="772"/>
      <c r="O2297" s="372">
        <f t="shared" si="101"/>
        <v>48626</v>
      </c>
      <c r="X2297" s="313">
        <v>42283.598182650006</v>
      </c>
    </row>
    <row r="2298" spans="1:24" x14ac:dyDescent="0.3">
      <c r="A2298" s="77" t="s">
        <v>2541</v>
      </c>
      <c r="B2298" s="77" t="s">
        <v>5400</v>
      </c>
      <c r="C2298" s="29">
        <v>8</v>
      </c>
      <c r="D2298" s="29">
        <v>54</v>
      </c>
      <c r="E2298" s="329">
        <v>442</v>
      </c>
      <c r="F2298" s="29">
        <v>2000</v>
      </c>
      <c r="G2298" s="29">
        <v>1930</v>
      </c>
      <c r="H2298" s="313">
        <v>2028.5160000000001</v>
      </c>
      <c r="I2298" s="313">
        <v>1659.326088</v>
      </c>
      <c r="J2298" s="313">
        <v>1310.4213360000001</v>
      </c>
      <c r="K2298" s="20">
        <v>42.96</v>
      </c>
      <c r="L2298" s="314">
        <v>0.5</v>
      </c>
      <c r="M2298" s="315">
        <v>4</v>
      </c>
      <c r="N2298" s="772"/>
      <c r="O2298" s="372">
        <f t="shared" si="101"/>
        <v>54379</v>
      </c>
      <c r="X2298" s="313">
        <v>47286.111022128011</v>
      </c>
    </row>
    <row r="2299" spans="1:24" x14ac:dyDescent="0.3">
      <c r="A2299" s="77" t="s">
        <v>2542</v>
      </c>
      <c r="B2299" s="77" t="s">
        <v>5401</v>
      </c>
      <c r="C2299" s="29">
        <v>9</v>
      </c>
      <c r="D2299" s="29">
        <v>54</v>
      </c>
      <c r="E2299" s="329">
        <v>498</v>
      </c>
      <c r="F2299" s="29">
        <v>2000</v>
      </c>
      <c r="G2299" s="29">
        <v>1930</v>
      </c>
      <c r="H2299" s="313">
        <v>2282.0805</v>
      </c>
      <c r="I2299" s="313">
        <v>1866.741849</v>
      </c>
      <c r="J2299" s="313">
        <v>1474.224003</v>
      </c>
      <c r="K2299" s="20">
        <v>48.36</v>
      </c>
      <c r="L2299" s="314">
        <v>0.5</v>
      </c>
      <c r="M2299" s="315">
        <v>4</v>
      </c>
      <c r="N2299" s="772"/>
      <c r="O2299" s="372">
        <f t="shared" si="101"/>
        <v>60142</v>
      </c>
      <c r="X2299" s="313">
        <v>52297.237074060009</v>
      </c>
    </row>
    <row r="2300" spans="1:24" x14ac:dyDescent="0.3">
      <c r="A2300" s="77" t="s">
        <v>2543</v>
      </c>
      <c r="B2300" s="77" t="s">
        <v>5402</v>
      </c>
      <c r="C2300" s="29">
        <v>10</v>
      </c>
      <c r="D2300" s="29">
        <v>54</v>
      </c>
      <c r="E2300" s="329">
        <v>554</v>
      </c>
      <c r="F2300" s="29">
        <v>2000</v>
      </c>
      <c r="G2300" s="29">
        <v>1930</v>
      </c>
      <c r="H2300" s="313">
        <v>2535.645</v>
      </c>
      <c r="I2300" s="313">
        <v>2074.1576099999997</v>
      </c>
      <c r="J2300" s="313">
        <v>1638.02667</v>
      </c>
      <c r="K2300" s="20">
        <v>53.76</v>
      </c>
      <c r="L2300" s="314">
        <v>0.5</v>
      </c>
      <c r="M2300" s="315">
        <v>6</v>
      </c>
      <c r="N2300" s="772"/>
      <c r="O2300" s="372">
        <f t="shared" si="101"/>
        <v>65921</v>
      </c>
      <c r="X2300" s="313">
        <v>57322.272661632</v>
      </c>
    </row>
    <row r="2301" spans="1:24" x14ac:dyDescent="0.3">
      <c r="A2301" s="77" t="s">
        <v>2544</v>
      </c>
      <c r="B2301" s="77" t="s">
        <v>5403</v>
      </c>
      <c r="C2301" s="29">
        <v>11</v>
      </c>
      <c r="D2301" s="29">
        <v>54</v>
      </c>
      <c r="E2301" s="329">
        <v>610</v>
      </c>
      <c r="F2301" s="29">
        <v>2000</v>
      </c>
      <c r="G2301" s="29">
        <v>1930</v>
      </c>
      <c r="H2301" s="313">
        <v>2789.2094999999999</v>
      </c>
      <c r="I2301" s="313">
        <v>2281.573371</v>
      </c>
      <c r="J2301" s="313">
        <v>1801.8293370000001</v>
      </c>
      <c r="K2301" s="20">
        <v>59.16</v>
      </c>
      <c r="L2301" s="314">
        <v>0.5</v>
      </c>
      <c r="M2301" s="315">
        <v>6</v>
      </c>
      <c r="N2301" s="772"/>
      <c r="O2301" s="372">
        <f t="shared" si="101"/>
        <v>71707</v>
      </c>
      <c r="X2301" s="313">
        <v>62354.152331064004</v>
      </c>
    </row>
    <row r="2302" spans="1:24" x14ac:dyDescent="0.3">
      <c r="A2302" s="77" t="s">
        <v>2545</v>
      </c>
      <c r="B2302" s="77" t="s">
        <v>5404</v>
      </c>
      <c r="C2302" s="29">
        <v>12</v>
      </c>
      <c r="D2302" s="29">
        <v>54</v>
      </c>
      <c r="E2302" s="329">
        <v>666</v>
      </c>
      <c r="F2302" s="29">
        <v>2000</v>
      </c>
      <c r="G2302" s="29">
        <v>1930</v>
      </c>
      <c r="H2302" s="313">
        <v>3042.7739999999994</v>
      </c>
      <c r="I2302" s="313">
        <v>2488.9891319999992</v>
      </c>
      <c r="J2302" s="313">
        <v>1965.6320039999996</v>
      </c>
      <c r="K2302" s="20">
        <v>64.559999999999988</v>
      </c>
      <c r="L2302" s="314">
        <v>0.5</v>
      </c>
      <c r="M2302" s="315">
        <v>6</v>
      </c>
      <c r="N2302" s="772"/>
      <c r="O2302" s="372">
        <f t="shared" si="101"/>
        <v>77428</v>
      </c>
      <c r="X2302" s="313">
        <v>67328.947561391993</v>
      </c>
    </row>
    <row r="2303" spans="1:24" x14ac:dyDescent="0.3">
      <c r="A2303" s="77" t="s">
        <v>2546</v>
      </c>
      <c r="B2303" s="77" t="s">
        <v>5405</v>
      </c>
      <c r="C2303" s="29">
        <v>13</v>
      </c>
      <c r="D2303" s="29">
        <v>54</v>
      </c>
      <c r="E2303" s="329">
        <v>722</v>
      </c>
      <c r="F2303" s="29">
        <v>2000</v>
      </c>
      <c r="G2303" s="29">
        <v>1930</v>
      </c>
      <c r="H2303" s="313">
        <v>3296.3385000000003</v>
      </c>
      <c r="I2303" s="313">
        <v>2696.4048929999999</v>
      </c>
      <c r="J2303" s="313">
        <v>2129.4346710000004</v>
      </c>
      <c r="K2303" s="20">
        <v>69.959999999999994</v>
      </c>
      <c r="L2303" s="314">
        <v>0.5</v>
      </c>
      <c r="M2303" s="315">
        <v>6</v>
      </c>
      <c r="N2303" s="772"/>
      <c r="O2303" s="372">
        <f t="shared" si="101"/>
        <v>83149</v>
      </c>
      <c r="X2303" s="313">
        <v>72303.742791720011</v>
      </c>
    </row>
    <row r="2304" spans="1:24" x14ac:dyDescent="0.3">
      <c r="A2304" s="77" t="s">
        <v>2547</v>
      </c>
      <c r="B2304" s="77" t="s">
        <v>5406</v>
      </c>
      <c r="C2304" s="29">
        <v>14</v>
      </c>
      <c r="D2304" s="29">
        <v>54</v>
      </c>
      <c r="E2304" s="329">
        <v>778</v>
      </c>
      <c r="F2304" s="29">
        <v>2000</v>
      </c>
      <c r="G2304" s="29">
        <v>1930</v>
      </c>
      <c r="H2304" s="313">
        <v>3549.9030000000002</v>
      </c>
      <c r="I2304" s="313">
        <v>2903.8206540000001</v>
      </c>
      <c r="J2304" s="313">
        <v>2293.2373380000004</v>
      </c>
      <c r="K2304" s="20">
        <v>75.36</v>
      </c>
      <c r="L2304" s="314">
        <v>0.5</v>
      </c>
      <c r="M2304" s="315">
        <v>6</v>
      </c>
      <c r="N2304" s="773"/>
      <c r="O2304" s="372">
        <f t="shared" si="101"/>
        <v>88870</v>
      </c>
      <c r="X2304" s="313">
        <v>77278.538022048</v>
      </c>
    </row>
    <row r="2305" spans="1:24" x14ac:dyDescent="0.3">
      <c r="E2305" s="67"/>
      <c r="H2305" s="30"/>
      <c r="I2305" s="30"/>
      <c r="J2305" s="30"/>
      <c r="M2305" s="324"/>
      <c r="O2305" s="372">
        <f t="shared" si="101"/>
        <v>0</v>
      </c>
      <c r="X2305" s="30"/>
    </row>
    <row r="2306" spans="1:24" x14ac:dyDescent="0.3">
      <c r="B2306" s="325" t="s">
        <v>197</v>
      </c>
      <c r="E2306" s="67"/>
      <c r="H2306" s="33"/>
      <c r="I2306" s="33"/>
      <c r="J2306" s="33"/>
      <c r="M2306" s="324"/>
      <c r="O2306" s="372">
        <f t="shared" si="101"/>
        <v>0</v>
      </c>
      <c r="X2306" s="30"/>
    </row>
    <row r="2307" spans="1:24" x14ac:dyDescent="0.3">
      <c r="A2307" s="77" t="s">
        <v>2548</v>
      </c>
      <c r="B2307" s="77" t="s">
        <v>4049</v>
      </c>
      <c r="C2307" s="29">
        <v>2</v>
      </c>
      <c r="D2307" s="29">
        <v>54</v>
      </c>
      <c r="E2307" s="329">
        <v>106</v>
      </c>
      <c r="F2307" s="29">
        <v>2200</v>
      </c>
      <c r="G2307" s="29">
        <v>2130</v>
      </c>
      <c r="H2307" s="313">
        <v>557.3744999999999</v>
      </c>
      <c r="I2307" s="313">
        <v>455.93234099999989</v>
      </c>
      <c r="J2307" s="313">
        <v>360.06392699999992</v>
      </c>
      <c r="K2307" s="20">
        <v>11.52</v>
      </c>
      <c r="L2307" s="314">
        <v>0.5</v>
      </c>
      <c r="M2307" s="315">
        <v>2</v>
      </c>
      <c r="N2307" s="771" t="s">
        <v>186</v>
      </c>
      <c r="O2307" s="372">
        <f t="shared" si="101"/>
        <v>23833</v>
      </c>
      <c r="X2307" s="313">
        <v>20724.386743500003</v>
      </c>
    </row>
    <row r="2308" spans="1:24" x14ac:dyDescent="0.3">
      <c r="A2308" s="77" t="s">
        <v>2549</v>
      </c>
      <c r="B2308" s="77" t="s">
        <v>4050</v>
      </c>
      <c r="C2308" s="29">
        <v>3</v>
      </c>
      <c r="D2308" s="29">
        <v>54</v>
      </c>
      <c r="E2308" s="329">
        <v>162</v>
      </c>
      <c r="F2308" s="29">
        <v>2200</v>
      </c>
      <c r="G2308" s="29">
        <v>2130</v>
      </c>
      <c r="H2308" s="313">
        <v>836.64600000000007</v>
      </c>
      <c r="I2308" s="313">
        <v>684.37642800000003</v>
      </c>
      <c r="J2308" s="313">
        <v>540.47331600000007</v>
      </c>
      <c r="K2308" s="20">
        <v>17.399999999999999</v>
      </c>
      <c r="L2308" s="314">
        <v>0.5</v>
      </c>
      <c r="M2308" s="315">
        <v>4</v>
      </c>
      <c r="N2308" s="772"/>
      <c r="O2308" s="372">
        <f t="shared" si="101"/>
        <v>30789</v>
      </c>
      <c r="X2308" s="313">
        <v>26773.011038598001</v>
      </c>
    </row>
    <row r="2309" spans="1:24" x14ac:dyDescent="0.3">
      <c r="A2309" s="77" t="s">
        <v>2550</v>
      </c>
      <c r="B2309" s="77" t="s">
        <v>4051</v>
      </c>
      <c r="C2309" s="29">
        <v>4</v>
      </c>
      <c r="D2309" s="29">
        <v>54</v>
      </c>
      <c r="E2309" s="329">
        <v>218</v>
      </c>
      <c r="F2309" s="29">
        <v>2200</v>
      </c>
      <c r="G2309" s="29">
        <v>2130</v>
      </c>
      <c r="H2309" s="313">
        <v>1115.9175000000002</v>
      </c>
      <c r="I2309" s="313">
        <v>912.82051500000011</v>
      </c>
      <c r="J2309" s="313">
        <v>720.88270500000021</v>
      </c>
      <c r="K2309" s="20">
        <v>23.28</v>
      </c>
      <c r="L2309" s="314">
        <v>0.5</v>
      </c>
      <c r="M2309" s="315">
        <v>4</v>
      </c>
      <c r="N2309" s="772"/>
      <c r="O2309" s="372">
        <f t="shared" si="101"/>
        <v>37759</v>
      </c>
      <c r="X2309" s="313">
        <v>32834.315845232006</v>
      </c>
    </row>
    <row r="2310" spans="1:24" x14ac:dyDescent="0.3">
      <c r="A2310" s="77" t="s">
        <v>2551</v>
      </c>
      <c r="B2310" s="77" t="s">
        <v>5407</v>
      </c>
      <c r="C2310" s="29">
        <v>5</v>
      </c>
      <c r="D2310" s="29">
        <v>54</v>
      </c>
      <c r="E2310" s="329">
        <v>274</v>
      </c>
      <c r="F2310" s="29">
        <v>2200</v>
      </c>
      <c r="G2310" s="29">
        <v>2130</v>
      </c>
      <c r="H2310" s="313">
        <v>1395.1890000000001</v>
      </c>
      <c r="I2310" s="313">
        <v>1141.264602</v>
      </c>
      <c r="J2310" s="313">
        <v>901.29209400000002</v>
      </c>
      <c r="K2310" s="20">
        <v>29.160000000000004</v>
      </c>
      <c r="L2310" s="314">
        <v>0.5</v>
      </c>
      <c r="M2310" s="315">
        <v>4</v>
      </c>
      <c r="N2310" s="772"/>
      <c r="O2310" s="372">
        <f t="shared" si="101"/>
        <v>44745</v>
      </c>
      <c r="X2310" s="313">
        <v>38908.301163402</v>
      </c>
    </row>
    <row r="2311" spans="1:24" x14ac:dyDescent="0.3">
      <c r="A2311" s="77" t="s">
        <v>2552</v>
      </c>
      <c r="B2311" s="77" t="s">
        <v>5408</v>
      </c>
      <c r="C2311" s="29">
        <v>6</v>
      </c>
      <c r="D2311" s="29">
        <v>54</v>
      </c>
      <c r="E2311" s="329">
        <v>330</v>
      </c>
      <c r="F2311" s="29">
        <v>2200</v>
      </c>
      <c r="G2311" s="29">
        <v>2130</v>
      </c>
      <c r="H2311" s="313">
        <v>1673.2920000000001</v>
      </c>
      <c r="I2311" s="313">
        <v>1368.7528560000001</v>
      </c>
      <c r="J2311" s="313">
        <v>1080.9466320000001</v>
      </c>
      <c r="K2311" s="20">
        <v>35.04</v>
      </c>
      <c r="L2311" s="314">
        <v>0.5</v>
      </c>
      <c r="M2311" s="315">
        <v>4</v>
      </c>
      <c r="N2311" s="772"/>
      <c r="O2311" s="372">
        <f t="shared" si="101"/>
        <v>51744</v>
      </c>
      <c r="X2311" s="313">
        <v>44994.966993108006</v>
      </c>
    </row>
    <row r="2312" spans="1:24" x14ac:dyDescent="0.3">
      <c r="A2312" s="77" t="s">
        <v>2553</v>
      </c>
      <c r="B2312" s="77" t="s">
        <v>5409</v>
      </c>
      <c r="C2312" s="29">
        <v>7</v>
      </c>
      <c r="D2312" s="29">
        <v>54</v>
      </c>
      <c r="E2312" s="329">
        <v>386</v>
      </c>
      <c r="F2312" s="29">
        <v>2200</v>
      </c>
      <c r="G2312" s="29">
        <v>2130</v>
      </c>
      <c r="H2312" s="313">
        <v>1951.395</v>
      </c>
      <c r="I2312" s="313">
        <v>1596.2411099999999</v>
      </c>
      <c r="J2312" s="313">
        <v>1260.6011699999999</v>
      </c>
      <c r="K2312" s="20">
        <v>40.92</v>
      </c>
      <c r="L2312" s="314">
        <v>0.5</v>
      </c>
      <c r="M2312" s="315">
        <v>4</v>
      </c>
      <c r="N2312" s="772"/>
      <c r="O2312" s="372">
        <f t="shared" si="101"/>
        <v>58758</v>
      </c>
      <c r="X2312" s="313">
        <v>51094.313334350009</v>
      </c>
    </row>
    <row r="2313" spans="1:24" x14ac:dyDescent="0.3">
      <c r="A2313" s="77" t="s">
        <v>2554</v>
      </c>
      <c r="B2313" s="77" t="s">
        <v>5410</v>
      </c>
      <c r="C2313" s="29">
        <v>8</v>
      </c>
      <c r="D2313" s="29">
        <v>54</v>
      </c>
      <c r="E2313" s="329">
        <v>442</v>
      </c>
      <c r="F2313" s="29">
        <v>2200</v>
      </c>
      <c r="G2313" s="29">
        <v>2130</v>
      </c>
      <c r="H2313" s="313">
        <v>2231.8350000000005</v>
      </c>
      <c r="I2313" s="313">
        <v>1825.6410300000002</v>
      </c>
      <c r="J2313" s="313">
        <v>1441.7654100000004</v>
      </c>
      <c r="K2313" s="20">
        <v>46.800000000000004</v>
      </c>
      <c r="L2313" s="314">
        <v>0.5</v>
      </c>
      <c r="M2313" s="315">
        <v>4</v>
      </c>
      <c r="N2313" s="772"/>
      <c r="O2313" s="372">
        <f t="shared" si="101"/>
        <v>65790</v>
      </c>
      <c r="X2313" s="313">
        <v>57208.495693712001</v>
      </c>
    </row>
    <row r="2314" spans="1:24" x14ac:dyDescent="0.3">
      <c r="A2314" s="77" t="s">
        <v>2555</v>
      </c>
      <c r="B2314" s="77" t="s">
        <v>5411</v>
      </c>
      <c r="C2314" s="29">
        <v>9</v>
      </c>
      <c r="D2314" s="29">
        <v>54</v>
      </c>
      <c r="E2314" s="329">
        <v>498</v>
      </c>
      <c r="F2314" s="29">
        <v>2200</v>
      </c>
      <c r="G2314" s="29">
        <v>2130</v>
      </c>
      <c r="H2314" s="313">
        <v>2509.9380000000001</v>
      </c>
      <c r="I2314" s="313">
        <v>2053.1292840000001</v>
      </c>
      <c r="J2314" s="313">
        <v>1621.4199480000002</v>
      </c>
      <c r="K2314" s="20">
        <v>52.680000000000007</v>
      </c>
      <c r="L2314" s="314">
        <v>0.5</v>
      </c>
      <c r="M2314" s="315">
        <v>4</v>
      </c>
      <c r="N2314" s="772"/>
      <c r="O2314" s="372">
        <f t="shared" si="101"/>
        <v>72833</v>
      </c>
      <c r="X2314" s="313">
        <v>63333.205312740021</v>
      </c>
    </row>
    <row r="2315" spans="1:24" x14ac:dyDescent="0.3">
      <c r="A2315" s="77" t="s">
        <v>2556</v>
      </c>
      <c r="B2315" s="77" t="s">
        <v>5412</v>
      </c>
      <c r="C2315" s="29">
        <v>10</v>
      </c>
      <c r="D2315" s="29">
        <v>54</v>
      </c>
      <c r="E2315" s="329">
        <v>554</v>
      </c>
      <c r="F2315" s="29">
        <v>2200</v>
      </c>
      <c r="G2315" s="29">
        <v>2130</v>
      </c>
      <c r="H2315" s="313">
        <v>2789.2094999999999</v>
      </c>
      <c r="I2315" s="313">
        <v>2281.573371</v>
      </c>
      <c r="J2315" s="313">
        <v>1801.8293370000001</v>
      </c>
      <c r="K2315" s="20">
        <v>58.56</v>
      </c>
      <c r="L2315" s="314">
        <v>0.5</v>
      </c>
      <c r="M2315" s="315">
        <v>6</v>
      </c>
      <c r="N2315" s="772"/>
      <c r="O2315" s="372">
        <f t="shared" si="101"/>
        <v>79896</v>
      </c>
      <c r="X2315" s="313">
        <v>69474.915475328002</v>
      </c>
    </row>
    <row r="2316" spans="1:24" x14ac:dyDescent="0.3">
      <c r="A2316" s="77" t="s">
        <v>2557</v>
      </c>
      <c r="B2316" s="77" t="s">
        <v>5413</v>
      </c>
      <c r="C2316" s="29">
        <v>11</v>
      </c>
      <c r="D2316" s="29">
        <v>54</v>
      </c>
      <c r="E2316" s="329">
        <v>610</v>
      </c>
      <c r="F2316" s="29">
        <v>2200</v>
      </c>
      <c r="G2316" s="29">
        <v>2130</v>
      </c>
      <c r="H2316" s="313">
        <v>3068.4810000000002</v>
      </c>
      <c r="I2316" s="313">
        <v>2510.0174579999998</v>
      </c>
      <c r="J2316" s="313">
        <v>1982.2387260000003</v>
      </c>
      <c r="K2316" s="20">
        <v>64.440000000000012</v>
      </c>
      <c r="L2316" s="314">
        <v>0.5</v>
      </c>
      <c r="M2316" s="315">
        <v>6</v>
      </c>
      <c r="N2316" s="772"/>
      <c r="O2316" s="372">
        <f t="shared" si="101"/>
        <v>86969</v>
      </c>
      <c r="X2316" s="313">
        <v>75624.990626856001</v>
      </c>
    </row>
    <row r="2317" spans="1:24" x14ac:dyDescent="0.3">
      <c r="A2317" s="77" t="s">
        <v>2558</v>
      </c>
      <c r="B2317" s="77" t="s">
        <v>5414</v>
      </c>
      <c r="C2317" s="29">
        <v>12</v>
      </c>
      <c r="D2317" s="29">
        <v>54</v>
      </c>
      <c r="E2317" s="329">
        <v>666</v>
      </c>
      <c r="F2317" s="29">
        <v>2200</v>
      </c>
      <c r="G2317" s="29">
        <v>2130</v>
      </c>
      <c r="H2317" s="313">
        <v>3347.7525000000001</v>
      </c>
      <c r="I2317" s="313">
        <v>2738.4615449999997</v>
      </c>
      <c r="J2317" s="313">
        <v>2162.648115</v>
      </c>
      <c r="K2317" s="20">
        <v>70.319999999999993</v>
      </c>
      <c r="L2317" s="314">
        <v>0.5</v>
      </c>
      <c r="M2317" s="315">
        <v>6</v>
      </c>
      <c r="N2317" s="772"/>
      <c r="O2317" s="372">
        <f t="shared" ref="O2317:O2380" si="102">ROUND(X2317*1.15,0)</f>
        <v>93961</v>
      </c>
      <c r="X2317" s="313">
        <v>81705.295908367974</v>
      </c>
    </row>
    <row r="2318" spans="1:24" x14ac:dyDescent="0.3">
      <c r="A2318" s="77" t="s">
        <v>2559</v>
      </c>
      <c r="B2318" s="77" t="s">
        <v>5415</v>
      </c>
      <c r="C2318" s="29">
        <v>13</v>
      </c>
      <c r="D2318" s="29">
        <v>54</v>
      </c>
      <c r="E2318" s="329">
        <v>722</v>
      </c>
      <c r="F2318" s="29">
        <v>2200</v>
      </c>
      <c r="G2318" s="29">
        <v>2130</v>
      </c>
      <c r="H2318" s="313">
        <v>3625.8555000000001</v>
      </c>
      <c r="I2318" s="313">
        <v>2965.949799</v>
      </c>
      <c r="J2318" s="313">
        <v>2342.3026530000002</v>
      </c>
      <c r="K2318" s="20">
        <v>76.2</v>
      </c>
      <c r="L2318" s="314">
        <v>0.5</v>
      </c>
      <c r="M2318" s="315">
        <v>6</v>
      </c>
      <c r="N2318" s="772"/>
      <c r="O2318" s="372">
        <f t="shared" si="102"/>
        <v>100953</v>
      </c>
      <c r="X2318" s="313">
        <v>87785.601189880021</v>
      </c>
    </row>
    <row r="2319" spans="1:24" x14ac:dyDescent="0.3">
      <c r="A2319" s="77" t="s">
        <v>2560</v>
      </c>
      <c r="B2319" s="77" t="s">
        <v>5416</v>
      </c>
      <c r="C2319" s="29">
        <v>14</v>
      </c>
      <c r="D2319" s="29">
        <v>54</v>
      </c>
      <c r="E2319" s="329">
        <v>778</v>
      </c>
      <c r="F2319" s="29">
        <v>2200</v>
      </c>
      <c r="G2319" s="29">
        <v>2130</v>
      </c>
      <c r="H2319" s="313">
        <v>3905.1270000000004</v>
      </c>
      <c r="I2319" s="313">
        <v>3194.3938860000003</v>
      </c>
      <c r="J2319" s="313">
        <v>2522.7120420000001</v>
      </c>
      <c r="K2319" s="20">
        <v>82.08</v>
      </c>
      <c r="L2319" s="314">
        <v>0.5</v>
      </c>
      <c r="M2319" s="315">
        <v>6</v>
      </c>
      <c r="N2319" s="773"/>
      <c r="O2319" s="372">
        <f t="shared" si="102"/>
        <v>107946</v>
      </c>
      <c r="X2319" s="313">
        <v>93865.906471391994</v>
      </c>
    </row>
    <row r="2320" spans="1:24" x14ac:dyDescent="0.3">
      <c r="C2320" s="311"/>
      <c r="D2320" s="311"/>
      <c r="E2320" s="334"/>
      <c r="F2320" s="311"/>
      <c r="G2320" s="311"/>
      <c r="H2320" s="33"/>
      <c r="I2320" s="33"/>
      <c r="J2320" s="33"/>
      <c r="K2320" s="311"/>
      <c r="L2320" s="322"/>
      <c r="M2320" s="322"/>
      <c r="O2320" s="372">
        <f t="shared" si="102"/>
        <v>0</v>
      </c>
      <c r="X2320" s="33"/>
    </row>
    <row r="2321" spans="1:24" x14ac:dyDescent="0.3">
      <c r="B2321" s="325" t="s">
        <v>198</v>
      </c>
      <c r="E2321" s="67"/>
      <c r="H2321" s="33"/>
      <c r="I2321" s="33"/>
      <c r="J2321" s="33"/>
      <c r="O2321" s="372">
        <f t="shared" si="102"/>
        <v>0</v>
      </c>
      <c r="X2321" s="30"/>
    </row>
    <row r="2322" spans="1:24" x14ac:dyDescent="0.3">
      <c r="A2322" s="77" t="s">
        <v>2561</v>
      </c>
      <c r="B2322" s="77" t="s">
        <v>4052</v>
      </c>
      <c r="C2322" s="29">
        <v>2</v>
      </c>
      <c r="D2322" s="29">
        <v>54</v>
      </c>
      <c r="E2322" s="329">
        <v>106</v>
      </c>
      <c r="F2322" s="29">
        <v>2250</v>
      </c>
      <c r="G2322" s="29">
        <v>2180</v>
      </c>
      <c r="H2322" s="313">
        <v>566.72249999999985</v>
      </c>
      <c r="I2322" s="313">
        <v>463.57900499999982</v>
      </c>
      <c r="J2322" s="313">
        <v>366.10273499999994</v>
      </c>
      <c r="K2322" s="20">
        <v>11.760000000000002</v>
      </c>
      <c r="L2322" s="314">
        <v>0.5</v>
      </c>
      <c r="M2322" s="315">
        <v>2</v>
      </c>
      <c r="N2322" s="771" t="s">
        <v>186</v>
      </c>
      <c r="O2322" s="372">
        <f t="shared" si="102"/>
        <v>24306</v>
      </c>
      <c r="X2322" s="313">
        <v>21135.500533124999</v>
      </c>
    </row>
    <row r="2323" spans="1:24" x14ac:dyDescent="0.3">
      <c r="A2323" s="77" t="s">
        <v>2562</v>
      </c>
      <c r="B2323" s="77" t="s">
        <v>4053</v>
      </c>
      <c r="C2323" s="29">
        <v>3</v>
      </c>
      <c r="D2323" s="29">
        <v>54</v>
      </c>
      <c r="E2323" s="329">
        <v>162</v>
      </c>
      <c r="F2323" s="29">
        <v>2250</v>
      </c>
      <c r="G2323" s="29">
        <v>2180</v>
      </c>
      <c r="H2323" s="313">
        <v>849.4994999999999</v>
      </c>
      <c r="I2323" s="313">
        <v>694.89059099999986</v>
      </c>
      <c r="J2323" s="313">
        <v>548.77667699999995</v>
      </c>
      <c r="K2323" s="20">
        <v>17.760000000000002</v>
      </c>
      <c r="L2323" s="314">
        <v>0.5</v>
      </c>
      <c r="M2323" s="315">
        <v>4</v>
      </c>
      <c r="N2323" s="772"/>
      <c r="O2323" s="372">
        <f t="shared" si="102"/>
        <v>31420</v>
      </c>
      <c r="X2323" s="313">
        <v>27321.593562202503</v>
      </c>
    </row>
    <row r="2324" spans="1:24" x14ac:dyDescent="0.3">
      <c r="A2324" s="77" t="s">
        <v>2563</v>
      </c>
      <c r="B2324" s="77" t="s">
        <v>4054</v>
      </c>
      <c r="C2324" s="29">
        <v>4</v>
      </c>
      <c r="D2324" s="29">
        <v>54</v>
      </c>
      <c r="E2324" s="329">
        <v>218</v>
      </c>
      <c r="F2324" s="29">
        <v>2250</v>
      </c>
      <c r="G2324" s="29">
        <v>2180</v>
      </c>
      <c r="H2324" s="313">
        <v>1132.2764999999999</v>
      </c>
      <c r="I2324" s="313">
        <v>926.20217699999989</v>
      </c>
      <c r="J2324" s="313">
        <v>731.45061899999996</v>
      </c>
      <c r="K2324" s="20">
        <v>23.76</v>
      </c>
      <c r="L2324" s="314">
        <v>0.5</v>
      </c>
      <c r="M2324" s="315">
        <v>4</v>
      </c>
      <c r="N2324" s="772"/>
      <c r="O2324" s="372">
        <f t="shared" si="102"/>
        <v>38549</v>
      </c>
      <c r="X2324" s="313">
        <v>33520.655296259996</v>
      </c>
    </row>
    <row r="2325" spans="1:24" x14ac:dyDescent="0.3">
      <c r="A2325" s="77" t="s">
        <v>2564</v>
      </c>
      <c r="B2325" s="77" t="s">
        <v>5417</v>
      </c>
      <c r="C2325" s="29">
        <v>5</v>
      </c>
      <c r="D2325" s="29">
        <v>54</v>
      </c>
      <c r="E2325" s="329">
        <v>274</v>
      </c>
      <c r="F2325" s="29">
        <v>2250</v>
      </c>
      <c r="G2325" s="29">
        <v>2180</v>
      </c>
      <c r="H2325" s="313">
        <v>1416.222</v>
      </c>
      <c r="I2325" s="313">
        <v>1158.4695959999999</v>
      </c>
      <c r="J2325" s="313">
        <v>914.879412</v>
      </c>
      <c r="K2325" s="20">
        <v>29.76</v>
      </c>
      <c r="L2325" s="314">
        <v>0.5</v>
      </c>
      <c r="M2325" s="315">
        <v>4</v>
      </c>
      <c r="N2325" s="772"/>
      <c r="O2325" s="372">
        <f t="shared" si="102"/>
        <v>45693</v>
      </c>
      <c r="X2325" s="313">
        <v>39732.685735297506</v>
      </c>
    </row>
    <row r="2326" spans="1:24" x14ac:dyDescent="0.3">
      <c r="A2326" s="77" t="s">
        <v>2565</v>
      </c>
      <c r="B2326" s="77" t="s">
        <v>5418</v>
      </c>
      <c r="C2326" s="29">
        <v>6</v>
      </c>
      <c r="D2326" s="29">
        <v>54</v>
      </c>
      <c r="E2326" s="329">
        <v>330</v>
      </c>
      <c r="F2326" s="29">
        <v>2250</v>
      </c>
      <c r="G2326" s="29">
        <v>2180</v>
      </c>
      <c r="H2326" s="313">
        <v>1698.9989999999998</v>
      </c>
      <c r="I2326" s="313">
        <v>1389.7811819999997</v>
      </c>
      <c r="J2326" s="313">
        <v>1097.5533539999999</v>
      </c>
      <c r="K2326" s="20">
        <v>35.760000000000005</v>
      </c>
      <c r="L2326" s="314">
        <v>0.5</v>
      </c>
      <c r="M2326" s="315">
        <v>4</v>
      </c>
      <c r="N2326" s="772"/>
      <c r="O2326" s="372">
        <f t="shared" si="102"/>
        <v>52851</v>
      </c>
      <c r="X2326" s="313">
        <v>45957.684879314998</v>
      </c>
    </row>
    <row r="2327" spans="1:24" x14ac:dyDescent="0.3">
      <c r="A2327" s="77" t="s">
        <v>2566</v>
      </c>
      <c r="B2327" s="77" t="s">
        <v>5419</v>
      </c>
      <c r="C2327" s="29">
        <v>7</v>
      </c>
      <c r="D2327" s="29">
        <v>54</v>
      </c>
      <c r="E2327" s="329">
        <v>386</v>
      </c>
      <c r="F2327" s="29">
        <v>2250</v>
      </c>
      <c r="G2327" s="29">
        <v>2180</v>
      </c>
      <c r="H2327" s="313">
        <v>1981.7760000000003</v>
      </c>
      <c r="I2327" s="313">
        <v>1621.0927680000002</v>
      </c>
      <c r="J2327" s="313">
        <v>1280.2272960000003</v>
      </c>
      <c r="K2327" s="20">
        <v>41.760000000000005</v>
      </c>
      <c r="L2327" s="314">
        <v>0.5</v>
      </c>
      <c r="M2327" s="315">
        <v>4</v>
      </c>
      <c r="N2327" s="772"/>
      <c r="O2327" s="372">
        <f t="shared" si="102"/>
        <v>60025</v>
      </c>
      <c r="X2327" s="313">
        <v>52195.652728312496</v>
      </c>
    </row>
    <row r="2328" spans="1:24" x14ac:dyDescent="0.3">
      <c r="A2328" s="77" t="s">
        <v>2567</v>
      </c>
      <c r="B2328" s="77" t="s">
        <v>5420</v>
      </c>
      <c r="C2328" s="29">
        <v>8</v>
      </c>
      <c r="D2328" s="29">
        <v>54</v>
      </c>
      <c r="E2328" s="329">
        <v>442</v>
      </c>
      <c r="F2328" s="29">
        <v>2250</v>
      </c>
      <c r="G2328" s="29">
        <v>2180</v>
      </c>
      <c r="H2328" s="313">
        <v>2265.7215000000001</v>
      </c>
      <c r="I2328" s="313">
        <v>1853.360187</v>
      </c>
      <c r="J2328" s="313">
        <v>1463.6560890000001</v>
      </c>
      <c r="K2328" s="20">
        <v>47.760000000000005</v>
      </c>
      <c r="L2328" s="314">
        <v>0.5</v>
      </c>
      <c r="M2328" s="315">
        <v>4</v>
      </c>
      <c r="N2328" s="772"/>
      <c r="O2328" s="372">
        <f t="shared" si="102"/>
        <v>67216</v>
      </c>
      <c r="X2328" s="313">
        <v>58448.793777660001</v>
      </c>
    </row>
    <row r="2329" spans="1:24" x14ac:dyDescent="0.3">
      <c r="A2329" s="77" t="s">
        <v>2568</v>
      </c>
      <c r="B2329" s="77" t="s">
        <v>5421</v>
      </c>
      <c r="C2329" s="29">
        <v>9</v>
      </c>
      <c r="D2329" s="29">
        <v>54</v>
      </c>
      <c r="E2329" s="329">
        <v>498</v>
      </c>
      <c r="F2329" s="29">
        <v>2250</v>
      </c>
      <c r="G2329" s="29">
        <v>2180</v>
      </c>
      <c r="H2329" s="313">
        <v>2548.4984999999997</v>
      </c>
      <c r="I2329" s="313">
        <v>2084.6717729999996</v>
      </c>
      <c r="J2329" s="313">
        <v>1646.330031</v>
      </c>
      <c r="K2329" s="20">
        <v>53.760000000000005</v>
      </c>
      <c r="L2329" s="314">
        <v>0.5</v>
      </c>
      <c r="M2329" s="315">
        <v>4</v>
      </c>
      <c r="N2329" s="772"/>
      <c r="O2329" s="372">
        <f t="shared" si="102"/>
        <v>74420</v>
      </c>
      <c r="X2329" s="313">
        <v>64712.70134257499</v>
      </c>
    </row>
    <row r="2330" spans="1:24" x14ac:dyDescent="0.3">
      <c r="A2330" s="77" t="s">
        <v>2569</v>
      </c>
      <c r="B2330" s="77" t="s">
        <v>5422</v>
      </c>
      <c r="C2330" s="29">
        <v>10</v>
      </c>
      <c r="D2330" s="29">
        <v>54</v>
      </c>
      <c r="E2330" s="329">
        <v>554</v>
      </c>
      <c r="F2330" s="29">
        <v>2250</v>
      </c>
      <c r="G2330" s="29">
        <v>2180</v>
      </c>
      <c r="H2330" s="313">
        <v>2831.2754999999997</v>
      </c>
      <c r="I2330" s="313">
        <v>2315.9833589999998</v>
      </c>
      <c r="J2330" s="313">
        <v>1829.0039729999999</v>
      </c>
      <c r="K2330" s="20">
        <v>59.76</v>
      </c>
      <c r="L2330" s="314">
        <v>0.5</v>
      </c>
      <c r="M2330" s="315">
        <v>6</v>
      </c>
      <c r="N2330" s="772"/>
      <c r="O2330" s="372">
        <f t="shared" si="102"/>
        <v>81643</v>
      </c>
      <c r="X2330" s="313">
        <v>70993.995827040009</v>
      </c>
    </row>
    <row r="2331" spans="1:24" x14ac:dyDescent="0.3">
      <c r="A2331" s="77" t="s">
        <v>2570</v>
      </c>
      <c r="B2331" s="77" t="s">
        <v>5423</v>
      </c>
      <c r="C2331" s="29">
        <v>11</v>
      </c>
      <c r="D2331" s="29">
        <v>54</v>
      </c>
      <c r="E2331" s="329">
        <v>610</v>
      </c>
      <c r="F2331" s="29">
        <v>2250</v>
      </c>
      <c r="G2331" s="29">
        <v>2180</v>
      </c>
      <c r="H2331" s="313">
        <v>3115.2209999999995</v>
      </c>
      <c r="I2331" s="313">
        <v>2548.2507779999996</v>
      </c>
      <c r="J2331" s="313">
        <v>2012.4327659999997</v>
      </c>
      <c r="K2331" s="20">
        <v>65.760000000000005</v>
      </c>
      <c r="L2331" s="314">
        <v>0.5</v>
      </c>
      <c r="M2331" s="315">
        <v>6</v>
      </c>
      <c r="N2331" s="772"/>
      <c r="O2331" s="372">
        <f t="shared" si="102"/>
        <v>88876</v>
      </c>
      <c r="X2331" s="313">
        <v>77283.845413830015</v>
      </c>
    </row>
    <row r="2332" spans="1:24" x14ac:dyDescent="0.3">
      <c r="A2332" s="77" t="s">
        <v>2571</v>
      </c>
      <c r="B2332" s="77" t="s">
        <v>5424</v>
      </c>
      <c r="C2332" s="29">
        <v>12</v>
      </c>
      <c r="D2332" s="29">
        <v>54</v>
      </c>
      <c r="E2332" s="329">
        <v>666</v>
      </c>
      <c r="F2332" s="29">
        <v>2250</v>
      </c>
      <c r="G2332" s="29">
        <v>2180</v>
      </c>
      <c r="H2332" s="313">
        <v>3397.9979999999996</v>
      </c>
      <c r="I2332" s="313">
        <v>2779.5623639999994</v>
      </c>
      <c r="J2332" s="313">
        <v>2195.1067079999998</v>
      </c>
      <c r="K2332" s="20">
        <v>71.760000000000005</v>
      </c>
      <c r="L2332" s="314">
        <v>0.5</v>
      </c>
      <c r="M2332" s="315">
        <v>6</v>
      </c>
      <c r="N2332" s="772"/>
      <c r="O2332" s="372">
        <f t="shared" si="102"/>
        <v>96028</v>
      </c>
      <c r="X2332" s="313">
        <v>83502.339451740016</v>
      </c>
    </row>
    <row r="2333" spans="1:24" x14ac:dyDescent="0.3">
      <c r="A2333" s="77" t="s">
        <v>2572</v>
      </c>
      <c r="B2333" s="77" t="s">
        <v>5425</v>
      </c>
      <c r="C2333" s="29">
        <v>13</v>
      </c>
      <c r="D2333" s="29">
        <v>54</v>
      </c>
      <c r="E2333" s="329">
        <v>722</v>
      </c>
      <c r="F2333" s="29">
        <v>2250</v>
      </c>
      <c r="G2333" s="29">
        <v>2180</v>
      </c>
      <c r="H2333" s="313">
        <v>3680.7750000000001</v>
      </c>
      <c r="I2333" s="313">
        <v>3010.8739499999997</v>
      </c>
      <c r="J2333" s="313">
        <v>2377.7806500000002</v>
      </c>
      <c r="K2333" s="20">
        <v>77.760000000000005</v>
      </c>
      <c r="L2333" s="314">
        <v>0.5</v>
      </c>
      <c r="M2333" s="315">
        <v>6</v>
      </c>
      <c r="N2333" s="772"/>
      <c r="O2333" s="372">
        <f t="shared" si="102"/>
        <v>103179</v>
      </c>
      <c r="X2333" s="313">
        <v>89720.833489650002</v>
      </c>
    </row>
    <row r="2334" spans="1:24" x14ac:dyDescent="0.3">
      <c r="A2334" s="77" t="s">
        <v>2573</v>
      </c>
      <c r="B2334" s="77" t="s">
        <v>5426</v>
      </c>
      <c r="C2334" s="29">
        <v>14</v>
      </c>
      <c r="D2334" s="29">
        <v>54</v>
      </c>
      <c r="E2334" s="329">
        <v>778</v>
      </c>
      <c r="F2334" s="29">
        <v>2250</v>
      </c>
      <c r="G2334" s="29">
        <v>2180</v>
      </c>
      <c r="H2334" s="313">
        <v>3964.7204999999999</v>
      </c>
      <c r="I2334" s="313">
        <v>3243.1413689999999</v>
      </c>
      <c r="J2334" s="313">
        <v>2561.2094430000002</v>
      </c>
      <c r="K2334" s="20">
        <v>83.76</v>
      </c>
      <c r="L2334" s="314">
        <v>0.5</v>
      </c>
      <c r="M2334" s="315">
        <v>6</v>
      </c>
      <c r="N2334" s="773"/>
      <c r="O2334" s="372">
        <f t="shared" si="102"/>
        <v>110330</v>
      </c>
      <c r="X2334" s="313">
        <v>95939.327527560017</v>
      </c>
    </row>
    <row r="2335" spans="1:24" x14ac:dyDescent="0.3">
      <c r="E2335" s="67"/>
      <c r="H2335" s="30"/>
      <c r="I2335" s="30"/>
      <c r="J2335" s="30"/>
      <c r="M2335" s="324"/>
      <c r="O2335" s="372">
        <f t="shared" si="102"/>
        <v>0</v>
      </c>
      <c r="X2335" s="30"/>
    </row>
    <row r="2336" spans="1:24" x14ac:dyDescent="0.3">
      <c r="B2336" s="325" t="s">
        <v>199</v>
      </c>
      <c r="E2336" s="67"/>
      <c r="H2336" s="30"/>
      <c r="I2336" s="30"/>
      <c r="J2336" s="30"/>
      <c r="M2336" s="324"/>
      <c r="O2336" s="372">
        <f t="shared" si="102"/>
        <v>0</v>
      </c>
      <c r="X2336" s="30"/>
    </row>
    <row r="2337" spans="1:24" x14ac:dyDescent="0.3">
      <c r="A2337" s="77" t="s">
        <v>2574</v>
      </c>
      <c r="B2337" s="77" t="s">
        <v>4055</v>
      </c>
      <c r="C2337" s="29">
        <v>2</v>
      </c>
      <c r="D2337" s="29">
        <v>54</v>
      </c>
      <c r="E2337" s="329">
        <v>106</v>
      </c>
      <c r="F2337" s="29">
        <v>2500</v>
      </c>
      <c r="G2337" s="29">
        <v>2430</v>
      </c>
      <c r="H2337" s="313">
        <v>634.49549999999999</v>
      </c>
      <c r="I2337" s="313">
        <v>519.01731899999993</v>
      </c>
      <c r="J2337" s="313">
        <v>409.88409300000001</v>
      </c>
      <c r="K2337" s="20">
        <v>12.96</v>
      </c>
      <c r="L2337" s="314">
        <v>0.5</v>
      </c>
      <c r="M2337" s="315">
        <v>2</v>
      </c>
      <c r="N2337" s="771" t="s">
        <v>186</v>
      </c>
      <c r="O2337" s="372">
        <f t="shared" si="102"/>
        <v>29625</v>
      </c>
      <c r="X2337" s="313">
        <v>25760.530666406255</v>
      </c>
    </row>
    <row r="2338" spans="1:24" x14ac:dyDescent="0.3">
      <c r="A2338" s="77" t="s">
        <v>2575</v>
      </c>
      <c r="B2338" s="77" t="s">
        <v>4056</v>
      </c>
      <c r="C2338" s="29">
        <v>3</v>
      </c>
      <c r="D2338" s="29">
        <v>54</v>
      </c>
      <c r="E2338" s="329">
        <v>162</v>
      </c>
      <c r="F2338" s="29">
        <v>2500</v>
      </c>
      <c r="G2338" s="29">
        <v>2430</v>
      </c>
      <c r="H2338" s="313">
        <v>951.15900000000011</v>
      </c>
      <c r="I2338" s="313">
        <v>778.04806200000007</v>
      </c>
      <c r="J2338" s="313">
        <v>614.44871400000011</v>
      </c>
      <c r="K2338" s="20">
        <v>19.559999999999999</v>
      </c>
      <c r="L2338" s="314">
        <v>0.5</v>
      </c>
      <c r="M2338" s="315">
        <v>4</v>
      </c>
      <c r="N2338" s="772"/>
      <c r="O2338" s="372">
        <f t="shared" si="102"/>
        <v>38517</v>
      </c>
      <c r="X2338" s="313">
        <v>33493.146952753115</v>
      </c>
    </row>
    <row r="2339" spans="1:24" x14ac:dyDescent="0.3">
      <c r="A2339" s="77" t="s">
        <v>2576</v>
      </c>
      <c r="B2339" s="77" t="s">
        <v>4057</v>
      </c>
      <c r="C2339" s="29">
        <v>4</v>
      </c>
      <c r="D2339" s="29">
        <v>54</v>
      </c>
      <c r="E2339" s="329">
        <v>218</v>
      </c>
      <c r="F2339" s="29">
        <v>2500</v>
      </c>
      <c r="G2339" s="29">
        <v>2430</v>
      </c>
      <c r="H2339" s="313">
        <v>1267.8225</v>
      </c>
      <c r="I2339" s="313">
        <v>1037.0788049999999</v>
      </c>
      <c r="J2339" s="313">
        <v>819.01333499999998</v>
      </c>
      <c r="K2339" s="20">
        <v>26.16</v>
      </c>
      <c r="L2339" s="314">
        <v>0.5</v>
      </c>
      <c r="M2339" s="315">
        <v>4</v>
      </c>
      <c r="N2339" s="772"/>
      <c r="O2339" s="372">
        <f t="shared" si="102"/>
        <v>47428</v>
      </c>
      <c r="X2339" s="313">
        <v>41241.974120325001</v>
      </c>
    </row>
    <row r="2340" spans="1:24" x14ac:dyDescent="0.3">
      <c r="A2340" s="77" t="s">
        <v>2577</v>
      </c>
      <c r="B2340" s="77" t="s">
        <v>5427</v>
      </c>
      <c r="C2340" s="29">
        <v>5</v>
      </c>
      <c r="D2340" s="29">
        <v>54</v>
      </c>
      <c r="E2340" s="329">
        <v>274</v>
      </c>
      <c r="F2340" s="29">
        <v>2500</v>
      </c>
      <c r="G2340" s="29">
        <v>2430</v>
      </c>
      <c r="H2340" s="313">
        <v>1584.4859999999999</v>
      </c>
      <c r="I2340" s="313">
        <v>1296.1095479999999</v>
      </c>
      <c r="J2340" s="313">
        <v>1023.577956</v>
      </c>
      <c r="K2340" s="20">
        <v>32.76</v>
      </c>
      <c r="L2340" s="314">
        <v>0.5</v>
      </c>
      <c r="M2340" s="315">
        <v>4</v>
      </c>
      <c r="N2340" s="772"/>
      <c r="O2340" s="372">
        <f t="shared" si="102"/>
        <v>56358</v>
      </c>
      <c r="X2340" s="313">
        <v>49007.012169121866</v>
      </c>
    </row>
    <row r="2341" spans="1:24" x14ac:dyDescent="0.3">
      <c r="A2341" s="77" t="s">
        <v>2578</v>
      </c>
      <c r="B2341" s="77" t="s">
        <v>5428</v>
      </c>
      <c r="C2341" s="29">
        <v>6</v>
      </c>
      <c r="D2341" s="29">
        <v>54</v>
      </c>
      <c r="E2341" s="329">
        <v>330</v>
      </c>
      <c r="F2341" s="29">
        <v>2500</v>
      </c>
      <c r="G2341" s="29">
        <v>2430</v>
      </c>
      <c r="H2341" s="313">
        <v>1901.1494999999998</v>
      </c>
      <c r="I2341" s="313">
        <v>1555.1402909999997</v>
      </c>
      <c r="J2341" s="313">
        <v>1228.1425769999998</v>
      </c>
      <c r="K2341" s="20">
        <v>39.36</v>
      </c>
      <c r="L2341" s="314">
        <v>0.5</v>
      </c>
      <c r="M2341" s="315">
        <v>4</v>
      </c>
      <c r="N2341" s="772"/>
      <c r="O2341" s="372">
        <f t="shared" si="102"/>
        <v>65307</v>
      </c>
      <c r="X2341" s="313">
        <v>56788.261099143769</v>
      </c>
    </row>
    <row r="2342" spans="1:24" x14ac:dyDescent="0.3">
      <c r="A2342" s="77" t="s">
        <v>2579</v>
      </c>
      <c r="B2342" s="77" t="s">
        <v>5429</v>
      </c>
      <c r="C2342" s="29">
        <v>7</v>
      </c>
      <c r="D2342" s="29">
        <v>54</v>
      </c>
      <c r="E2342" s="329">
        <v>386</v>
      </c>
      <c r="F2342" s="29">
        <v>2500</v>
      </c>
      <c r="G2342" s="29">
        <v>2430</v>
      </c>
      <c r="H2342" s="313">
        <v>2217.8130000000001</v>
      </c>
      <c r="I2342" s="313">
        <v>1814.171034</v>
      </c>
      <c r="J2342" s="313">
        <v>1432.7071980000001</v>
      </c>
      <c r="K2342" s="20">
        <v>45.96</v>
      </c>
      <c r="L2342" s="314">
        <v>0.5</v>
      </c>
      <c r="M2342" s="315">
        <v>4</v>
      </c>
      <c r="N2342" s="772"/>
      <c r="O2342" s="372">
        <f t="shared" si="102"/>
        <v>74274</v>
      </c>
      <c r="X2342" s="313">
        <v>64585.720910390635</v>
      </c>
    </row>
    <row r="2343" spans="1:24" x14ac:dyDescent="0.3">
      <c r="A2343" s="77" t="s">
        <v>2580</v>
      </c>
      <c r="B2343" s="77" t="s">
        <v>5430</v>
      </c>
      <c r="C2343" s="29">
        <v>8</v>
      </c>
      <c r="D2343" s="29">
        <v>54</v>
      </c>
      <c r="E2343" s="329">
        <v>442</v>
      </c>
      <c r="F2343" s="29">
        <v>2500</v>
      </c>
      <c r="G2343" s="29">
        <v>2430</v>
      </c>
      <c r="H2343" s="313">
        <v>2535.645</v>
      </c>
      <c r="I2343" s="313">
        <v>2074.1576099999997</v>
      </c>
      <c r="J2343" s="313">
        <v>1638.02667</v>
      </c>
      <c r="K2343" s="20">
        <v>52.56</v>
      </c>
      <c r="L2343" s="314">
        <v>0.5</v>
      </c>
      <c r="M2343" s="315">
        <v>4</v>
      </c>
      <c r="N2343" s="772"/>
      <c r="O2343" s="372">
        <f t="shared" si="102"/>
        <v>83262</v>
      </c>
      <c r="X2343" s="313">
        <v>72402.147222075015</v>
      </c>
    </row>
    <row r="2344" spans="1:24" x14ac:dyDescent="0.3">
      <c r="A2344" s="77" t="s">
        <v>2581</v>
      </c>
      <c r="B2344" s="77" t="s">
        <v>5431</v>
      </c>
      <c r="C2344" s="29">
        <v>9</v>
      </c>
      <c r="D2344" s="29">
        <v>54</v>
      </c>
      <c r="E2344" s="329">
        <v>498</v>
      </c>
      <c r="F2344" s="29">
        <v>2500</v>
      </c>
      <c r="G2344" s="29">
        <v>2430</v>
      </c>
      <c r="H2344" s="313">
        <v>2852.3084999999996</v>
      </c>
      <c r="I2344" s="313">
        <v>2333.1883529999996</v>
      </c>
      <c r="J2344" s="313">
        <v>1842.5912909999997</v>
      </c>
      <c r="K2344" s="20">
        <v>59.16</v>
      </c>
      <c r="L2344" s="314">
        <v>0.5</v>
      </c>
      <c r="M2344" s="315">
        <v>4</v>
      </c>
      <c r="N2344" s="772"/>
      <c r="O2344" s="372">
        <f t="shared" si="102"/>
        <v>92267</v>
      </c>
      <c r="X2344" s="313">
        <v>80232.031678218744</v>
      </c>
    </row>
    <row r="2345" spans="1:24" x14ac:dyDescent="0.3">
      <c r="A2345" s="77" t="s">
        <v>2582</v>
      </c>
      <c r="B2345" s="77" t="s">
        <v>5432</v>
      </c>
      <c r="C2345" s="29">
        <v>10</v>
      </c>
      <c r="D2345" s="29">
        <v>54</v>
      </c>
      <c r="E2345" s="329">
        <v>554</v>
      </c>
      <c r="F2345" s="29">
        <v>2500</v>
      </c>
      <c r="G2345" s="29">
        <v>2430</v>
      </c>
      <c r="H2345" s="313">
        <v>3170.1405</v>
      </c>
      <c r="I2345" s="313">
        <v>2593.1749289999998</v>
      </c>
      <c r="J2345" s="313">
        <v>2047.9107630000001</v>
      </c>
      <c r="K2345" s="20">
        <v>65.760000000000005</v>
      </c>
      <c r="L2345" s="314">
        <v>0.5</v>
      </c>
      <c r="M2345" s="315">
        <v>6</v>
      </c>
      <c r="N2345" s="772"/>
      <c r="O2345" s="372">
        <f t="shared" si="102"/>
        <v>101296</v>
      </c>
      <c r="X2345" s="313">
        <v>88083.649783800036</v>
      </c>
    </row>
    <row r="2346" spans="1:24" x14ac:dyDescent="0.3">
      <c r="A2346" s="77" t="s">
        <v>2583</v>
      </c>
      <c r="B2346" s="77" t="s">
        <v>5433</v>
      </c>
      <c r="C2346" s="29">
        <v>11</v>
      </c>
      <c r="D2346" s="29">
        <v>54</v>
      </c>
      <c r="E2346" s="329">
        <v>610</v>
      </c>
      <c r="F2346" s="29">
        <v>2500</v>
      </c>
      <c r="G2346" s="29">
        <v>2430</v>
      </c>
      <c r="H2346" s="313">
        <v>3486.8040000000001</v>
      </c>
      <c r="I2346" s="313">
        <v>2852.205672</v>
      </c>
      <c r="J2346" s="313">
        <v>2252.4753840000003</v>
      </c>
      <c r="K2346" s="20">
        <v>72.36</v>
      </c>
      <c r="L2346" s="314">
        <v>0.5</v>
      </c>
      <c r="M2346" s="315">
        <v>6</v>
      </c>
      <c r="N2346" s="772"/>
      <c r="O2346" s="372">
        <f t="shared" si="102"/>
        <v>110338</v>
      </c>
      <c r="X2346" s="313">
        <v>95945.961767287517</v>
      </c>
    </row>
    <row r="2347" spans="1:24" x14ac:dyDescent="0.3">
      <c r="A2347" s="77" t="s">
        <v>2584</v>
      </c>
      <c r="B2347" s="77" t="s">
        <v>5434</v>
      </c>
      <c r="C2347" s="29">
        <v>12</v>
      </c>
      <c r="D2347" s="29">
        <v>54</v>
      </c>
      <c r="E2347" s="329">
        <v>666</v>
      </c>
      <c r="F2347" s="29">
        <v>2500</v>
      </c>
      <c r="G2347" s="29">
        <v>2430</v>
      </c>
      <c r="H2347" s="313">
        <v>3803.4674999999993</v>
      </c>
      <c r="I2347" s="313">
        <v>3111.2364149999994</v>
      </c>
      <c r="J2347" s="313">
        <v>2457.0400049999998</v>
      </c>
      <c r="K2347" s="20">
        <v>78.959999999999994</v>
      </c>
      <c r="L2347" s="314">
        <v>0.5</v>
      </c>
      <c r="M2347" s="315">
        <v>6</v>
      </c>
      <c r="N2347" s="772"/>
      <c r="O2347" s="372">
        <f t="shared" si="102"/>
        <v>119277</v>
      </c>
      <c r="X2347" s="313">
        <v>103719.07931467501</v>
      </c>
    </row>
    <row r="2348" spans="1:24" x14ac:dyDescent="0.3">
      <c r="A2348" s="77" t="s">
        <v>2585</v>
      </c>
      <c r="B2348" s="77" t="s">
        <v>5435</v>
      </c>
      <c r="C2348" s="29">
        <v>13</v>
      </c>
      <c r="D2348" s="29">
        <v>54</v>
      </c>
      <c r="E2348" s="329">
        <v>722</v>
      </c>
      <c r="F2348" s="29">
        <v>2500</v>
      </c>
      <c r="G2348" s="29">
        <v>2430</v>
      </c>
      <c r="H2348" s="313">
        <v>4120.1310000000003</v>
      </c>
      <c r="I2348" s="313">
        <v>3370.2671580000001</v>
      </c>
      <c r="J2348" s="313">
        <v>2661.6046260000003</v>
      </c>
      <c r="K2348" s="20">
        <v>85.56</v>
      </c>
      <c r="L2348" s="314">
        <v>0.5</v>
      </c>
      <c r="M2348" s="315">
        <v>6</v>
      </c>
      <c r="N2348" s="772"/>
      <c r="O2348" s="372">
        <f t="shared" si="102"/>
        <v>128216</v>
      </c>
      <c r="X2348" s="313">
        <v>111492.19686206248</v>
      </c>
    </row>
    <row r="2349" spans="1:24" x14ac:dyDescent="0.3">
      <c r="A2349" s="77" t="s">
        <v>2586</v>
      </c>
      <c r="B2349" s="77" t="s">
        <v>5436</v>
      </c>
      <c r="C2349" s="29">
        <v>14</v>
      </c>
      <c r="D2349" s="29">
        <v>54</v>
      </c>
      <c r="E2349" s="329">
        <v>778</v>
      </c>
      <c r="F2349" s="29">
        <v>2500</v>
      </c>
      <c r="G2349" s="29">
        <v>2430</v>
      </c>
      <c r="H2349" s="313">
        <v>4437.9629999999997</v>
      </c>
      <c r="I2349" s="313">
        <v>3630.2537339999994</v>
      </c>
      <c r="J2349" s="313">
        <v>2866.924098</v>
      </c>
      <c r="K2349" s="20">
        <v>92.16</v>
      </c>
      <c r="L2349" s="314">
        <v>0.5</v>
      </c>
      <c r="M2349" s="315">
        <v>6</v>
      </c>
      <c r="N2349" s="773"/>
      <c r="O2349" s="372">
        <f t="shared" si="102"/>
        <v>137155</v>
      </c>
      <c r="X2349" s="313">
        <v>119265.31440945</v>
      </c>
    </row>
    <row r="2350" spans="1:24" x14ac:dyDescent="0.3">
      <c r="E2350" s="67"/>
      <c r="H2350" s="30"/>
      <c r="I2350" s="30"/>
      <c r="J2350" s="30"/>
      <c r="M2350" s="324"/>
      <c r="O2350" s="372">
        <f t="shared" si="102"/>
        <v>0</v>
      </c>
      <c r="X2350" s="30"/>
    </row>
    <row r="2351" spans="1:24" x14ac:dyDescent="0.3">
      <c r="B2351" s="325" t="s">
        <v>200</v>
      </c>
      <c r="E2351" s="67"/>
      <c r="H2351" s="30"/>
      <c r="I2351" s="30"/>
      <c r="J2351" s="30"/>
      <c r="M2351" s="324"/>
      <c r="O2351" s="372">
        <f t="shared" si="102"/>
        <v>0</v>
      </c>
      <c r="X2351" s="30"/>
    </row>
    <row r="2352" spans="1:24" x14ac:dyDescent="0.3">
      <c r="A2352" s="77" t="s">
        <v>2587</v>
      </c>
      <c r="B2352" s="77" t="s">
        <v>4058</v>
      </c>
      <c r="C2352" s="29">
        <v>2</v>
      </c>
      <c r="D2352" s="29">
        <v>54</v>
      </c>
      <c r="E2352" s="329">
        <v>106</v>
      </c>
      <c r="F2352" s="29">
        <v>3000</v>
      </c>
      <c r="G2352" s="29">
        <v>2930</v>
      </c>
      <c r="H2352" s="313">
        <v>760.69349999999986</v>
      </c>
      <c r="I2352" s="313">
        <v>622.24728299999981</v>
      </c>
      <c r="J2352" s="313">
        <v>491.4080009999999</v>
      </c>
      <c r="K2352" s="20">
        <v>15.36</v>
      </c>
      <c r="L2352" s="314">
        <v>0.5</v>
      </c>
      <c r="M2352" s="315">
        <v>2</v>
      </c>
      <c r="N2352" s="771" t="s">
        <v>186</v>
      </c>
      <c r="O2352" s="372">
        <f t="shared" si="102"/>
        <v>34943</v>
      </c>
      <c r="X2352" s="313">
        <v>30385.560799687504</v>
      </c>
    </row>
    <row r="2353" spans="1:24" x14ac:dyDescent="0.3">
      <c r="A2353" s="77" t="s">
        <v>2588</v>
      </c>
      <c r="B2353" s="77" t="s">
        <v>4059</v>
      </c>
      <c r="C2353" s="29">
        <v>3</v>
      </c>
      <c r="D2353" s="29">
        <v>54</v>
      </c>
      <c r="E2353" s="329">
        <v>162</v>
      </c>
      <c r="F2353" s="29">
        <v>3000</v>
      </c>
      <c r="G2353" s="29">
        <v>2930</v>
      </c>
      <c r="H2353" s="313">
        <v>1141.6244999999999</v>
      </c>
      <c r="I2353" s="313">
        <v>933.84884099999988</v>
      </c>
      <c r="J2353" s="313">
        <v>737.48942699999998</v>
      </c>
      <c r="K2353" s="20">
        <v>23.16</v>
      </c>
      <c r="L2353" s="314">
        <v>0.5</v>
      </c>
      <c r="M2353" s="315">
        <v>4</v>
      </c>
      <c r="N2353" s="772"/>
      <c r="O2353" s="372">
        <f t="shared" si="102"/>
        <v>45614</v>
      </c>
      <c r="X2353" s="313">
        <v>39664.700343303746</v>
      </c>
    </row>
    <row r="2354" spans="1:24" x14ac:dyDescent="0.3">
      <c r="A2354" s="77" t="s">
        <v>2589</v>
      </c>
      <c r="B2354" s="77" t="s">
        <v>4060</v>
      </c>
      <c r="C2354" s="29">
        <v>4</v>
      </c>
      <c r="D2354" s="29">
        <v>54</v>
      </c>
      <c r="E2354" s="329">
        <v>218</v>
      </c>
      <c r="F2354" s="29">
        <v>3000</v>
      </c>
      <c r="G2354" s="29">
        <v>2930</v>
      </c>
      <c r="H2354" s="313">
        <v>1521.3869999999997</v>
      </c>
      <c r="I2354" s="313">
        <v>1244.4945659999996</v>
      </c>
      <c r="J2354" s="313">
        <v>982.8160019999998</v>
      </c>
      <c r="K2354" s="20">
        <v>30.96</v>
      </c>
      <c r="L2354" s="314">
        <v>0.5</v>
      </c>
      <c r="M2354" s="315">
        <v>4</v>
      </c>
      <c r="N2354" s="772"/>
      <c r="O2354" s="372">
        <f t="shared" si="102"/>
        <v>56308</v>
      </c>
      <c r="X2354" s="313">
        <v>48963.292944390007</v>
      </c>
    </row>
    <row r="2355" spans="1:24" x14ac:dyDescent="0.3">
      <c r="A2355" s="77" t="s">
        <v>2590</v>
      </c>
      <c r="B2355" s="77" t="s">
        <v>5437</v>
      </c>
      <c r="C2355" s="29">
        <v>5</v>
      </c>
      <c r="D2355" s="29">
        <v>54</v>
      </c>
      <c r="E2355" s="329">
        <v>274</v>
      </c>
      <c r="F2355" s="29">
        <v>3000</v>
      </c>
      <c r="G2355" s="29">
        <v>2930</v>
      </c>
      <c r="H2355" s="313">
        <v>1902.3180000000002</v>
      </c>
      <c r="I2355" s="313">
        <v>1556.0961240000001</v>
      </c>
      <c r="J2355" s="313">
        <v>1228.8974280000002</v>
      </c>
      <c r="K2355" s="20">
        <v>38.76</v>
      </c>
      <c r="L2355" s="314">
        <v>0.5</v>
      </c>
      <c r="M2355" s="315">
        <v>4</v>
      </c>
      <c r="N2355" s="772"/>
      <c r="O2355" s="372">
        <f t="shared" si="102"/>
        <v>67024</v>
      </c>
      <c r="X2355" s="313">
        <v>58281.338602946264</v>
      </c>
    </row>
    <row r="2356" spans="1:24" x14ac:dyDescent="0.3">
      <c r="A2356" s="77" t="s">
        <v>2591</v>
      </c>
      <c r="B2356" s="77" t="s">
        <v>5438</v>
      </c>
      <c r="C2356" s="29">
        <v>6</v>
      </c>
      <c r="D2356" s="29">
        <v>54</v>
      </c>
      <c r="E2356" s="329">
        <v>330</v>
      </c>
      <c r="F2356" s="29">
        <v>3000</v>
      </c>
      <c r="G2356" s="29">
        <v>2930</v>
      </c>
      <c r="H2356" s="313">
        <v>2282.0805</v>
      </c>
      <c r="I2356" s="313">
        <v>1866.741849</v>
      </c>
      <c r="J2356" s="313">
        <v>1474.224003</v>
      </c>
      <c r="K2356" s="20">
        <v>46.56</v>
      </c>
      <c r="L2356" s="314">
        <v>0.5</v>
      </c>
      <c r="M2356" s="315">
        <v>4</v>
      </c>
      <c r="N2356" s="772"/>
      <c r="O2356" s="372">
        <f t="shared" si="102"/>
        <v>77762</v>
      </c>
      <c r="X2356" s="313">
        <v>67618.837318972495</v>
      </c>
    </row>
    <row r="2357" spans="1:24" x14ac:dyDescent="0.3">
      <c r="A2357" s="77" t="s">
        <v>2592</v>
      </c>
      <c r="B2357" s="77" t="s">
        <v>5439</v>
      </c>
      <c r="C2357" s="29">
        <v>7</v>
      </c>
      <c r="D2357" s="29">
        <v>54</v>
      </c>
      <c r="E2357" s="329">
        <v>386</v>
      </c>
      <c r="F2357" s="29">
        <v>3000</v>
      </c>
      <c r="G2357" s="29">
        <v>2930</v>
      </c>
      <c r="H2357" s="313">
        <v>2663.0114999999996</v>
      </c>
      <c r="I2357" s="313">
        <v>2178.3434069999994</v>
      </c>
      <c r="J2357" s="313">
        <v>1720.3054289999998</v>
      </c>
      <c r="K2357" s="20">
        <v>54.36</v>
      </c>
      <c r="L2357" s="314">
        <v>0.5</v>
      </c>
      <c r="M2357" s="315">
        <v>4</v>
      </c>
      <c r="N2357" s="772"/>
      <c r="O2357" s="372">
        <f t="shared" si="102"/>
        <v>88522</v>
      </c>
      <c r="X2357" s="313">
        <v>76975.789092468738</v>
      </c>
    </row>
    <row r="2358" spans="1:24" x14ac:dyDescent="0.3">
      <c r="A2358" s="77" t="s">
        <v>2593</v>
      </c>
      <c r="B2358" s="77" t="s">
        <v>5440</v>
      </c>
      <c r="C2358" s="29">
        <v>8</v>
      </c>
      <c r="D2358" s="29">
        <v>54</v>
      </c>
      <c r="E2358" s="329">
        <v>442</v>
      </c>
      <c r="F2358" s="29">
        <v>3000</v>
      </c>
      <c r="G2358" s="29">
        <v>2930</v>
      </c>
      <c r="H2358" s="313">
        <v>3042.7739999999994</v>
      </c>
      <c r="I2358" s="313">
        <v>2488.9891319999992</v>
      </c>
      <c r="J2358" s="313">
        <v>1965.6320039999996</v>
      </c>
      <c r="K2358" s="20">
        <v>62.160000000000004</v>
      </c>
      <c r="L2358" s="314">
        <v>0.5</v>
      </c>
      <c r="M2358" s="315">
        <v>4</v>
      </c>
      <c r="N2358" s="772"/>
      <c r="O2358" s="372">
        <f t="shared" si="102"/>
        <v>99309</v>
      </c>
      <c r="X2358" s="313">
        <v>86355.500666490014</v>
      </c>
    </row>
    <row r="2359" spans="1:24" x14ac:dyDescent="0.3">
      <c r="A2359" s="77" t="s">
        <v>2594</v>
      </c>
      <c r="B2359" s="77" t="s">
        <v>5441</v>
      </c>
      <c r="C2359" s="29">
        <v>9</v>
      </c>
      <c r="D2359" s="29">
        <v>54</v>
      </c>
      <c r="E2359" s="329">
        <v>498</v>
      </c>
      <c r="F2359" s="29">
        <v>3000</v>
      </c>
      <c r="G2359" s="29">
        <v>2930</v>
      </c>
      <c r="H2359" s="313">
        <v>3423.7049999999999</v>
      </c>
      <c r="I2359" s="313">
        <v>2800.5906899999995</v>
      </c>
      <c r="J2359" s="313">
        <v>2211.7134300000002</v>
      </c>
      <c r="K2359" s="20">
        <v>69.959999999999994</v>
      </c>
      <c r="L2359" s="314">
        <v>0.5</v>
      </c>
      <c r="M2359" s="315">
        <v>4</v>
      </c>
      <c r="N2359" s="772"/>
      <c r="O2359" s="372">
        <f t="shared" si="102"/>
        <v>110114</v>
      </c>
      <c r="X2359" s="313">
        <v>95751.362013862497</v>
      </c>
    </row>
    <row r="2360" spans="1:24" x14ac:dyDescent="0.3">
      <c r="A2360" s="77" t="s">
        <v>2595</v>
      </c>
      <c r="B2360" s="77" t="s">
        <v>5442</v>
      </c>
      <c r="C2360" s="29">
        <v>10</v>
      </c>
      <c r="D2360" s="29">
        <v>54</v>
      </c>
      <c r="E2360" s="329">
        <v>554</v>
      </c>
      <c r="F2360" s="29">
        <v>3000</v>
      </c>
      <c r="G2360" s="29">
        <v>2930</v>
      </c>
      <c r="H2360" s="313">
        <v>3803.4674999999993</v>
      </c>
      <c r="I2360" s="313">
        <v>3111.2364149999994</v>
      </c>
      <c r="J2360" s="313">
        <v>2457.0400049999998</v>
      </c>
      <c r="K2360" s="20">
        <v>77.760000000000005</v>
      </c>
      <c r="L2360" s="314">
        <v>0.5</v>
      </c>
      <c r="M2360" s="315">
        <v>6</v>
      </c>
      <c r="N2360" s="772"/>
      <c r="O2360" s="372">
        <f t="shared" si="102"/>
        <v>120949</v>
      </c>
      <c r="X2360" s="313">
        <v>105173.30374056002</v>
      </c>
    </row>
    <row r="2361" spans="1:24" x14ac:dyDescent="0.3">
      <c r="A2361" s="77" t="s">
        <v>2596</v>
      </c>
      <c r="B2361" s="77" t="s">
        <v>5443</v>
      </c>
      <c r="C2361" s="29">
        <v>11</v>
      </c>
      <c r="D2361" s="29">
        <v>54</v>
      </c>
      <c r="E2361" s="329">
        <v>610</v>
      </c>
      <c r="F2361" s="29">
        <v>3000</v>
      </c>
      <c r="G2361" s="29">
        <v>2930</v>
      </c>
      <c r="H2361" s="313">
        <v>4184.3985000000002</v>
      </c>
      <c r="I2361" s="313">
        <v>3422.8379730000001</v>
      </c>
      <c r="J2361" s="313">
        <v>2703.121431</v>
      </c>
      <c r="K2361" s="20">
        <v>85.56</v>
      </c>
      <c r="L2361" s="314">
        <v>0.5</v>
      </c>
      <c r="M2361" s="315">
        <v>6</v>
      </c>
      <c r="N2361" s="772"/>
      <c r="O2361" s="372">
        <f t="shared" si="102"/>
        <v>131799</v>
      </c>
      <c r="X2361" s="313">
        <v>114608.07812074502</v>
      </c>
    </row>
    <row r="2362" spans="1:24" x14ac:dyDescent="0.3">
      <c r="A2362" s="77" t="s">
        <v>2597</v>
      </c>
      <c r="B2362" s="77" t="s">
        <v>5444</v>
      </c>
      <c r="C2362" s="29">
        <v>12</v>
      </c>
      <c r="D2362" s="29">
        <v>54</v>
      </c>
      <c r="E2362" s="329">
        <v>666</v>
      </c>
      <c r="F2362" s="29">
        <v>3000</v>
      </c>
      <c r="G2362" s="29">
        <v>2930</v>
      </c>
      <c r="H2362" s="313">
        <v>4564.1610000000001</v>
      </c>
      <c r="I2362" s="313">
        <v>3733.483698</v>
      </c>
      <c r="J2362" s="313">
        <v>2948.4480060000001</v>
      </c>
      <c r="K2362" s="20">
        <v>93.36</v>
      </c>
      <c r="L2362" s="314">
        <v>0.5</v>
      </c>
      <c r="M2362" s="315">
        <v>6</v>
      </c>
      <c r="N2362" s="772"/>
      <c r="O2362" s="372">
        <f t="shared" si="102"/>
        <v>142526</v>
      </c>
      <c r="X2362" s="313">
        <v>123935.81917760998</v>
      </c>
    </row>
    <row r="2363" spans="1:24" x14ac:dyDescent="0.3">
      <c r="A2363" s="77" t="s">
        <v>2598</v>
      </c>
      <c r="B2363" s="77" t="s">
        <v>5445</v>
      </c>
      <c r="C2363" s="29">
        <v>13</v>
      </c>
      <c r="D2363" s="29">
        <v>54</v>
      </c>
      <c r="E2363" s="329">
        <v>722</v>
      </c>
      <c r="F2363" s="29">
        <v>3000</v>
      </c>
      <c r="G2363" s="29">
        <v>2930</v>
      </c>
      <c r="H2363" s="313">
        <v>4945.0919999999996</v>
      </c>
      <c r="I2363" s="313">
        <v>4045.0852559999994</v>
      </c>
      <c r="J2363" s="313">
        <v>3194.5294319999998</v>
      </c>
      <c r="K2363" s="20">
        <v>101.16000000000001</v>
      </c>
      <c r="L2363" s="314">
        <v>0.5</v>
      </c>
      <c r="M2363" s="315">
        <v>6</v>
      </c>
      <c r="N2363" s="772"/>
      <c r="O2363" s="372">
        <f t="shared" si="102"/>
        <v>153253</v>
      </c>
      <c r="X2363" s="313">
        <v>133263.56023447501</v>
      </c>
    </row>
    <row r="2364" spans="1:24" x14ac:dyDescent="0.3">
      <c r="A2364" s="77" t="s">
        <v>2599</v>
      </c>
      <c r="B2364" s="77" t="s">
        <v>5446</v>
      </c>
      <c r="C2364" s="29">
        <v>14</v>
      </c>
      <c r="D2364" s="29">
        <v>54</v>
      </c>
      <c r="E2364" s="329">
        <v>778</v>
      </c>
      <c r="F2364" s="29">
        <v>3000</v>
      </c>
      <c r="G2364" s="29">
        <v>2930</v>
      </c>
      <c r="H2364" s="313">
        <v>5324.8544999999995</v>
      </c>
      <c r="I2364" s="313">
        <v>4355.7309809999997</v>
      </c>
      <c r="J2364" s="313">
        <v>3439.8560069999999</v>
      </c>
      <c r="K2364" s="20">
        <v>108.96</v>
      </c>
      <c r="L2364" s="314">
        <v>0.5</v>
      </c>
      <c r="M2364" s="315">
        <v>6</v>
      </c>
      <c r="N2364" s="773"/>
      <c r="O2364" s="372">
        <f t="shared" si="102"/>
        <v>163980</v>
      </c>
      <c r="X2364" s="313">
        <v>142591.30129134003</v>
      </c>
    </row>
    <row r="2365" spans="1:24" x14ac:dyDescent="0.3">
      <c r="O2365" s="372">
        <f t="shared" si="102"/>
        <v>0</v>
      </c>
    </row>
    <row r="2366" spans="1:24" x14ac:dyDescent="0.3">
      <c r="A2366" s="77" t="s">
        <v>2600</v>
      </c>
      <c r="B2366" s="77" t="s">
        <v>4061</v>
      </c>
      <c r="C2366" s="29">
        <v>2</v>
      </c>
      <c r="D2366" s="29">
        <v>55</v>
      </c>
      <c r="E2366" s="29">
        <v>500</v>
      </c>
      <c r="F2366" s="29">
        <v>82</v>
      </c>
      <c r="G2366" s="29">
        <v>50</v>
      </c>
      <c r="H2366" s="313">
        <v>88.56</v>
      </c>
      <c r="I2366" s="313">
        <v>72.442080000000004</v>
      </c>
      <c r="J2366" s="313">
        <v>57.209760000000003</v>
      </c>
      <c r="K2366" s="29">
        <v>4</v>
      </c>
      <c r="L2366" s="314">
        <v>0.5</v>
      </c>
      <c r="M2366" s="341">
        <v>2</v>
      </c>
      <c r="N2366" s="771" t="s">
        <v>201</v>
      </c>
      <c r="O2366" s="372">
        <f t="shared" si="102"/>
        <v>10178</v>
      </c>
      <c r="X2366" s="313">
        <v>8850.3181915500008</v>
      </c>
    </row>
    <row r="2367" spans="1:24" x14ac:dyDescent="0.3">
      <c r="A2367" s="77" t="s">
        <v>2601</v>
      </c>
      <c r="B2367" s="77" t="s">
        <v>4062</v>
      </c>
      <c r="C2367" s="29">
        <v>3</v>
      </c>
      <c r="D2367" s="29">
        <v>55</v>
      </c>
      <c r="E2367" s="29">
        <v>500</v>
      </c>
      <c r="F2367" s="29">
        <v>132</v>
      </c>
      <c r="G2367" s="29">
        <v>100</v>
      </c>
      <c r="H2367" s="313">
        <v>143.91</v>
      </c>
      <c r="I2367" s="313">
        <v>117.71838</v>
      </c>
      <c r="J2367" s="313">
        <v>92.965860000000006</v>
      </c>
      <c r="K2367" s="29">
        <v>5.0999999999999996</v>
      </c>
      <c r="L2367" s="314">
        <v>0.5</v>
      </c>
      <c r="M2367" s="341">
        <v>4</v>
      </c>
      <c r="N2367" s="772"/>
      <c r="O2367" s="372">
        <f t="shared" si="102"/>
        <v>11980</v>
      </c>
      <c r="X2367" s="313">
        <v>10417.639686596998</v>
      </c>
    </row>
    <row r="2368" spans="1:24" x14ac:dyDescent="0.3">
      <c r="A2368" s="77" t="s">
        <v>2602</v>
      </c>
      <c r="B2368" s="77" t="s">
        <v>4063</v>
      </c>
      <c r="C2368" s="29">
        <v>4</v>
      </c>
      <c r="D2368" s="29">
        <v>55</v>
      </c>
      <c r="E2368" s="29">
        <v>500</v>
      </c>
      <c r="F2368" s="29">
        <v>182</v>
      </c>
      <c r="G2368" s="29">
        <v>150</v>
      </c>
      <c r="H2368" s="313">
        <v>199.26000000000002</v>
      </c>
      <c r="I2368" s="313">
        <v>162.99468000000002</v>
      </c>
      <c r="J2368" s="313">
        <v>128.72196000000002</v>
      </c>
      <c r="K2368" s="29">
        <v>6.2</v>
      </c>
      <c r="L2368" s="314">
        <v>0.5</v>
      </c>
      <c r="M2368" s="341">
        <v>4</v>
      </c>
      <c r="N2368" s="772"/>
      <c r="O2368" s="372">
        <f t="shared" si="102"/>
        <v>13786</v>
      </c>
      <c r="X2368" s="313">
        <v>11988.24251724</v>
      </c>
    </row>
    <row r="2369" spans="1:24" x14ac:dyDescent="0.3">
      <c r="A2369" s="317" t="s">
        <v>2603</v>
      </c>
      <c r="B2369" s="317" t="s">
        <v>5447</v>
      </c>
      <c r="C2369" s="318">
        <v>5</v>
      </c>
      <c r="D2369" s="318">
        <v>55</v>
      </c>
      <c r="E2369" s="318">
        <v>500</v>
      </c>
      <c r="F2369" s="318">
        <v>232</v>
      </c>
      <c r="G2369" s="318">
        <v>200</v>
      </c>
      <c r="H2369" s="319">
        <v>254.60999999999999</v>
      </c>
      <c r="I2369" s="319">
        <v>208.27097999999998</v>
      </c>
      <c r="J2369" s="319">
        <v>164.47806</v>
      </c>
      <c r="K2369" s="318">
        <v>7.3</v>
      </c>
      <c r="L2369" s="320">
        <v>0.5</v>
      </c>
      <c r="M2369" s="342">
        <v>4</v>
      </c>
      <c r="N2369" s="772"/>
      <c r="O2369" s="372">
        <f t="shared" si="102"/>
        <v>15596</v>
      </c>
      <c r="X2369" s="319">
        <v>13561.407476298002</v>
      </c>
    </row>
    <row r="2370" spans="1:24" x14ac:dyDescent="0.3">
      <c r="A2370" s="77" t="s">
        <v>2604</v>
      </c>
      <c r="B2370" s="77" t="s">
        <v>5448</v>
      </c>
      <c r="C2370" s="29">
        <v>6</v>
      </c>
      <c r="D2370" s="29">
        <v>55</v>
      </c>
      <c r="E2370" s="29">
        <v>500</v>
      </c>
      <c r="F2370" s="29">
        <v>282</v>
      </c>
      <c r="G2370" s="29">
        <v>250</v>
      </c>
      <c r="H2370" s="313">
        <v>309.95999999999998</v>
      </c>
      <c r="I2370" s="313">
        <v>253.54727999999997</v>
      </c>
      <c r="J2370" s="313">
        <v>200.23416</v>
      </c>
      <c r="K2370" s="29">
        <v>8.4</v>
      </c>
      <c r="L2370" s="314">
        <v>0.5</v>
      </c>
      <c r="M2370" s="341">
        <v>4</v>
      </c>
      <c r="N2370" s="772"/>
      <c r="O2370" s="372">
        <f t="shared" si="102"/>
        <v>17409</v>
      </c>
      <c r="X2370" s="313">
        <v>15138.572223455998</v>
      </c>
    </row>
    <row r="2371" spans="1:24" x14ac:dyDescent="0.3">
      <c r="A2371" s="77" t="s">
        <v>2605</v>
      </c>
      <c r="B2371" s="77" t="s">
        <v>5449</v>
      </c>
      <c r="C2371" s="29">
        <v>7</v>
      </c>
      <c r="D2371" s="29">
        <v>55</v>
      </c>
      <c r="E2371" s="29">
        <v>500</v>
      </c>
      <c r="F2371" s="29">
        <v>332</v>
      </c>
      <c r="G2371" s="29">
        <v>300</v>
      </c>
      <c r="H2371" s="313">
        <v>365.31</v>
      </c>
      <c r="I2371" s="313">
        <v>298.82357999999999</v>
      </c>
      <c r="J2371" s="313">
        <v>235.99026000000001</v>
      </c>
      <c r="K2371" s="29">
        <v>9.5</v>
      </c>
      <c r="L2371" s="314">
        <v>0.5</v>
      </c>
      <c r="M2371" s="341">
        <v>4</v>
      </c>
      <c r="N2371" s="772"/>
      <c r="O2371" s="372">
        <f t="shared" si="102"/>
        <v>19226</v>
      </c>
      <c r="X2371" s="313">
        <v>16718.297589674999</v>
      </c>
    </row>
    <row r="2372" spans="1:24" x14ac:dyDescent="0.3">
      <c r="A2372" s="317" t="s">
        <v>2606</v>
      </c>
      <c r="B2372" s="317" t="s">
        <v>5450</v>
      </c>
      <c r="C2372" s="318">
        <v>8</v>
      </c>
      <c r="D2372" s="318">
        <v>55</v>
      </c>
      <c r="E2372" s="318">
        <v>500</v>
      </c>
      <c r="F2372" s="318">
        <v>382</v>
      </c>
      <c r="G2372" s="318">
        <v>350</v>
      </c>
      <c r="H2372" s="319">
        <v>420.65999999999997</v>
      </c>
      <c r="I2372" s="319">
        <v>344.09987999999993</v>
      </c>
      <c r="J2372" s="319">
        <v>271.74635999999998</v>
      </c>
      <c r="K2372" s="318">
        <v>10.6</v>
      </c>
      <c r="L2372" s="320">
        <v>0.5</v>
      </c>
      <c r="M2372" s="342">
        <v>4</v>
      </c>
      <c r="N2372" s="772"/>
      <c r="O2372" s="372">
        <f t="shared" si="102"/>
        <v>21047</v>
      </c>
      <c r="X2372" s="319">
        <v>18302.024253347998</v>
      </c>
    </row>
    <row r="2373" spans="1:24" x14ac:dyDescent="0.3">
      <c r="A2373" s="77" t="s">
        <v>2607</v>
      </c>
      <c r="B2373" s="77" t="s">
        <v>5451</v>
      </c>
      <c r="C2373" s="29">
        <v>9</v>
      </c>
      <c r="D2373" s="29">
        <v>55</v>
      </c>
      <c r="E2373" s="29">
        <v>500</v>
      </c>
      <c r="F2373" s="29">
        <v>432</v>
      </c>
      <c r="G2373" s="29">
        <v>400</v>
      </c>
      <c r="H2373" s="313">
        <v>476.01</v>
      </c>
      <c r="I2373" s="313">
        <v>389.37617999999998</v>
      </c>
      <c r="J2373" s="313">
        <v>307.50245999999999</v>
      </c>
      <c r="K2373" s="29">
        <v>11.7</v>
      </c>
      <c r="L2373" s="314">
        <v>0.5</v>
      </c>
      <c r="M2373" s="341">
        <v>4</v>
      </c>
      <c r="N2373" s="772"/>
      <c r="O2373" s="372">
        <f t="shared" si="102"/>
        <v>22872</v>
      </c>
      <c r="X2373" s="313">
        <v>19888.310026728006</v>
      </c>
    </row>
    <row r="2374" spans="1:24" x14ac:dyDescent="0.3">
      <c r="A2374" s="77" t="s">
        <v>2608</v>
      </c>
      <c r="B2374" s="77" t="s">
        <v>5452</v>
      </c>
      <c r="C2374" s="29">
        <v>10</v>
      </c>
      <c r="D2374" s="29">
        <v>55</v>
      </c>
      <c r="E2374" s="29">
        <v>500</v>
      </c>
      <c r="F2374" s="29">
        <v>482</v>
      </c>
      <c r="G2374" s="29">
        <v>450</v>
      </c>
      <c r="H2374" s="313">
        <v>532.59</v>
      </c>
      <c r="I2374" s="313">
        <v>435.65861999999998</v>
      </c>
      <c r="J2374" s="313">
        <v>344.05314000000004</v>
      </c>
      <c r="K2374" s="29">
        <v>12.8</v>
      </c>
      <c r="L2374" s="314">
        <v>0.5</v>
      </c>
      <c r="M2374" s="341">
        <v>6</v>
      </c>
      <c r="N2374" s="772"/>
      <c r="O2374" s="372">
        <f t="shared" si="102"/>
        <v>24700</v>
      </c>
      <c r="X2374" s="313">
        <v>21478.598606915999</v>
      </c>
    </row>
    <row r="2375" spans="1:24" x14ac:dyDescent="0.3">
      <c r="A2375" s="317" t="s">
        <v>2609</v>
      </c>
      <c r="B2375" s="317" t="s">
        <v>5453</v>
      </c>
      <c r="C2375" s="318">
        <v>11</v>
      </c>
      <c r="D2375" s="318">
        <v>55</v>
      </c>
      <c r="E2375" s="318">
        <v>500</v>
      </c>
      <c r="F2375" s="318">
        <v>532</v>
      </c>
      <c r="G2375" s="318">
        <v>500</v>
      </c>
      <c r="H2375" s="319">
        <v>587.94000000000005</v>
      </c>
      <c r="I2375" s="319">
        <v>480.93492000000003</v>
      </c>
      <c r="J2375" s="319">
        <v>379.80924000000005</v>
      </c>
      <c r="K2375" s="318">
        <v>13.9</v>
      </c>
      <c r="L2375" s="320">
        <v>0.5</v>
      </c>
      <c r="M2375" s="342">
        <v>6</v>
      </c>
      <c r="N2375" s="772"/>
      <c r="O2375" s="372">
        <f t="shared" si="102"/>
        <v>26530</v>
      </c>
      <c r="X2375" s="319">
        <v>23069.997316970999</v>
      </c>
    </row>
    <row r="2376" spans="1:24" x14ac:dyDescent="0.3">
      <c r="A2376" s="77" t="s">
        <v>2610</v>
      </c>
      <c r="B2376" s="77" t="s">
        <v>5454</v>
      </c>
      <c r="C2376" s="29">
        <v>12</v>
      </c>
      <c r="D2376" s="29">
        <v>55</v>
      </c>
      <c r="E2376" s="29">
        <v>500</v>
      </c>
      <c r="F2376" s="29">
        <v>582</v>
      </c>
      <c r="G2376" s="29">
        <v>550</v>
      </c>
      <c r="H2376" s="313">
        <v>643.29000000000008</v>
      </c>
      <c r="I2376" s="313">
        <v>526.21122000000003</v>
      </c>
      <c r="J2376" s="313">
        <v>415.56534000000005</v>
      </c>
      <c r="K2376" s="29">
        <v>15</v>
      </c>
      <c r="L2376" s="314">
        <v>0.5</v>
      </c>
      <c r="M2376" s="341">
        <v>6</v>
      </c>
      <c r="N2376" s="772"/>
      <c r="O2376" s="372">
        <f t="shared" si="102"/>
        <v>28340</v>
      </c>
      <c r="X2376" s="313">
        <v>24643.397735253002</v>
      </c>
    </row>
    <row r="2377" spans="1:24" x14ac:dyDescent="0.3">
      <c r="A2377" s="77" t="s">
        <v>2611</v>
      </c>
      <c r="B2377" s="77" t="s">
        <v>5455</v>
      </c>
      <c r="C2377" s="29">
        <v>13</v>
      </c>
      <c r="D2377" s="29">
        <v>55</v>
      </c>
      <c r="E2377" s="29">
        <v>500</v>
      </c>
      <c r="F2377" s="29">
        <v>632</v>
      </c>
      <c r="G2377" s="29">
        <v>600</v>
      </c>
      <c r="H2377" s="313">
        <v>698.64</v>
      </c>
      <c r="I2377" s="313">
        <v>571.4875199999999</v>
      </c>
      <c r="J2377" s="313">
        <v>451.32144</v>
      </c>
      <c r="K2377" s="29">
        <v>16.100000000000001</v>
      </c>
      <c r="L2377" s="314">
        <v>0.5</v>
      </c>
      <c r="M2377" s="341">
        <v>6</v>
      </c>
      <c r="N2377" s="772"/>
      <c r="O2377" s="372">
        <f t="shared" si="102"/>
        <v>30149</v>
      </c>
      <c r="X2377" s="313">
        <v>26216.798153534997</v>
      </c>
    </row>
    <row r="2378" spans="1:24" x14ac:dyDescent="0.3">
      <c r="A2378" s="77" t="s">
        <v>2612</v>
      </c>
      <c r="B2378" s="77" t="s">
        <v>5456</v>
      </c>
      <c r="C2378" s="29">
        <v>14</v>
      </c>
      <c r="D2378" s="29">
        <v>55</v>
      </c>
      <c r="E2378" s="29">
        <v>500</v>
      </c>
      <c r="F2378" s="29">
        <v>682</v>
      </c>
      <c r="G2378" s="29">
        <v>650</v>
      </c>
      <c r="H2378" s="313">
        <v>753.99</v>
      </c>
      <c r="I2378" s="313">
        <v>616.76382000000001</v>
      </c>
      <c r="J2378" s="313">
        <v>487.07754</v>
      </c>
      <c r="K2378" s="29">
        <v>17.2</v>
      </c>
      <c r="L2378" s="314">
        <v>0.5</v>
      </c>
      <c r="M2378" s="341">
        <v>6</v>
      </c>
      <c r="N2378" s="773"/>
      <c r="O2378" s="372">
        <f t="shared" si="102"/>
        <v>32143</v>
      </c>
      <c r="X2378" s="313">
        <v>27950.14406052</v>
      </c>
    </row>
    <row r="2379" spans="1:24" x14ac:dyDescent="0.3">
      <c r="C2379" s="311"/>
      <c r="D2379" s="311"/>
      <c r="E2379" s="311"/>
      <c r="F2379" s="311"/>
      <c r="G2379" s="311"/>
      <c r="H2379" s="33"/>
      <c r="I2379" s="33"/>
      <c r="J2379" s="33"/>
      <c r="K2379" s="57"/>
      <c r="L2379" s="322"/>
      <c r="M2379" s="343"/>
      <c r="O2379" s="372">
        <f t="shared" si="102"/>
        <v>0</v>
      </c>
      <c r="X2379" s="33"/>
    </row>
    <row r="2380" spans="1:24" x14ac:dyDescent="0.3">
      <c r="A2380" s="324"/>
      <c r="B2380" s="325" t="s">
        <v>175</v>
      </c>
      <c r="C2380" s="324"/>
      <c r="D2380" s="324"/>
      <c r="E2380" s="324"/>
      <c r="F2380" s="324"/>
      <c r="G2380" s="324"/>
      <c r="H2380" s="326"/>
      <c r="I2380" s="326"/>
      <c r="J2380" s="326"/>
      <c r="K2380" s="324"/>
      <c r="L2380" s="327"/>
      <c r="M2380" s="344"/>
      <c r="N2380" s="324"/>
      <c r="O2380" s="372">
        <f t="shared" si="102"/>
        <v>0</v>
      </c>
      <c r="X2380" s="328"/>
    </row>
    <row r="2381" spans="1:24" x14ac:dyDescent="0.3">
      <c r="A2381" s="77" t="s">
        <v>2613</v>
      </c>
      <c r="B2381" s="77" t="s">
        <v>4064</v>
      </c>
      <c r="C2381" s="29">
        <v>2</v>
      </c>
      <c r="D2381" s="29">
        <v>55</v>
      </c>
      <c r="E2381" s="29">
        <v>550</v>
      </c>
      <c r="F2381" s="29">
        <v>82</v>
      </c>
      <c r="G2381" s="29">
        <v>50</v>
      </c>
      <c r="H2381" s="313">
        <v>97.17</v>
      </c>
      <c r="I2381" s="313">
        <v>79.48505999999999</v>
      </c>
      <c r="J2381" s="313">
        <v>62.771820000000005</v>
      </c>
      <c r="K2381" s="29">
        <v>4.4000000000000004</v>
      </c>
      <c r="L2381" s="314">
        <v>0.5</v>
      </c>
      <c r="M2381" s="341">
        <v>2</v>
      </c>
      <c r="N2381" s="771" t="s">
        <v>201</v>
      </c>
      <c r="O2381" s="372">
        <f t="shared" ref="O2381:O2444" si="103">ROUND(X2381*1.15,0)</f>
        <v>10948</v>
      </c>
      <c r="X2381" s="313">
        <v>9520.358166</v>
      </c>
    </row>
    <row r="2382" spans="1:24" x14ac:dyDescent="0.3">
      <c r="A2382" s="77" t="s">
        <v>2614</v>
      </c>
      <c r="B2382" s="77" t="s">
        <v>4065</v>
      </c>
      <c r="C2382" s="29">
        <v>3</v>
      </c>
      <c r="D2382" s="29">
        <v>55</v>
      </c>
      <c r="E2382" s="29">
        <v>550</v>
      </c>
      <c r="F2382" s="29">
        <v>132</v>
      </c>
      <c r="G2382" s="29">
        <v>100</v>
      </c>
      <c r="H2382" s="313">
        <v>157.44</v>
      </c>
      <c r="I2382" s="313">
        <v>128.78591999999998</v>
      </c>
      <c r="J2382" s="313">
        <v>101.70624000000001</v>
      </c>
      <c r="K2382" s="29">
        <v>5.6</v>
      </c>
      <c r="L2382" s="314">
        <v>0.5</v>
      </c>
      <c r="M2382" s="341">
        <v>4</v>
      </c>
      <c r="N2382" s="772"/>
      <c r="O2382" s="372">
        <f t="shared" si="103"/>
        <v>12929</v>
      </c>
      <c r="X2382" s="313">
        <v>11242.531079999999</v>
      </c>
    </row>
    <row r="2383" spans="1:24" x14ac:dyDescent="0.3">
      <c r="A2383" s="77" t="s">
        <v>2615</v>
      </c>
      <c r="B2383" s="77" t="s">
        <v>4066</v>
      </c>
      <c r="C2383" s="29">
        <v>4</v>
      </c>
      <c r="D2383" s="29">
        <v>55</v>
      </c>
      <c r="E2383" s="29">
        <v>550</v>
      </c>
      <c r="F2383" s="29">
        <v>182</v>
      </c>
      <c r="G2383" s="29">
        <v>150</v>
      </c>
      <c r="H2383" s="313">
        <v>218.94</v>
      </c>
      <c r="I2383" s="313">
        <v>179.09291999999999</v>
      </c>
      <c r="J2383" s="313">
        <v>141.43523999999999</v>
      </c>
      <c r="K2383" s="29">
        <v>6.8</v>
      </c>
      <c r="L2383" s="314">
        <v>0.5</v>
      </c>
      <c r="M2383" s="341">
        <v>4</v>
      </c>
      <c r="N2383" s="772"/>
      <c r="O2383" s="372">
        <f t="shared" si="103"/>
        <v>14916</v>
      </c>
      <c r="X2383" s="313">
        <v>12970.741410000001</v>
      </c>
    </row>
    <row r="2384" spans="1:24" x14ac:dyDescent="0.3">
      <c r="A2384" s="317" t="s">
        <v>2616</v>
      </c>
      <c r="B2384" s="317" t="s">
        <v>5457</v>
      </c>
      <c r="C2384" s="318">
        <v>5</v>
      </c>
      <c r="D2384" s="318">
        <v>55</v>
      </c>
      <c r="E2384" s="318">
        <v>550</v>
      </c>
      <c r="F2384" s="318">
        <v>232</v>
      </c>
      <c r="G2384" s="318">
        <v>200</v>
      </c>
      <c r="H2384" s="319">
        <v>280.44</v>
      </c>
      <c r="I2384" s="319">
        <v>229.39991999999998</v>
      </c>
      <c r="J2384" s="319">
        <v>181.16424000000001</v>
      </c>
      <c r="K2384" s="318">
        <v>8</v>
      </c>
      <c r="L2384" s="320">
        <v>0.5</v>
      </c>
      <c r="M2384" s="342">
        <v>4</v>
      </c>
      <c r="N2384" s="772"/>
      <c r="O2384" s="372">
        <f t="shared" si="103"/>
        <v>16907</v>
      </c>
      <c r="X2384" s="319">
        <v>14701.970448</v>
      </c>
    </row>
    <row r="2385" spans="1:24" x14ac:dyDescent="0.3">
      <c r="A2385" s="77" t="s">
        <v>2617</v>
      </c>
      <c r="B2385" s="77" t="s">
        <v>5458</v>
      </c>
      <c r="C2385" s="29">
        <v>6</v>
      </c>
      <c r="D2385" s="29">
        <v>55</v>
      </c>
      <c r="E2385" s="29">
        <v>550</v>
      </c>
      <c r="F2385" s="29">
        <v>282</v>
      </c>
      <c r="G2385" s="29">
        <v>250</v>
      </c>
      <c r="H2385" s="313">
        <v>340.71</v>
      </c>
      <c r="I2385" s="313">
        <v>278.70077999999995</v>
      </c>
      <c r="J2385" s="313">
        <v>220.09866</v>
      </c>
      <c r="K2385" s="29">
        <v>9.1999999999999993</v>
      </c>
      <c r="L2385" s="314">
        <v>0.5</v>
      </c>
      <c r="M2385" s="341">
        <v>4</v>
      </c>
      <c r="N2385" s="772"/>
      <c r="O2385" s="372">
        <f t="shared" si="103"/>
        <v>18902</v>
      </c>
      <c r="X2385" s="313">
        <v>16436.218193999997</v>
      </c>
    </row>
    <row r="2386" spans="1:24" x14ac:dyDescent="0.3">
      <c r="A2386" s="77" t="s">
        <v>2618</v>
      </c>
      <c r="B2386" s="77" t="s">
        <v>5459</v>
      </c>
      <c r="C2386" s="29">
        <v>7</v>
      </c>
      <c r="D2386" s="29">
        <v>55</v>
      </c>
      <c r="E2386" s="29">
        <v>550</v>
      </c>
      <c r="F2386" s="29">
        <v>332</v>
      </c>
      <c r="G2386" s="29">
        <v>300</v>
      </c>
      <c r="H2386" s="313">
        <v>402.21</v>
      </c>
      <c r="I2386" s="313">
        <v>329.00777999999997</v>
      </c>
      <c r="J2386" s="313">
        <v>259.82765999999998</v>
      </c>
      <c r="K2386" s="29">
        <v>10.4</v>
      </c>
      <c r="L2386" s="314">
        <v>0.5</v>
      </c>
      <c r="M2386" s="341">
        <v>4</v>
      </c>
      <c r="N2386" s="772"/>
      <c r="O2386" s="372">
        <f t="shared" si="103"/>
        <v>20901</v>
      </c>
      <c r="X2386" s="313">
        <v>18174.994001999999</v>
      </c>
    </row>
    <row r="2387" spans="1:24" x14ac:dyDescent="0.3">
      <c r="A2387" s="317" t="s">
        <v>2619</v>
      </c>
      <c r="B2387" s="317" t="s">
        <v>5460</v>
      </c>
      <c r="C2387" s="318">
        <v>8</v>
      </c>
      <c r="D2387" s="318">
        <v>55</v>
      </c>
      <c r="E2387" s="318">
        <v>550</v>
      </c>
      <c r="F2387" s="318">
        <v>382</v>
      </c>
      <c r="G2387" s="318">
        <v>350</v>
      </c>
      <c r="H2387" s="319">
        <v>462.47999999999996</v>
      </c>
      <c r="I2387" s="319">
        <v>378.30863999999997</v>
      </c>
      <c r="J2387" s="319">
        <v>298.76207999999997</v>
      </c>
      <c r="K2387" s="318">
        <v>11.6</v>
      </c>
      <c r="L2387" s="320">
        <v>0.5</v>
      </c>
      <c r="M2387" s="342">
        <v>4</v>
      </c>
      <c r="N2387" s="772"/>
      <c r="O2387" s="372">
        <f t="shared" si="103"/>
        <v>22904</v>
      </c>
      <c r="X2387" s="319">
        <v>19916.788518000001</v>
      </c>
    </row>
    <row r="2388" spans="1:24" x14ac:dyDescent="0.3">
      <c r="A2388" s="77" t="s">
        <v>2620</v>
      </c>
      <c r="B2388" s="77" t="s">
        <v>5461</v>
      </c>
      <c r="C2388" s="29">
        <v>9</v>
      </c>
      <c r="D2388" s="29">
        <v>55</v>
      </c>
      <c r="E2388" s="29">
        <v>550</v>
      </c>
      <c r="F2388" s="29">
        <v>432</v>
      </c>
      <c r="G2388" s="29">
        <v>400</v>
      </c>
      <c r="H2388" s="313">
        <v>523.98</v>
      </c>
      <c r="I2388" s="313">
        <v>428.61563999999998</v>
      </c>
      <c r="J2388" s="313">
        <v>338.49108000000001</v>
      </c>
      <c r="K2388" s="29">
        <v>12.8</v>
      </c>
      <c r="L2388" s="314">
        <v>0.5</v>
      </c>
      <c r="M2388" s="341">
        <v>4</v>
      </c>
      <c r="N2388" s="772"/>
      <c r="O2388" s="372">
        <f t="shared" si="103"/>
        <v>24911</v>
      </c>
      <c r="X2388" s="313">
        <v>21661.601741999999</v>
      </c>
    </row>
    <row r="2389" spans="1:24" x14ac:dyDescent="0.3">
      <c r="A2389" s="77" t="s">
        <v>2621</v>
      </c>
      <c r="B2389" s="77" t="s">
        <v>5462</v>
      </c>
      <c r="C2389" s="29">
        <v>10</v>
      </c>
      <c r="D2389" s="29">
        <v>55</v>
      </c>
      <c r="E2389" s="29">
        <v>550</v>
      </c>
      <c r="F2389" s="29">
        <v>482</v>
      </c>
      <c r="G2389" s="29">
        <v>450</v>
      </c>
      <c r="H2389" s="313">
        <v>585.48</v>
      </c>
      <c r="I2389" s="313">
        <v>478.92264</v>
      </c>
      <c r="J2389" s="313">
        <v>378.22008</v>
      </c>
      <c r="K2389" s="29">
        <v>14</v>
      </c>
      <c r="L2389" s="314">
        <v>0.5</v>
      </c>
      <c r="M2389" s="341">
        <v>6</v>
      </c>
      <c r="N2389" s="772"/>
      <c r="O2389" s="372">
        <f t="shared" si="103"/>
        <v>26923</v>
      </c>
      <c r="X2389" s="313">
        <v>23410.943027999998</v>
      </c>
    </row>
    <row r="2390" spans="1:24" x14ac:dyDescent="0.3">
      <c r="A2390" s="317" t="s">
        <v>2622</v>
      </c>
      <c r="B2390" s="317" t="s">
        <v>5463</v>
      </c>
      <c r="C2390" s="318">
        <v>11</v>
      </c>
      <c r="D2390" s="318">
        <v>55</v>
      </c>
      <c r="E2390" s="318">
        <v>550</v>
      </c>
      <c r="F2390" s="318">
        <v>532</v>
      </c>
      <c r="G2390" s="318">
        <v>500</v>
      </c>
      <c r="H2390" s="319">
        <v>645.75</v>
      </c>
      <c r="I2390" s="319">
        <v>528.22349999999994</v>
      </c>
      <c r="J2390" s="319">
        <v>417.15449999999998</v>
      </c>
      <c r="K2390" s="318">
        <v>15.2</v>
      </c>
      <c r="L2390" s="320">
        <v>0.5</v>
      </c>
      <c r="M2390" s="342">
        <v>6</v>
      </c>
      <c r="N2390" s="772"/>
      <c r="O2390" s="372">
        <f t="shared" si="103"/>
        <v>28936</v>
      </c>
      <c r="X2390" s="319">
        <v>25161.793668000006</v>
      </c>
    </row>
    <row r="2391" spans="1:24" x14ac:dyDescent="0.3">
      <c r="A2391" s="77" t="s">
        <v>2623</v>
      </c>
      <c r="B2391" s="77" t="s">
        <v>5464</v>
      </c>
      <c r="C2391" s="29">
        <v>12</v>
      </c>
      <c r="D2391" s="29">
        <v>55</v>
      </c>
      <c r="E2391" s="29">
        <v>550</v>
      </c>
      <c r="F2391" s="29">
        <v>582</v>
      </c>
      <c r="G2391" s="29">
        <v>550</v>
      </c>
      <c r="H2391" s="313">
        <v>707.25</v>
      </c>
      <c r="I2391" s="313">
        <v>578.53049999999996</v>
      </c>
      <c r="J2391" s="313">
        <v>456.88350000000003</v>
      </c>
      <c r="K2391" s="29">
        <v>16.5</v>
      </c>
      <c r="L2391" s="314">
        <v>0.5</v>
      </c>
      <c r="M2391" s="341">
        <v>6</v>
      </c>
      <c r="N2391" s="772"/>
      <c r="O2391" s="372">
        <f t="shared" si="103"/>
        <v>30927</v>
      </c>
      <c r="X2391" s="313">
        <v>26893.022705999992</v>
      </c>
    </row>
    <row r="2392" spans="1:24" x14ac:dyDescent="0.3">
      <c r="A2392" s="77" t="s">
        <v>2624</v>
      </c>
      <c r="B2392" s="77" t="s">
        <v>5465</v>
      </c>
      <c r="C2392" s="29">
        <v>13</v>
      </c>
      <c r="D2392" s="29">
        <v>55</v>
      </c>
      <c r="E2392" s="29">
        <v>550</v>
      </c>
      <c r="F2392" s="29">
        <v>632</v>
      </c>
      <c r="G2392" s="29">
        <v>600</v>
      </c>
      <c r="H2392" s="313">
        <v>767.52</v>
      </c>
      <c r="I2392" s="313">
        <v>627.8313599999999</v>
      </c>
      <c r="J2392" s="313">
        <v>495.81792000000002</v>
      </c>
      <c r="K2392" s="29">
        <v>17.600000000000001</v>
      </c>
      <c r="L2392" s="314">
        <v>0.5</v>
      </c>
      <c r="M2392" s="341">
        <v>6</v>
      </c>
      <c r="N2392" s="772"/>
      <c r="O2392" s="372">
        <f t="shared" si="103"/>
        <v>32916</v>
      </c>
      <c r="X2392" s="313">
        <v>28622.742389999999</v>
      </c>
    </row>
    <row r="2393" spans="1:24" x14ac:dyDescent="0.3">
      <c r="A2393" s="77" t="s">
        <v>2625</v>
      </c>
      <c r="B2393" s="77" t="s">
        <v>5466</v>
      </c>
      <c r="C2393" s="29">
        <v>14</v>
      </c>
      <c r="D2393" s="29">
        <v>55</v>
      </c>
      <c r="E2393" s="29">
        <v>550</v>
      </c>
      <c r="F2393" s="29">
        <v>682</v>
      </c>
      <c r="G2393" s="29">
        <v>650</v>
      </c>
      <c r="H2393" s="313">
        <v>829.02</v>
      </c>
      <c r="I2393" s="313">
        <v>678.13835999999992</v>
      </c>
      <c r="J2393" s="313">
        <v>535.54692</v>
      </c>
      <c r="K2393" s="29">
        <v>18.8</v>
      </c>
      <c r="L2393" s="314">
        <v>0.5</v>
      </c>
      <c r="M2393" s="341">
        <v>6</v>
      </c>
      <c r="N2393" s="773"/>
      <c r="O2393" s="372">
        <f t="shared" si="103"/>
        <v>35108</v>
      </c>
      <c r="X2393" s="313">
        <v>30529.056492000003</v>
      </c>
    </row>
    <row r="2394" spans="1:24" x14ac:dyDescent="0.3">
      <c r="H2394" s="30"/>
      <c r="I2394" s="30"/>
      <c r="J2394" s="30"/>
      <c r="O2394" s="372">
        <f t="shared" si="103"/>
        <v>0</v>
      </c>
      <c r="X2394" s="30"/>
    </row>
    <row r="2395" spans="1:24" x14ac:dyDescent="0.3">
      <c r="B2395" s="325" t="s">
        <v>176</v>
      </c>
      <c r="H2395" s="30"/>
      <c r="I2395" s="30"/>
      <c r="J2395" s="30"/>
      <c r="O2395" s="372">
        <f t="shared" si="103"/>
        <v>0</v>
      </c>
      <c r="X2395" s="30"/>
    </row>
    <row r="2396" spans="1:24" x14ac:dyDescent="0.3">
      <c r="A2396" s="77" t="s">
        <v>2626</v>
      </c>
      <c r="B2396" s="77" t="s">
        <v>4067</v>
      </c>
      <c r="C2396" s="29">
        <v>2</v>
      </c>
      <c r="D2396" s="29">
        <v>55</v>
      </c>
      <c r="E2396" s="29">
        <v>750</v>
      </c>
      <c r="F2396" s="29">
        <v>82</v>
      </c>
      <c r="G2396" s="29">
        <v>50</v>
      </c>
      <c r="H2396" s="313">
        <v>132.84</v>
      </c>
      <c r="I2396" s="313">
        <v>108.66311999999999</v>
      </c>
      <c r="J2396" s="313">
        <v>85.814640000000011</v>
      </c>
      <c r="K2396" s="29">
        <v>5.2</v>
      </c>
      <c r="L2396" s="314">
        <v>0.5</v>
      </c>
      <c r="M2396" s="341">
        <v>2</v>
      </c>
      <c r="N2396" s="771" t="s">
        <v>201</v>
      </c>
      <c r="O2396" s="372">
        <f t="shared" si="103"/>
        <v>12019</v>
      </c>
      <c r="X2396" s="313">
        <v>10451.252245500002</v>
      </c>
    </row>
    <row r="2397" spans="1:24" x14ac:dyDescent="0.3">
      <c r="A2397" s="77" t="s">
        <v>2627</v>
      </c>
      <c r="B2397" s="77" t="s">
        <v>4068</v>
      </c>
      <c r="C2397" s="29">
        <v>3</v>
      </c>
      <c r="D2397" s="29">
        <v>55</v>
      </c>
      <c r="E2397" s="29">
        <v>750</v>
      </c>
      <c r="F2397" s="29">
        <v>132</v>
      </c>
      <c r="G2397" s="29">
        <v>100</v>
      </c>
      <c r="H2397" s="313">
        <v>215.25</v>
      </c>
      <c r="I2397" s="313">
        <v>176.0745</v>
      </c>
      <c r="J2397" s="313">
        <v>139.0515</v>
      </c>
      <c r="K2397" s="29">
        <v>6.9</v>
      </c>
      <c r="L2397" s="314">
        <v>0.5</v>
      </c>
      <c r="M2397" s="341">
        <v>4</v>
      </c>
      <c r="N2397" s="772"/>
      <c r="O2397" s="372">
        <f t="shared" si="103"/>
        <v>14477</v>
      </c>
      <c r="X2397" s="313">
        <v>12588.675613272</v>
      </c>
    </row>
    <row r="2398" spans="1:24" x14ac:dyDescent="0.3">
      <c r="A2398" s="77" t="s">
        <v>2628</v>
      </c>
      <c r="B2398" s="77" t="s">
        <v>4069</v>
      </c>
      <c r="C2398" s="29">
        <v>4</v>
      </c>
      <c r="D2398" s="29">
        <v>55</v>
      </c>
      <c r="E2398" s="29">
        <v>750</v>
      </c>
      <c r="F2398" s="29">
        <v>182</v>
      </c>
      <c r="G2398" s="29">
        <v>150</v>
      </c>
      <c r="H2398" s="313">
        <v>298.89000000000004</v>
      </c>
      <c r="I2398" s="313">
        <v>244.49202000000002</v>
      </c>
      <c r="J2398" s="313">
        <v>193.08294000000004</v>
      </c>
      <c r="K2398" s="29">
        <v>8.5</v>
      </c>
      <c r="L2398" s="314">
        <v>0.5</v>
      </c>
      <c r="M2398" s="341">
        <v>4</v>
      </c>
      <c r="N2398" s="772"/>
      <c r="O2398" s="372">
        <f t="shared" si="103"/>
        <v>16940</v>
      </c>
      <c r="X2398" s="313">
        <v>14730.575725008001</v>
      </c>
    </row>
    <row r="2399" spans="1:24" x14ac:dyDescent="0.3">
      <c r="A2399" s="317" t="s">
        <v>2629</v>
      </c>
      <c r="B2399" s="317" t="s">
        <v>5467</v>
      </c>
      <c r="C2399" s="318">
        <v>5</v>
      </c>
      <c r="D2399" s="318">
        <v>55</v>
      </c>
      <c r="E2399" s="318">
        <v>750</v>
      </c>
      <c r="F2399" s="318">
        <v>232</v>
      </c>
      <c r="G2399" s="318">
        <v>200</v>
      </c>
      <c r="H2399" s="319">
        <v>381.3</v>
      </c>
      <c r="I2399" s="319">
        <v>311.90339999999998</v>
      </c>
      <c r="J2399" s="319">
        <v>246.31980000000001</v>
      </c>
      <c r="K2399" s="318">
        <v>10.199999999999999</v>
      </c>
      <c r="L2399" s="320">
        <v>0.5</v>
      </c>
      <c r="M2399" s="342">
        <v>4</v>
      </c>
      <c r="N2399" s="772"/>
      <c r="O2399" s="372">
        <f t="shared" si="103"/>
        <v>19408</v>
      </c>
      <c r="X2399" s="319">
        <v>16876.952580707999</v>
      </c>
    </row>
    <row r="2400" spans="1:24" x14ac:dyDescent="0.3">
      <c r="A2400" s="77" t="s">
        <v>2630</v>
      </c>
      <c r="B2400" s="77" t="s">
        <v>5468</v>
      </c>
      <c r="C2400" s="29">
        <v>6</v>
      </c>
      <c r="D2400" s="29">
        <v>55</v>
      </c>
      <c r="E2400" s="29">
        <v>750</v>
      </c>
      <c r="F2400" s="29">
        <v>282</v>
      </c>
      <c r="G2400" s="29">
        <v>250</v>
      </c>
      <c r="H2400" s="313">
        <v>464.94</v>
      </c>
      <c r="I2400" s="313">
        <v>380.32092</v>
      </c>
      <c r="J2400" s="313">
        <v>300.35124000000002</v>
      </c>
      <c r="K2400" s="29">
        <v>11.9</v>
      </c>
      <c r="L2400" s="314">
        <v>0.5</v>
      </c>
      <c r="M2400" s="341">
        <v>4</v>
      </c>
      <c r="N2400" s="772"/>
      <c r="O2400" s="372">
        <f t="shared" si="103"/>
        <v>21882</v>
      </c>
      <c r="X2400" s="313">
        <v>19027.806180371997</v>
      </c>
    </row>
    <row r="2401" spans="1:24" x14ac:dyDescent="0.3">
      <c r="A2401" s="77" t="s">
        <v>2631</v>
      </c>
      <c r="B2401" s="77" t="s">
        <v>5469</v>
      </c>
      <c r="C2401" s="29">
        <v>7</v>
      </c>
      <c r="D2401" s="29">
        <v>55</v>
      </c>
      <c r="E2401" s="29">
        <v>750</v>
      </c>
      <c r="F2401" s="29">
        <v>332</v>
      </c>
      <c r="G2401" s="29">
        <v>300</v>
      </c>
      <c r="H2401" s="313">
        <v>548.58000000000004</v>
      </c>
      <c r="I2401" s="313">
        <v>448.73844000000003</v>
      </c>
      <c r="J2401" s="313">
        <v>354.38268000000005</v>
      </c>
      <c r="K2401" s="29">
        <v>13.6</v>
      </c>
      <c r="L2401" s="314">
        <v>0.5</v>
      </c>
      <c r="M2401" s="341">
        <v>4</v>
      </c>
      <c r="N2401" s="772"/>
      <c r="O2401" s="372">
        <f t="shared" si="103"/>
        <v>24361</v>
      </c>
      <c r="X2401" s="313">
        <v>21183.136523999994</v>
      </c>
    </row>
    <row r="2402" spans="1:24" x14ac:dyDescent="0.3">
      <c r="A2402" s="317" t="s">
        <v>2632</v>
      </c>
      <c r="B2402" s="317" t="s">
        <v>5470</v>
      </c>
      <c r="C2402" s="318">
        <v>8</v>
      </c>
      <c r="D2402" s="318">
        <v>55</v>
      </c>
      <c r="E2402" s="318">
        <v>750</v>
      </c>
      <c r="F2402" s="318">
        <v>382</v>
      </c>
      <c r="G2402" s="318">
        <v>350</v>
      </c>
      <c r="H2402" s="319">
        <v>630.99</v>
      </c>
      <c r="I2402" s="319">
        <v>516.14981999999998</v>
      </c>
      <c r="J2402" s="319">
        <v>407.61954000000003</v>
      </c>
      <c r="K2402" s="318">
        <v>15.3</v>
      </c>
      <c r="L2402" s="320">
        <v>0.5</v>
      </c>
      <c r="M2402" s="342">
        <v>4</v>
      </c>
      <c r="N2402" s="772"/>
      <c r="O2402" s="372">
        <f t="shared" si="103"/>
        <v>26844</v>
      </c>
      <c r="X2402" s="319">
        <v>23342.943611592003</v>
      </c>
    </row>
    <row r="2403" spans="1:24" x14ac:dyDescent="0.3">
      <c r="A2403" s="77" t="s">
        <v>2633</v>
      </c>
      <c r="B2403" s="77" t="s">
        <v>5471</v>
      </c>
      <c r="C2403" s="29">
        <v>9</v>
      </c>
      <c r="D2403" s="29">
        <v>55</v>
      </c>
      <c r="E2403" s="29">
        <v>750</v>
      </c>
      <c r="F2403" s="29">
        <v>432</v>
      </c>
      <c r="G2403" s="29">
        <v>400</v>
      </c>
      <c r="H2403" s="313">
        <v>714.63</v>
      </c>
      <c r="I2403" s="313">
        <v>584.56733999999994</v>
      </c>
      <c r="J2403" s="313">
        <v>461.65098</v>
      </c>
      <c r="K2403" s="29">
        <v>17</v>
      </c>
      <c r="L2403" s="314">
        <v>0.5</v>
      </c>
      <c r="M2403" s="341">
        <v>4</v>
      </c>
      <c r="N2403" s="772"/>
      <c r="O2403" s="372">
        <f t="shared" si="103"/>
        <v>29333</v>
      </c>
      <c r="X2403" s="313">
        <v>25507.227443148007</v>
      </c>
    </row>
    <row r="2404" spans="1:24" x14ac:dyDescent="0.3">
      <c r="A2404" s="77" t="s">
        <v>2634</v>
      </c>
      <c r="B2404" s="77" t="s">
        <v>5472</v>
      </c>
      <c r="C2404" s="29">
        <v>10</v>
      </c>
      <c r="D2404" s="29">
        <v>55</v>
      </c>
      <c r="E2404" s="29">
        <v>750</v>
      </c>
      <c r="F2404" s="29">
        <v>482</v>
      </c>
      <c r="G2404" s="29">
        <v>450</v>
      </c>
      <c r="H2404" s="313">
        <v>798.27</v>
      </c>
      <c r="I2404" s="313">
        <v>652.98485999999991</v>
      </c>
      <c r="J2404" s="313">
        <v>515.68241999999998</v>
      </c>
      <c r="K2404" s="29">
        <v>18.7</v>
      </c>
      <c r="L2404" s="314">
        <v>0.5</v>
      </c>
      <c r="M2404" s="341">
        <v>6</v>
      </c>
      <c r="N2404" s="772"/>
      <c r="O2404" s="372">
        <f t="shared" si="103"/>
        <v>31827</v>
      </c>
      <c r="X2404" s="313">
        <v>27675.988018668009</v>
      </c>
    </row>
    <row r="2405" spans="1:24" x14ac:dyDescent="0.3">
      <c r="A2405" s="317" t="s">
        <v>2635</v>
      </c>
      <c r="B2405" s="317" t="s">
        <v>5473</v>
      </c>
      <c r="C2405" s="318">
        <v>11</v>
      </c>
      <c r="D2405" s="318">
        <v>55</v>
      </c>
      <c r="E2405" s="318">
        <v>750</v>
      </c>
      <c r="F2405" s="318">
        <v>532</v>
      </c>
      <c r="G2405" s="318">
        <v>500</v>
      </c>
      <c r="H2405" s="319">
        <v>880.68000000000006</v>
      </c>
      <c r="I2405" s="319">
        <v>720.39624000000003</v>
      </c>
      <c r="J2405" s="319">
        <v>568.91928000000007</v>
      </c>
      <c r="K2405" s="318">
        <v>20.399999999999999</v>
      </c>
      <c r="L2405" s="320">
        <v>0.5</v>
      </c>
      <c r="M2405" s="342">
        <v>6</v>
      </c>
      <c r="N2405" s="772"/>
      <c r="O2405" s="372">
        <f t="shared" si="103"/>
        <v>34327</v>
      </c>
      <c r="X2405" s="319">
        <v>29849.225338151999</v>
      </c>
    </row>
    <row r="2406" spans="1:24" x14ac:dyDescent="0.3">
      <c r="A2406" s="77" t="s">
        <v>2636</v>
      </c>
      <c r="B2406" s="77" t="s">
        <v>5474</v>
      </c>
      <c r="C2406" s="29">
        <v>12</v>
      </c>
      <c r="D2406" s="29">
        <v>55</v>
      </c>
      <c r="E2406" s="29">
        <v>750</v>
      </c>
      <c r="F2406" s="29">
        <v>582</v>
      </c>
      <c r="G2406" s="29">
        <v>550</v>
      </c>
      <c r="H2406" s="313">
        <v>964.31999999999994</v>
      </c>
      <c r="I2406" s="313">
        <v>788.81375999999989</v>
      </c>
      <c r="J2406" s="313">
        <v>622.95071999999993</v>
      </c>
      <c r="K2406" s="29">
        <v>22.1</v>
      </c>
      <c r="L2406" s="314">
        <v>0.5</v>
      </c>
      <c r="M2406" s="341">
        <v>6</v>
      </c>
      <c r="N2406" s="772"/>
      <c r="O2406" s="372">
        <f t="shared" si="103"/>
        <v>36799</v>
      </c>
      <c r="X2406" s="313">
        <v>31998.719009862012</v>
      </c>
    </row>
    <row r="2407" spans="1:24" x14ac:dyDescent="0.3">
      <c r="A2407" s="77" t="s">
        <v>2637</v>
      </c>
      <c r="B2407" s="77" t="s">
        <v>5475</v>
      </c>
      <c r="C2407" s="29">
        <v>13</v>
      </c>
      <c r="D2407" s="29">
        <v>55</v>
      </c>
      <c r="E2407" s="29">
        <v>750</v>
      </c>
      <c r="F2407" s="29">
        <v>632</v>
      </c>
      <c r="G2407" s="29">
        <v>600</v>
      </c>
      <c r="H2407" s="313">
        <v>1046.73</v>
      </c>
      <c r="I2407" s="313">
        <v>856.22514000000001</v>
      </c>
      <c r="J2407" s="313">
        <v>676.18758000000003</v>
      </c>
      <c r="K2407" s="29">
        <v>23.8</v>
      </c>
      <c r="L2407" s="314">
        <v>0.5</v>
      </c>
      <c r="M2407" s="341">
        <v>6</v>
      </c>
      <c r="N2407" s="772"/>
      <c r="O2407" s="372">
        <f t="shared" si="103"/>
        <v>39267</v>
      </c>
      <c r="X2407" s="313">
        <v>34145.317740600003</v>
      </c>
    </row>
    <row r="2408" spans="1:24" x14ac:dyDescent="0.3">
      <c r="A2408" s="77" t="s">
        <v>2638</v>
      </c>
      <c r="B2408" s="77" t="s">
        <v>5476</v>
      </c>
      <c r="C2408" s="29">
        <v>14</v>
      </c>
      <c r="D2408" s="29">
        <v>55</v>
      </c>
      <c r="E2408" s="29">
        <v>750</v>
      </c>
      <c r="F2408" s="29">
        <v>682</v>
      </c>
      <c r="G2408" s="29">
        <v>650</v>
      </c>
      <c r="H2408" s="313">
        <v>1130.3699999999999</v>
      </c>
      <c r="I2408" s="313">
        <v>924.64265999999986</v>
      </c>
      <c r="J2408" s="313">
        <v>730.21902</v>
      </c>
      <c r="K2408" s="29">
        <v>25.5</v>
      </c>
      <c r="L2408" s="314">
        <v>0.5</v>
      </c>
      <c r="M2408" s="341">
        <v>6</v>
      </c>
      <c r="N2408" s="773"/>
      <c r="O2408" s="372">
        <f t="shared" si="103"/>
        <v>41736</v>
      </c>
      <c r="X2408" s="313">
        <v>36291.916471337994</v>
      </c>
    </row>
    <row r="2409" spans="1:24" x14ac:dyDescent="0.3">
      <c r="H2409" s="30"/>
      <c r="I2409" s="30"/>
      <c r="J2409" s="30"/>
      <c r="O2409" s="372">
        <f t="shared" si="103"/>
        <v>0</v>
      </c>
      <c r="X2409" s="30"/>
    </row>
    <row r="2410" spans="1:24" x14ac:dyDescent="0.3">
      <c r="B2410" s="325" t="s">
        <v>177</v>
      </c>
      <c r="H2410" s="30"/>
      <c r="I2410" s="30"/>
      <c r="J2410" s="30"/>
      <c r="O2410" s="372">
        <f t="shared" si="103"/>
        <v>0</v>
      </c>
      <c r="X2410" s="30"/>
    </row>
    <row r="2411" spans="1:24" x14ac:dyDescent="0.3">
      <c r="A2411" s="77" t="s">
        <v>2639</v>
      </c>
      <c r="B2411" s="77" t="s">
        <v>4070</v>
      </c>
      <c r="C2411" s="29">
        <v>2</v>
      </c>
      <c r="D2411" s="29">
        <v>55</v>
      </c>
      <c r="E2411" s="29">
        <v>1000</v>
      </c>
      <c r="F2411" s="29">
        <v>82</v>
      </c>
      <c r="G2411" s="29">
        <v>50</v>
      </c>
      <c r="H2411" s="313">
        <v>177.12</v>
      </c>
      <c r="I2411" s="313">
        <v>144.88416000000001</v>
      </c>
      <c r="J2411" s="313">
        <v>114.41952000000001</v>
      </c>
      <c r="K2411" s="29">
        <v>7</v>
      </c>
      <c r="L2411" s="314">
        <v>0.5</v>
      </c>
      <c r="M2411" s="341">
        <v>2</v>
      </c>
      <c r="N2411" s="771" t="s">
        <v>201</v>
      </c>
      <c r="O2411" s="372">
        <f t="shared" si="103"/>
        <v>12721</v>
      </c>
      <c r="Q2411" s="396"/>
      <c r="X2411" s="313">
        <v>11062.087809299997</v>
      </c>
    </row>
    <row r="2412" spans="1:24" x14ac:dyDescent="0.3">
      <c r="A2412" s="77" t="s">
        <v>2640</v>
      </c>
      <c r="B2412" s="77" t="s">
        <v>4071</v>
      </c>
      <c r="C2412" s="29">
        <v>3</v>
      </c>
      <c r="D2412" s="29">
        <v>55</v>
      </c>
      <c r="E2412" s="29">
        <v>1000</v>
      </c>
      <c r="F2412" s="29">
        <v>132</v>
      </c>
      <c r="G2412" s="29">
        <v>100</v>
      </c>
      <c r="H2412" s="313">
        <v>287.82</v>
      </c>
      <c r="I2412" s="313">
        <v>235.43675999999999</v>
      </c>
      <c r="J2412" s="313">
        <v>185.93172000000001</v>
      </c>
      <c r="K2412" s="29">
        <v>9.1999999999999993</v>
      </c>
      <c r="L2412" s="314">
        <v>0.5</v>
      </c>
      <c r="M2412" s="341">
        <v>4</v>
      </c>
      <c r="N2412" s="772"/>
      <c r="O2412" s="372">
        <f t="shared" si="103"/>
        <v>15533</v>
      </c>
      <c r="Q2412" s="396"/>
      <c r="X2412" s="313">
        <v>13506.611134005001</v>
      </c>
    </row>
    <row r="2413" spans="1:24" x14ac:dyDescent="0.3">
      <c r="A2413" s="77" t="s">
        <v>2641</v>
      </c>
      <c r="B2413" s="77" t="s">
        <v>4072</v>
      </c>
      <c r="C2413" s="29">
        <v>4</v>
      </c>
      <c r="D2413" s="29">
        <v>55</v>
      </c>
      <c r="E2413" s="29">
        <v>1000</v>
      </c>
      <c r="F2413" s="29">
        <v>182</v>
      </c>
      <c r="G2413" s="29">
        <v>150</v>
      </c>
      <c r="H2413" s="313">
        <v>398.52000000000004</v>
      </c>
      <c r="I2413" s="313">
        <v>325.98936000000003</v>
      </c>
      <c r="J2413" s="313">
        <v>257.44392000000005</v>
      </c>
      <c r="K2413" s="29">
        <v>11.4</v>
      </c>
      <c r="L2413" s="314">
        <v>0.5</v>
      </c>
      <c r="M2413" s="341">
        <v>4</v>
      </c>
      <c r="N2413" s="772"/>
      <c r="O2413" s="372">
        <f t="shared" si="103"/>
        <v>18350</v>
      </c>
      <c r="Q2413" s="396"/>
      <c r="X2413" s="313">
        <v>15956.255696832004</v>
      </c>
    </row>
    <row r="2414" spans="1:24" x14ac:dyDescent="0.3">
      <c r="A2414" s="317" t="s">
        <v>2642</v>
      </c>
      <c r="B2414" s="317" t="s">
        <v>5477</v>
      </c>
      <c r="C2414" s="318">
        <v>5</v>
      </c>
      <c r="D2414" s="318">
        <v>55</v>
      </c>
      <c r="E2414" s="318">
        <v>1000</v>
      </c>
      <c r="F2414" s="318">
        <v>232</v>
      </c>
      <c r="G2414" s="318">
        <v>200</v>
      </c>
      <c r="H2414" s="319">
        <v>509.21999999999997</v>
      </c>
      <c r="I2414" s="319">
        <v>416.54195999999996</v>
      </c>
      <c r="J2414" s="319">
        <v>328.95612</v>
      </c>
      <c r="K2414" s="318">
        <v>13.6</v>
      </c>
      <c r="L2414" s="320">
        <v>0.5</v>
      </c>
      <c r="M2414" s="342">
        <v>4</v>
      </c>
      <c r="N2414" s="772"/>
      <c r="O2414" s="372">
        <f t="shared" si="103"/>
        <v>21173</v>
      </c>
      <c r="Q2414" s="396"/>
      <c r="X2414" s="319">
        <v>18411.021497780999</v>
      </c>
    </row>
    <row r="2415" spans="1:24" x14ac:dyDescent="0.3">
      <c r="A2415" s="77" t="s">
        <v>2643</v>
      </c>
      <c r="B2415" s="77" t="s">
        <v>5478</v>
      </c>
      <c r="C2415" s="29">
        <v>6</v>
      </c>
      <c r="D2415" s="29">
        <v>55</v>
      </c>
      <c r="E2415" s="29">
        <v>1000</v>
      </c>
      <c r="F2415" s="29">
        <v>282</v>
      </c>
      <c r="G2415" s="29">
        <v>250</v>
      </c>
      <c r="H2415" s="313">
        <v>621.15</v>
      </c>
      <c r="I2415" s="313">
        <v>508.10069999999996</v>
      </c>
      <c r="J2415" s="313">
        <v>401.2629</v>
      </c>
      <c r="K2415" s="29">
        <v>15.8</v>
      </c>
      <c r="L2415" s="314">
        <v>0.5</v>
      </c>
      <c r="M2415" s="341">
        <v>4</v>
      </c>
      <c r="N2415" s="772"/>
      <c r="O2415" s="372">
        <f t="shared" si="103"/>
        <v>24002</v>
      </c>
      <c r="Q2415" s="396"/>
      <c r="X2415" s="313">
        <v>20870.908536851999</v>
      </c>
    </row>
    <row r="2416" spans="1:24" x14ac:dyDescent="0.3">
      <c r="A2416" s="77" t="s">
        <v>2644</v>
      </c>
      <c r="B2416" s="77" t="s">
        <v>5479</v>
      </c>
      <c r="C2416" s="29">
        <v>7</v>
      </c>
      <c r="D2416" s="29">
        <v>55</v>
      </c>
      <c r="E2416" s="29">
        <v>1000</v>
      </c>
      <c r="F2416" s="29">
        <v>332</v>
      </c>
      <c r="G2416" s="29">
        <v>300</v>
      </c>
      <c r="H2416" s="313">
        <v>731.85</v>
      </c>
      <c r="I2416" s="313">
        <v>599</v>
      </c>
      <c r="J2416" s="313">
        <v>473</v>
      </c>
      <c r="K2416" s="29">
        <v>18</v>
      </c>
      <c r="L2416" s="314">
        <v>0.5</v>
      </c>
      <c r="M2416" s="341">
        <v>4</v>
      </c>
      <c r="N2416" s="772"/>
      <c r="O2416" s="372">
        <f t="shared" si="103"/>
        <v>26836</v>
      </c>
      <c r="Q2416" s="396"/>
      <c r="X2416" s="313">
        <v>23335.916814044998</v>
      </c>
    </row>
    <row r="2417" spans="1:24" x14ac:dyDescent="0.3">
      <c r="A2417" s="317" t="s">
        <v>2645</v>
      </c>
      <c r="B2417" s="317" t="s">
        <v>5480</v>
      </c>
      <c r="C2417" s="318">
        <v>8</v>
      </c>
      <c r="D2417" s="318">
        <v>55</v>
      </c>
      <c r="E2417" s="318">
        <v>1000</v>
      </c>
      <c r="F2417" s="318">
        <v>382</v>
      </c>
      <c r="G2417" s="318">
        <v>350</v>
      </c>
      <c r="H2417" s="313">
        <v>842.55</v>
      </c>
      <c r="I2417" s="313">
        <v>689</v>
      </c>
      <c r="J2417" s="313">
        <v>544</v>
      </c>
      <c r="K2417" s="318">
        <v>20.2</v>
      </c>
      <c r="L2417" s="320">
        <v>0.5</v>
      </c>
      <c r="M2417" s="342">
        <v>4</v>
      </c>
      <c r="N2417" s="772"/>
      <c r="O2417" s="372">
        <f t="shared" si="103"/>
        <v>29677</v>
      </c>
      <c r="Q2417" s="396"/>
      <c r="X2417" s="319">
        <v>25806.046329360001</v>
      </c>
    </row>
    <row r="2418" spans="1:24" x14ac:dyDescent="0.3">
      <c r="A2418" s="77" t="s">
        <v>2646</v>
      </c>
      <c r="B2418" s="77" t="s">
        <v>5481</v>
      </c>
      <c r="C2418" s="29">
        <v>9</v>
      </c>
      <c r="D2418" s="29">
        <v>55</v>
      </c>
      <c r="E2418" s="29">
        <v>1000</v>
      </c>
      <c r="F2418" s="29">
        <v>432</v>
      </c>
      <c r="G2418" s="29">
        <v>400</v>
      </c>
      <c r="H2418" s="313">
        <v>953.25</v>
      </c>
      <c r="I2418" s="313">
        <v>780</v>
      </c>
      <c r="J2418" s="313">
        <v>616</v>
      </c>
      <c r="K2418" s="29">
        <v>22.4</v>
      </c>
      <c r="L2418" s="314">
        <v>0.5</v>
      </c>
      <c r="M2418" s="341">
        <v>4</v>
      </c>
      <c r="N2418" s="772"/>
      <c r="O2418" s="372">
        <f t="shared" si="103"/>
        <v>32523</v>
      </c>
      <c r="Q2418" s="396"/>
      <c r="X2418" s="313">
        <v>28281.297082797002</v>
      </c>
    </row>
    <row r="2419" spans="1:24" x14ac:dyDescent="0.3">
      <c r="A2419" s="77" t="s">
        <v>2647</v>
      </c>
      <c r="B2419" s="77" t="s">
        <v>5482</v>
      </c>
      <c r="C2419" s="29">
        <v>10</v>
      </c>
      <c r="D2419" s="29">
        <v>55</v>
      </c>
      <c r="E2419" s="29">
        <v>1000</v>
      </c>
      <c r="F2419" s="29">
        <v>482</v>
      </c>
      <c r="G2419" s="29">
        <v>450</v>
      </c>
      <c r="H2419" s="313">
        <v>1065.18</v>
      </c>
      <c r="I2419" s="313">
        <v>871.31723999999997</v>
      </c>
      <c r="J2419" s="313">
        <v>688.10628000000008</v>
      </c>
      <c r="K2419" s="29">
        <v>24.6</v>
      </c>
      <c r="L2419" s="314">
        <v>0.5</v>
      </c>
      <c r="M2419" s="341">
        <v>6</v>
      </c>
      <c r="N2419" s="772"/>
      <c r="O2419" s="372">
        <f t="shared" si="103"/>
        <v>35378</v>
      </c>
      <c r="Q2419" s="396"/>
      <c r="X2419" s="313">
        <v>30763.115035488001</v>
      </c>
    </row>
    <row r="2420" spans="1:24" x14ac:dyDescent="0.3">
      <c r="A2420" s="317" t="s">
        <v>2648</v>
      </c>
      <c r="B2420" s="317" t="s">
        <v>5483</v>
      </c>
      <c r="C2420" s="318">
        <v>11</v>
      </c>
      <c r="D2420" s="318">
        <v>55</v>
      </c>
      <c r="E2420" s="318">
        <v>1000</v>
      </c>
      <c r="F2420" s="318">
        <v>532</v>
      </c>
      <c r="G2420" s="318">
        <v>500</v>
      </c>
      <c r="H2420" s="319">
        <v>1175.8800000000001</v>
      </c>
      <c r="I2420" s="319">
        <v>961.86984000000007</v>
      </c>
      <c r="J2420" s="319">
        <v>759.61848000000009</v>
      </c>
      <c r="K2420" s="318">
        <v>26.8</v>
      </c>
      <c r="L2420" s="320">
        <v>0.5</v>
      </c>
      <c r="M2420" s="342">
        <v>6</v>
      </c>
      <c r="N2420" s="772"/>
      <c r="O2420" s="372">
        <f t="shared" si="103"/>
        <v>38236</v>
      </c>
      <c r="Q2420" s="396"/>
      <c r="X2420" s="319">
        <v>33248.609774523007</v>
      </c>
    </row>
    <row r="2421" spans="1:24" x14ac:dyDescent="0.3">
      <c r="A2421" s="77" t="s">
        <v>2649</v>
      </c>
      <c r="B2421" s="77" t="s">
        <v>5484</v>
      </c>
      <c r="C2421" s="29">
        <v>12</v>
      </c>
      <c r="D2421" s="29">
        <v>55</v>
      </c>
      <c r="E2421" s="29">
        <v>1000</v>
      </c>
      <c r="F2421" s="29">
        <v>582</v>
      </c>
      <c r="G2421" s="29">
        <v>550</v>
      </c>
      <c r="H2421" s="313">
        <v>1286.5800000000002</v>
      </c>
      <c r="I2421" s="313">
        <v>1052.4224400000001</v>
      </c>
      <c r="J2421" s="313">
        <v>831.1306800000001</v>
      </c>
      <c r="K2421" s="29">
        <v>29</v>
      </c>
      <c r="L2421" s="314">
        <v>0.5</v>
      </c>
      <c r="M2421" s="341">
        <v>6</v>
      </c>
      <c r="N2421" s="772"/>
      <c r="O2421" s="372">
        <f t="shared" si="103"/>
        <v>41060</v>
      </c>
      <c r="Q2421" s="396"/>
      <c r="X2421" s="313">
        <v>35704.243454022006</v>
      </c>
    </row>
    <row r="2422" spans="1:24" x14ac:dyDescent="0.3">
      <c r="A2422" s="77" t="s">
        <v>2650</v>
      </c>
      <c r="B2422" s="77" t="s">
        <v>5485</v>
      </c>
      <c r="C2422" s="29">
        <v>13</v>
      </c>
      <c r="D2422" s="29">
        <v>55</v>
      </c>
      <c r="E2422" s="29">
        <v>1000</v>
      </c>
      <c r="F2422" s="29">
        <v>632</v>
      </c>
      <c r="G2422" s="29">
        <v>600</v>
      </c>
      <c r="H2422" s="313">
        <v>1397.28</v>
      </c>
      <c r="I2422" s="313">
        <v>1142.9750399999998</v>
      </c>
      <c r="J2422" s="313">
        <v>902.64287999999999</v>
      </c>
      <c r="K2422" s="29">
        <v>31.2</v>
      </c>
      <c r="L2422" s="314">
        <v>0.5</v>
      </c>
      <c r="M2422" s="341">
        <v>6</v>
      </c>
      <c r="N2422" s="772"/>
      <c r="O2422" s="372">
        <f t="shared" si="103"/>
        <v>43884</v>
      </c>
      <c r="Q2422" s="396"/>
      <c r="X2422" s="313">
        <v>38159.877133521004</v>
      </c>
    </row>
    <row r="2423" spans="1:24" x14ac:dyDescent="0.3">
      <c r="A2423" s="77" t="s">
        <v>2651</v>
      </c>
      <c r="B2423" s="77" t="s">
        <v>5486</v>
      </c>
      <c r="C2423" s="29">
        <v>14</v>
      </c>
      <c r="D2423" s="29">
        <v>55</v>
      </c>
      <c r="E2423" s="29">
        <v>1000</v>
      </c>
      <c r="F2423" s="29">
        <v>682</v>
      </c>
      <c r="G2423" s="29">
        <v>650</v>
      </c>
      <c r="H2423" s="313">
        <v>1507.98</v>
      </c>
      <c r="I2423" s="313">
        <v>1233.52764</v>
      </c>
      <c r="J2423" s="313">
        <v>974.15508</v>
      </c>
      <c r="K2423" s="29">
        <v>33.4</v>
      </c>
      <c r="L2423" s="314">
        <v>0.5</v>
      </c>
      <c r="M2423" s="341">
        <v>6</v>
      </c>
      <c r="N2423" s="773"/>
      <c r="O2423" s="372">
        <f t="shared" si="103"/>
        <v>46708</v>
      </c>
      <c r="Q2423" s="396"/>
      <c r="X2423" s="313">
        <v>40615.510813019988</v>
      </c>
    </row>
    <row r="2424" spans="1:24" x14ac:dyDescent="0.3">
      <c r="H2424" s="30"/>
      <c r="I2424" s="30"/>
      <c r="J2424" s="30"/>
      <c r="O2424" s="372">
        <f t="shared" si="103"/>
        <v>0</v>
      </c>
      <c r="X2424" s="30"/>
    </row>
    <row r="2425" spans="1:24" x14ac:dyDescent="0.3">
      <c r="B2425" s="325" t="s">
        <v>178</v>
      </c>
      <c r="H2425" s="30"/>
      <c r="I2425" s="30"/>
      <c r="J2425" s="30"/>
      <c r="O2425" s="372">
        <f t="shared" si="103"/>
        <v>0</v>
      </c>
      <c r="X2425" s="30"/>
    </row>
    <row r="2426" spans="1:24" x14ac:dyDescent="0.3">
      <c r="A2426" s="77" t="s">
        <v>2652</v>
      </c>
      <c r="B2426" s="77" t="s">
        <v>4073</v>
      </c>
      <c r="C2426" s="29">
        <v>2</v>
      </c>
      <c r="D2426" s="29">
        <v>55</v>
      </c>
      <c r="E2426" s="29">
        <v>1250</v>
      </c>
      <c r="F2426" s="29">
        <v>82</v>
      </c>
      <c r="G2426" s="29">
        <v>50</v>
      </c>
      <c r="H2426" s="313">
        <v>221.4</v>
      </c>
      <c r="I2426" s="313">
        <v>181.1052</v>
      </c>
      <c r="J2426" s="313">
        <v>143.02440000000001</v>
      </c>
      <c r="K2426" s="29">
        <v>7.4</v>
      </c>
      <c r="L2426" s="314">
        <v>0.5</v>
      </c>
      <c r="M2426" s="341">
        <v>2</v>
      </c>
      <c r="N2426" s="771" t="s">
        <v>201</v>
      </c>
      <c r="O2426" s="372">
        <f t="shared" si="103"/>
        <v>13927</v>
      </c>
      <c r="X2426" s="313">
        <v>12110.258694600003</v>
      </c>
    </row>
    <row r="2427" spans="1:24" x14ac:dyDescent="0.3">
      <c r="A2427" s="77" t="s">
        <v>2653</v>
      </c>
      <c r="B2427" s="77" t="s">
        <v>4074</v>
      </c>
      <c r="C2427" s="29">
        <v>3</v>
      </c>
      <c r="D2427" s="29">
        <v>55</v>
      </c>
      <c r="E2427" s="29">
        <v>1250</v>
      </c>
      <c r="F2427" s="29">
        <v>132</v>
      </c>
      <c r="G2427" s="29">
        <v>100</v>
      </c>
      <c r="H2427" s="313">
        <v>360.39000000000004</v>
      </c>
      <c r="I2427" s="313">
        <v>294.79902000000004</v>
      </c>
      <c r="J2427" s="313">
        <v>232.81194000000002</v>
      </c>
      <c r="K2427" s="29">
        <v>10.1</v>
      </c>
      <c r="L2427" s="314">
        <v>0.5</v>
      </c>
      <c r="M2427" s="341">
        <v>4</v>
      </c>
      <c r="N2427" s="772"/>
      <c r="O2427" s="372">
        <f t="shared" si="103"/>
        <v>17341</v>
      </c>
      <c r="X2427" s="313">
        <v>15079.087072962</v>
      </c>
    </row>
    <row r="2428" spans="1:24" x14ac:dyDescent="0.3">
      <c r="A2428" s="77" t="s">
        <v>2654</v>
      </c>
      <c r="B2428" s="77" t="s">
        <v>4075</v>
      </c>
      <c r="C2428" s="29">
        <v>4</v>
      </c>
      <c r="D2428" s="29">
        <v>55</v>
      </c>
      <c r="E2428" s="29">
        <v>1250</v>
      </c>
      <c r="F2428" s="29">
        <v>182</v>
      </c>
      <c r="G2428" s="29">
        <v>150</v>
      </c>
      <c r="H2428" s="313">
        <v>498.15</v>
      </c>
      <c r="I2428" s="313">
        <v>407.48669999999993</v>
      </c>
      <c r="J2428" s="313">
        <v>321.80489999999998</v>
      </c>
      <c r="K2428" s="29">
        <v>12.8</v>
      </c>
      <c r="L2428" s="314">
        <v>0.5</v>
      </c>
      <c r="M2428" s="341">
        <v>4</v>
      </c>
      <c r="N2428" s="772"/>
      <c r="O2428" s="372">
        <f t="shared" si="103"/>
        <v>20762</v>
      </c>
      <c r="X2428" s="313">
        <v>18054.137008512</v>
      </c>
    </row>
    <row r="2429" spans="1:24" x14ac:dyDescent="0.3">
      <c r="A2429" s="317" t="s">
        <v>2655</v>
      </c>
      <c r="B2429" s="317" t="s">
        <v>5487</v>
      </c>
      <c r="C2429" s="318">
        <v>5</v>
      </c>
      <c r="D2429" s="318">
        <v>55</v>
      </c>
      <c r="E2429" s="318">
        <v>1250</v>
      </c>
      <c r="F2429" s="318">
        <v>232</v>
      </c>
      <c r="G2429" s="318">
        <v>200</v>
      </c>
      <c r="H2429" s="319">
        <v>637.14</v>
      </c>
      <c r="I2429" s="319">
        <v>521.18052</v>
      </c>
      <c r="J2429" s="319">
        <v>411.59244000000001</v>
      </c>
      <c r="K2429" s="318">
        <v>15.5</v>
      </c>
      <c r="L2429" s="320">
        <v>0.5</v>
      </c>
      <c r="M2429" s="342">
        <v>4</v>
      </c>
      <c r="N2429" s="772"/>
      <c r="O2429" s="372">
        <f t="shared" si="103"/>
        <v>24191</v>
      </c>
      <c r="X2429" s="319">
        <v>21035.408501249993</v>
      </c>
    </row>
    <row r="2430" spans="1:24" x14ac:dyDescent="0.3">
      <c r="A2430" s="77" t="s">
        <v>2656</v>
      </c>
      <c r="B2430" s="77" t="s">
        <v>5488</v>
      </c>
      <c r="C2430" s="29">
        <v>6</v>
      </c>
      <c r="D2430" s="29">
        <v>55</v>
      </c>
      <c r="E2430" s="29">
        <v>1250</v>
      </c>
      <c r="F2430" s="29">
        <v>282</v>
      </c>
      <c r="G2430" s="29">
        <v>250</v>
      </c>
      <c r="H2430" s="313">
        <v>776.13</v>
      </c>
      <c r="I2430" s="313">
        <v>634.87433999999996</v>
      </c>
      <c r="J2430" s="313">
        <v>501.37997999999999</v>
      </c>
      <c r="K2430" s="29">
        <v>18.2</v>
      </c>
      <c r="L2430" s="314">
        <v>0.5</v>
      </c>
      <c r="M2430" s="341">
        <v>4</v>
      </c>
      <c r="N2430" s="772"/>
      <c r="O2430" s="372">
        <f t="shared" si="103"/>
        <v>27626</v>
      </c>
      <c r="X2430" s="313">
        <v>24022.901551176004</v>
      </c>
    </row>
    <row r="2431" spans="1:24" x14ac:dyDescent="0.3">
      <c r="A2431" s="77" t="s">
        <v>2657</v>
      </c>
      <c r="B2431" s="77" t="s">
        <v>5489</v>
      </c>
      <c r="C2431" s="29">
        <v>7</v>
      </c>
      <c r="D2431" s="29">
        <v>55</v>
      </c>
      <c r="E2431" s="29">
        <v>1250</v>
      </c>
      <c r="F2431" s="29">
        <v>332</v>
      </c>
      <c r="G2431" s="29">
        <v>300</v>
      </c>
      <c r="H2431" s="313">
        <v>913.89</v>
      </c>
      <c r="I2431" s="313">
        <v>747.56201999999996</v>
      </c>
      <c r="J2431" s="313">
        <v>590.37293999999997</v>
      </c>
      <c r="K2431" s="29">
        <v>20.9</v>
      </c>
      <c r="L2431" s="314">
        <v>0.5</v>
      </c>
      <c r="M2431" s="341">
        <v>4</v>
      </c>
      <c r="N2431" s="772"/>
      <c r="O2431" s="372">
        <f t="shared" si="103"/>
        <v>31069</v>
      </c>
      <c r="X2431" s="313">
        <v>27016.616158289995</v>
      </c>
    </row>
    <row r="2432" spans="1:24" x14ac:dyDescent="0.3">
      <c r="A2432" s="317" t="s">
        <v>2658</v>
      </c>
      <c r="B2432" s="317" t="s">
        <v>5490</v>
      </c>
      <c r="C2432" s="318">
        <v>8</v>
      </c>
      <c r="D2432" s="318">
        <v>55</v>
      </c>
      <c r="E2432" s="318">
        <v>1250</v>
      </c>
      <c r="F2432" s="318">
        <v>382</v>
      </c>
      <c r="G2432" s="318">
        <v>350</v>
      </c>
      <c r="H2432" s="319">
        <v>1052.8800000000001</v>
      </c>
      <c r="I2432" s="319">
        <v>861.25584000000003</v>
      </c>
      <c r="J2432" s="319">
        <v>680.16048000000012</v>
      </c>
      <c r="K2432" s="318">
        <v>23.6</v>
      </c>
      <c r="L2432" s="320">
        <v>0.5</v>
      </c>
      <c r="M2432" s="342">
        <v>4</v>
      </c>
      <c r="N2432" s="772"/>
      <c r="O2432" s="372">
        <f t="shared" si="103"/>
        <v>34521</v>
      </c>
      <c r="X2432" s="319">
        <v>30017.995265015994</v>
      </c>
    </row>
    <row r="2433" spans="1:24" x14ac:dyDescent="0.3">
      <c r="A2433" s="77" t="s">
        <v>2659</v>
      </c>
      <c r="B2433" s="77" t="s">
        <v>5491</v>
      </c>
      <c r="C2433" s="29">
        <v>9</v>
      </c>
      <c r="D2433" s="29">
        <v>55</v>
      </c>
      <c r="E2433" s="29">
        <v>1250</v>
      </c>
      <c r="F2433" s="29">
        <v>432</v>
      </c>
      <c r="G2433" s="29">
        <v>400</v>
      </c>
      <c r="H2433" s="313">
        <v>1191.8699999999999</v>
      </c>
      <c r="I2433" s="313">
        <v>974.94965999999988</v>
      </c>
      <c r="J2433" s="313">
        <v>769.94801999999993</v>
      </c>
      <c r="K2433" s="29">
        <v>26.3</v>
      </c>
      <c r="L2433" s="314">
        <v>0.5</v>
      </c>
      <c r="M2433" s="341">
        <v>4</v>
      </c>
      <c r="N2433" s="772"/>
      <c r="O2433" s="372">
        <f t="shared" si="103"/>
        <v>37978</v>
      </c>
      <c r="X2433" s="313">
        <v>33024.154495859992</v>
      </c>
    </row>
    <row r="2434" spans="1:24" x14ac:dyDescent="0.3">
      <c r="A2434" s="77" t="s">
        <v>2660</v>
      </c>
      <c r="B2434" s="77" t="s">
        <v>5492</v>
      </c>
      <c r="C2434" s="29">
        <v>10</v>
      </c>
      <c r="D2434" s="29">
        <v>55</v>
      </c>
      <c r="E2434" s="29">
        <v>1250</v>
      </c>
      <c r="F2434" s="29">
        <v>482</v>
      </c>
      <c r="G2434" s="29">
        <v>450</v>
      </c>
      <c r="H2434" s="313">
        <v>1330.8600000000001</v>
      </c>
      <c r="I2434" s="313">
        <v>1088.64348</v>
      </c>
      <c r="J2434" s="313">
        <v>859.73556000000008</v>
      </c>
      <c r="K2434" s="29">
        <v>29</v>
      </c>
      <c r="L2434" s="314">
        <v>0.5</v>
      </c>
      <c r="M2434" s="341">
        <v>6</v>
      </c>
      <c r="N2434" s="772"/>
      <c r="O2434" s="372">
        <f t="shared" si="103"/>
        <v>41445</v>
      </c>
      <c r="X2434" s="313">
        <v>36039.427206155997</v>
      </c>
    </row>
    <row r="2435" spans="1:24" x14ac:dyDescent="0.3">
      <c r="A2435" s="317" t="s">
        <v>2661</v>
      </c>
      <c r="B2435" s="317" t="s">
        <v>5493</v>
      </c>
      <c r="C2435" s="318">
        <v>11</v>
      </c>
      <c r="D2435" s="318">
        <v>55</v>
      </c>
      <c r="E2435" s="318">
        <v>1250</v>
      </c>
      <c r="F2435" s="318">
        <v>532</v>
      </c>
      <c r="G2435" s="318">
        <v>500</v>
      </c>
      <c r="H2435" s="319">
        <v>1469.85</v>
      </c>
      <c r="I2435" s="319">
        <v>1202.3372999999999</v>
      </c>
      <c r="J2435" s="319">
        <v>949.5231</v>
      </c>
      <c r="K2435" s="318">
        <v>31.7</v>
      </c>
      <c r="L2435" s="320">
        <v>0.5</v>
      </c>
      <c r="M2435" s="342">
        <v>6</v>
      </c>
      <c r="N2435" s="772"/>
      <c r="O2435" s="372">
        <f t="shared" si="103"/>
        <v>44917</v>
      </c>
      <c r="X2435" s="319">
        <v>39058.032570084011</v>
      </c>
    </row>
    <row r="2436" spans="1:24" x14ac:dyDescent="0.3">
      <c r="A2436" s="77" t="s">
        <v>2662</v>
      </c>
      <c r="B2436" s="77" t="s">
        <v>5494</v>
      </c>
      <c r="C2436" s="29">
        <v>12</v>
      </c>
      <c r="D2436" s="29">
        <v>55</v>
      </c>
      <c r="E2436" s="29">
        <v>1250</v>
      </c>
      <c r="F2436" s="29">
        <v>582</v>
      </c>
      <c r="G2436" s="29">
        <v>550</v>
      </c>
      <c r="H2436" s="313">
        <v>1607.6100000000001</v>
      </c>
      <c r="I2436" s="313">
        <v>1315.0249799999999</v>
      </c>
      <c r="J2436" s="313">
        <v>1038.5160600000002</v>
      </c>
      <c r="K2436" s="29">
        <v>34.4</v>
      </c>
      <c r="L2436" s="314">
        <v>0.5</v>
      </c>
      <c r="M2436" s="341">
        <v>6</v>
      </c>
      <c r="N2436" s="772"/>
      <c r="O2436" s="372">
        <f t="shared" si="103"/>
        <v>48349</v>
      </c>
      <c r="X2436" s="313">
        <v>42042.716712216003</v>
      </c>
    </row>
    <row r="2437" spans="1:24" x14ac:dyDescent="0.3">
      <c r="A2437" s="77" t="s">
        <v>2663</v>
      </c>
      <c r="B2437" s="77" t="s">
        <v>5495</v>
      </c>
      <c r="C2437" s="29">
        <v>13</v>
      </c>
      <c r="D2437" s="29">
        <v>55</v>
      </c>
      <c r="E2437" s="29">
        <v>1250</v>
      </c>
      <c r="F2437" s="29">
        <v>632</v>
      </c>
      <c r="G2437" s="29">
        <v>600</v>
      </c>
      <c r="H2437" s="313">
        <v>1746.6</v>
      </c>
      <c r="I2437" s="313">
        <v>1428.7187999999999</v>
      </c>
      <c r="J2437" s="313">
        <v>1128.3036</v>
      </c>
      <c r="K2437" s="29">
        <v>37.1</v>
      </c>
      <c r="L2437" s="314">
        <v>0.5</v>
      </c>
      <c r="M2437" s="341">
        <v>6</v>
      </c>
      <c r="N2437" s="772"/>
      <c r="O2437" s="372">
        <f t="shared" si="103"/>
        <v>51780</v>
      </c>
      <c r="X2437" s="313">
        <v>45025.953383861997</v>
      </c>
    </row>
    <row r="2438" spans="1:24" x14ac:dyDescent="0.3">
      <c r="A2438" s="77" t="s">
        <v>2664</v>
      </c>
      <c r="B2438" s="77" t="s">
        <v>5496</v>
      </c>
      <c r="C2438" s="29">
        <v>14</v>
      </c>
      <c r="D2438" s="29">
        <v>55</v>
      </c>
      <c r="E2438" s="29">
        <v>1250</v>
      </c>
      <c r="F2438" s="29">
        <v>682</v>
      </c>
      <c r="G2438" s="29">
        <v>650</v>
      </c>
      <c r="H2438" s="313">
        <v>1884.3600000000001</v>
      </c>
      <c r="I2438" s="313">
        <v>1541.4064800000001</v>
      </c>
      <c r="J2438" s="313">
        <v>1217.2965600000002</v>
      </c>
      <c r="K2438" s="29">
        <v>39.799999999999997</v>
      </c>
      <c r="L2438" s="314">
        <v>0.5</v>
      </c>
      <c r="M2438" s="341">
        <v>6</v>
      </c>
      <c r="N2438" s="773"/>
      <c r="O2438" s="372">
        <f t="shared" si="103"/>
        <v>55211</v>
      </c>
      <c r="X2438" s="313">
        <v>48009.190055507992</v>
      </c>
    </row>
    <row r="2439" spans="1:24" x14ac:dyDescent="0.3">
      <c r="H2439" s="30"/>
      <c r="I2439" s="30"/>
      <c r="J2439" s="30"/>
      <c r="O2439" s="372">
        <f t="shared" si="103"/>
        <v>0</v>
      </c>
      <c r="X2439" s="30"/>
    </row>
    <row r="2440" spans="1:24" x14ac:dyDescent="0.3">
      <c r="B2440" s="325" t="s">
        <v>179</v>
      </c>
      <c r="H2440" s="30"/>
      <c r="I2440" s="30"/>
      <c r="J2440" s="30"/>
      <c r="O2440" s="372">
        <f t="shared" si="103"/>
        <v>0</v>
      </c>
      <c r="X2440" s="30"/>
    </row>
    <row r="2441" spans="1:24" x14ac:dyDescent="0.3">
      <c r="A2441" s="77" t="s">
        <v>2665</v>
      </c>
      <c r="B2441" s="77" t="s">
        <v>4076</v>
      </c>
      <c r="C2441" s="29">
        <v>2</v>
      </c>
      <c r="D2441" s="29">
        <v>55</v>
      </c>
      <c r="E2441" s="29">
        <v>1500</v>
      </c>
      <c r="F2441" s="29">
        <v>82</v>
      </c>
      <c r="G2441" s="29">
        <v>50</v>
      </c>
      <c r="H2441" s="313">
        <v>265.68</v>
      </c>
      <c r="I2441" s="313">
        <v>217.32623999999998</v>
      </c>
      <c r="J2441" s="313">
        <v>171.62928000000002</v>
      </c>
      <c r="K2441" s="29">
        <v>8.4</v>
      </c>
      <c r="L2441" s="314">
        <v>0.5</v>
      </c>
      <c r="M2441" s="341">
        <v>2</v>
      </c>
      <c r="N2441" s="771" t="s">
        <v>201</v>
      </c>
      <c r="O2441" s="372">
        <f t="shared" si="103"/>
        <v>14291</v>
      </c>
      <c r="X2441" s="313">
        <v>12427.147566899999</v>
      </c>
    </row>
    <row r="2442" spans="1:24" x14ac:dyDescent="0.3">
      <c r="A2442" s="77" t="s">
        <v>2666</v>
      </c>
      <c r="B2442" s="77" t="s">
        <v>4077</v>
      </c>
      <c r="C2442" s="29">
        <v>3</v>
      </c>
      <c r="D2442" s="29">
        <v>55</v>
      </c>
      <c r="E2442" s="29">
        <v>1500</v>
      </c>
      <c r="F2442" s="29">
        <v>132</v>
      </c>
      <c r="G2442" s="29">
        <v>100</v>
      </c>
      <c r="H2442" s="313">
        <v>431.72999999999996</v>
      </c>
      <c r="I2442" s="313">
        <v>353.15513999999996</v>
      </c>
      <c r="J2442" s="313">
        <v>278.89758</v>
      </c>
      <c r="K2442" s="29">
        <v>11.7</v>
      </c>
      <c r="L2442" s="314">
        <v>0.5</v>
      </c>
      <c r="M2442" s="341">
        <v>4</v>
      </c>
      <c r="N2442" s="772"/>
      <c r="O2442" s="372">
        <f t="shared" si="103"/>
        <v>17892</v>
      </c>
      <c r="X2442" s="313">
        <v>15558.509221397995</v>
      </c>
    </row>
    <row r="2443" spans="1:24" x14ac:dyDescent="0.3">
      <c r="A2443" s="77" t="s">
        <v>2667</v>
      </c>
      <c r="B2443" s="77" t="s">
        <v>4078</v>
      </c>
      <c r="C2443" s="29">
        <v>4</v>
      </c>
      <c r="D2443" s="29">
        <v>55</v>
      </c>
      <c r="E2443" s="29">
        <v>1500</v>
      </c>
      <c r="F2443" s="29">
        <v>182</v>
      </c>
      <c r="G2443" s="29">
        <v>150</v>
      </c>
      <c r="H2443" s="313">
        <v>599.01</v>
      </c>
      <c r="I2443" s="313">
        <v>489.99017999999995</v>
      </c>
      <c r="J2443" s="313">
        <v>386.96046000000001</v>
      </c>
      <c r="K2443" s="29">
        <v>14.9</v>
      </c>
      <c r="L2443" s="314">
        <v>0.5</v>
      </c>
      <c r="M2443" s="341">
        <v>4</v>
      </c>
      <c r="N2443" s="772"/>
      <c r="O2443" s="372">
        <f t="shared" si="103"/>
        <v>21501</v>
      </c>
      <c r="X2443" s="313">
        <v>18696.433547087996</v>
      </c>
    </row>
    <row r="2444" spans="1:24" x14ac:dyDescent="0.3">
      <c r="A2444" s="317" t="s">
        <v>2668</v>
      </c>
      <c r="B2444" s="317" t="s">
        <v>5497</v>
      </c>
      <c r="C2444" s="318">
        <v>5</v>
      </c>
      <c r="D2444" s="318">
        <v>55</v>
      </c>
      <c r="E2444" s="318">
        <v>1500</v>
      </c>
      <c r="F2444" s="318">
        <v>232</v>
      </c>
      <c r="G2444" s="318">
        <v>200</v>
      </c>
      <c r="H2444" s="319">
        <v>765.06</v>
      </c>
      <c r="I2444" s="319">
        <v>625.81907999999987</v>
      </c>
      <c r="J2444" s="319">
        <v>494.22875999999997</v>
      </c>
      <c r="K2444" s="318">
        <v>18.2</v>
      </c>
      <c r="L2444" s="320">
        <v>0.5</v>
      </c>
      <c r="M2444" s="342">
        <v>4</v>
      </c>
      <c r="N2444" s="772"/>
      <c r="O2444" s="372">
        <f t="shared" si="103"/>
        <v>25117</v>
      </c>
      <c r="X2444" s="319">
        <v>21840.920543970002</v>
      </c>
    </row>
    <row r="2445" spans="1:24" x14ac:dyDescent="0.3">
      <c r="A2445" s="77" t="s">
        <v>2669</v>
      </c>
      <c r="B2445" s="77" t="s">
        <v>5498</v>
      </c>
      <c r="C2445" s="29">
        <v>6</v>
      </c>
      <c r="D2445" s="29">
        <v>55</v>
      </c>
      <c r="E2445" s="29">
        <v>1500</v>
      </c>
      <c r="F2445" s="29">
        <v>282</v>
      </c>
      <c r="G2445" s="29">
        <v>250</v>
      </c>
      <c r="H2445" s="313">
        <v>931.11</v>
      </c>
      <c r="I2445" s="313">
        <v>761.64797999999996</v>
      </c>
      <c r="J2445" s="313">
        <v>601.49706000000003</v>
      </c>
      <c r="K2445" s="29">
        <v>21.5</v>
      </c>
      <c r="L2445" s="314">
        <v>0.5</v>
      </c>
      <c r="M2445" s="341">
        <v>4</v>
      </c>
      <c r="N2445" s="772"/>
      <c r="O2445" s="372">
        <f t="shared" ref="O2445:O2508" si="104">ROUND(X2445*1.15,0)</f>
        <v>28739</v>
      </c>
      <c r="X2445" s="313">
        <v>24990.530288328002</v>
      </c>
    </row>
    <row r="2446" spans="1:24" x14ac:dyDescent="0.3">
      <c r="A2446" s="77" t="s">
        <v>2670</v>
      </c>
      <c r="B2446" s="77" t="s">
        <v>5499</v>
      </c>
      <c r="C2446" s="29">
        <v>7</v>
      </c>
      <c r="D2446" s="29">
        <v>55</v>
      </c>
      <c r="E2446" s="29">
        <v>1500</v>
      </c>
      <c r="F2446" s="29">
        <v>332</v>
      </c>
      <c r="G2446" s="29">
        <v>300</v>
      </c>
      <c r="H2446" s="313">
        <v>1098.3899999999999</v>
      </c>
      <c r="I2446" s="313">
        <v>898.4830199999999</v>
      </c>
      <c r="J2446" s="313">
        <v>709.55993999999998</v>
      </c>
      <c r="K2446" s="29">
        <v>24.8</v>
      </c>
      <c r="L2446" s="314">
        <v>0.5</v>
      </c>
      <c r="M2446" s="341">
        <v>4</v>
      </c>
      <c r="N2446" s="772"/>
      <c r="O2446" s="372">
        <f t="shared" si="104"/>
        <v>32370</v>
      </c>
      <c r="X2446" s="313">
        <v>28148.141118239986</v>
      </c>
    </row>
    <row r="2447" spans="1:24" x14ac:dyDescent="0.3">
      <c r="A2447" s="317" t="s">
        <v>2671</v>
      </c>
      <c r="B2447" s="317" t="s">
        <v>5500</v>
      </c>
      <c r="C2447" s="318">
        <v>8</v>
      </c>
      <c r="D2447" s="318">
        <v>55</v>
      </c>
      <c r="E2447" s="318">
        <v>1500</v>
      </c>
      <c r="F2447" s="318">
        <v>382</v>
      </c>
      <c r="G2447" s="318">
        <v>350</v>
      </c>
      <c r="H2447" s="319">
        <v>1264.4399999999998</v>
      </c>
      <c r="I2447" s="319">
        <v>1034.3119199999999</v>
      </c>
      <c r="J2447" s="319">
        <v>816.82823999999994</v>
      </c>
      <c r="K2447" s="318">
        <v>28.1</v>
      </c>
      <c r="L2447" s="320">
        <v>0.5</v>
      </c>
      <c r="M2447" s="342">
        <v>4</v>
      </c>
      <c r="N2447" s="772"/>
      <c r="O2447" s="372">
        <f t="shared" si="104"/>
        <v>36008</v>
      </c>
      <c r="X2447" s="319">
        <v>31310.871676919996</v>
      </c>
    </row>
    <row r="2448" spans="1:24" x14ac:dyDescent="0.3">
      <c r="A2448" s="77" t="s">
        <v>2672</v>
      </c>
      <c r="B2448" s="77" t="s">
        <v>5501</v>
      </c>
      <c r="C2448" s="29">
        <v>9</v>
      </c>
      <c r="D2448" s="29">
        <v>55</v>
      </c>
      <c r="E2448" s="29">
        <v>1500</v>
      </c>
      <c r="F2448" s="29">
        <v>432</v>
      </c>
      <c r="G2448" s="29">
        <v>400</v>
      </c>
      <c r="H2448" s="313">
        <v>1430.49</v>
      </c>
      <c r="I2448" s="313">
        <v>1170.1408199999998</v>
      </c>
      <c r="J2448" s="313">
        <v>924.09654</v>
      </c>
      <c r="K2448" s="29">
        <v>31.4</v>
      </c>
      <c r="L2448" s="314">
        <v>0.5</v>
      </c>
      <c r="M2448" s="341">
        <v>4</v>
      </c>
      <c r="N2448" s="772"/>
      <c r="O2448" s="372">
        <f t="shared" si="104"/>
        <v>39654</v>
      </c>
      <c r="X2448" s="313">
        <v>34481.606339861995</v>
      </c>
    </row>
    <row r="2449" spans="1:24" x14ac:dyDescent="0.3">
      <c r="A2449" s="77" t="s">
        <v>2673</v>
      </c>
      <c r="B2449" s="77" t="s">
        <v>5502</v>
      </c>
      <c r="C2449" s="29">
        <v>10</v>
      </c>
      <c r="D2449" s="29">
        <v>55</v>
      </c>
      <c r="E2449" s="29">
        <v>1500</v>
      </c>
      <c r="F2449" s="29">
        <v>482</v>
      </c>
      <c r="G2449" s="29">
        <v>450</v>
      </c>
      <c r="H2449" s="313">
        <v>1597.77</v>
      </c>
      <c r="I2449" s="313">
        <v>1306.97586</v>
      </c>
      <c r="J2449" s="313">
        <v>1032.15942</v>
      </c>
      <c r="K2449" s="29">
        <v>33.1</v>
      </c>
      <c r="L2449" s="314">
        <v>0.5</v>
      </c>
      <c r="M2449" s="341">
        <v>6</v>
      </c>
      <c r="N2449" s="772"/>
      <c r="O2449" s="372">
        <f t="shared" si="104"/>
        <v>43306</v>
      </c>
      <c r="X2449" s="313">
        <v>37657.457712864001</v>
      </c>
    </row>
    <row r="2450" spans="1:24" x14ac:dyDescent="0.3">
      <c r="A2450" s="317" t="s">
        <v>2674</v>
      </c>
      <c r="B2450" s="317" t="s">
        <v>5503</v>
      </c>
      <c r="C2450" s="318">
        <v>11</v>
      </c>
      <c r="D2450" s="318">
        <v>55</v>
      </c>
      <c r="E2450" s="318">
        <v>1500</v>
      </c>
      <c r="F2450" s="318">
        <v>532</v>
      </c>
      <c r="G2450" s="318">
        <v>500</v>
      </c>
      <c r="H2450" s="319">
        <v>1763.82</v>
      </c>
      <c r="I2450" s="319">
        <v>1442.8047599999998</v>
      </c>
      <c r="J2450" s="319">
        <v>1139.4277199999999</v>
      </c>
      <c r="K2450" s="318">
        <v>38</v>
      </c>
      <c r="L2450" s="320">
        <v>0.5</v>
      </c>
      <c r="M2450" s="342">
        <v>6</v>
      </c>
      <c r="N2450" s="772"/>
      <c r="O2450" s="372">
        <f t="shared" si="104"/>
        <v>46968</v>
      </c>
      <c r="X2450" s="319">
        <v>40841.316208836011</v>
      </c>
    </row>
    <row r="2451" spans="1:24" x14ac:dyDescent="0.3">
      <c r="A2451" s="77" t="s">
        <v>2675</v>
      </c>
      <c r="B2451" s="77" t="s">
        <v>5504</v>
      </c>
      <c r="C2451" s="29">
        <v>12</v>
      </c>
      <c r="D2451" s="29">
        <v>55</v>
      </c>
      <c r="E2451" s="29">
        <v>1500</v>
      </c>
      <c r="F2451" s="29">
        <v>582</v>
      </c>
      <c r="G2451" s="29">
        <v>550</v>
      </c>
      <c r="H2451" s="313">
        <v>1929.87</v>
      </c>
      <c r="I2451" s="313">
        <v>1578.6336599999997</v>
      </c>
      <c r="J2451" s="313">
        <v>1246.6960199999999</v>
      </c>
      <c r="K2451" s="29">
        <v>41.3</v>
      </c>
      <c r="L2451" s="314">
        <v>0.5</v>
      </c>
      <c r="M2451" s="341">
        <v>6</v>
      </c>
      <c r="N2451" s="772"/>
      <c r="O2451" s="372">
        <f t="shared" si="104"/>
        <v>50581</v>
      </c>
      <c r="X2451" s="313">
        <v>43983.774633941997</v>
      </c>
    </row>
    <row r="2452" spans="1:24" x14ac:dyDescent="0.3">
      <c r="A2452" s="77" t="s">
        <v>2676</v>
      </c>
      <c r="B2452" s="77" t="s">
        <v>5505</v>
      </c>
      <c r="C2452" s="29">
        <v>13</v>
      </c>
      <c r="D2452" s="29">
        <v>55</v>
      </c>
      <c r="E2452" s="29">
        <v>1500</v>
      </c>
      <c r="F2452" s="29">
        <v>632</v>
      </c>
      <c r="G2452" s="29">
        <v>600</v>
      </c>
      <c r="H2452" s="313">
        <v>2095.92</v>
      </c>
      <c r="I2452" s="313">
        <v>1714.4625599999999</v>
      </c>
      <c r="J2452" s="313">
        <v>1353.96432</v>
      </c>
      <c r="K2452" s="29">
        <v>44.6</v>
      </c>
      <c r="L2452" s="314">
        <v>0.5</v>
      </c>
      <c r="M2452" s="341">
        <v>6</v>
      </c>
      <c r="N2452" s="772"/>
      <c r="O2452" s="372">
        <f t="shared" si="104"/>
        <v>54200</v>
      </c>
      <c r="X2452" s="313">
        <v>47130.575470506003</v>
      </c>
    </row>
    <row r="2453" spans="1:24" x14ac:dyDescent="0.3">
      <c r="A2453" s="77" t="s">
        <v>2677</v>
      </c>
      <c r="B2453" s="77" t="s">
        <v>5506</v>
      </c>
      <c r="C2453" s="29">
        <v>14</v>
      </c>
      <c r="D2453" s="29">
        <v>55</v>
      </c>
      <c r="E2453" s="29">
        <v>1500</v>
      </c>
      <c r="F2453" s="29">
        <v>682</v>
      </c>
      <c r="G2453" s="29">
        <v>650</v>
      </c>
      <c r="H2453" s="313">
        <v>2263.1999999999998</v>
      </c>
      <c r="I2453" s="313">
        <v>1851.2975999999996</v>
      </c>
      <c r="J2453" s="313">
        <v>1462.0272</v>
      </c>
      <c r="K2453" s="29">
        <v>47.9</v>
      </c>
      <c r="L2453" s="314">
        <v>0.5</v>
      </c>
      <c r="M2453" s="341">
        <v>6</v>
      </c>
      <c r="N2453" s="773"/>
      <c r="O2453" s="372">
        <f t="shared" si="104"/>
        <v>57819</v>
      </c>
      <c r="X2453" s="313">
        <v>50277.376307070001</v>
      </c>
    </row>
    <row r="2454" spans="1:24" x14ac:dyDescent="0.3">
      <c r="H2454" s="30"/>
      <c r="I2454" s="30"/>
      <c r="J2454" s="30"/>
      <c r="O2454" s="372">
        <f t="shared" si="104"/>
        <v>0</v>
      </c>
      <c r="X2454" s="30"/>
    </row>
    <row r="2455" spans="1:24" x14ac:dyDescent="0.3">
      <c r="B2455" s="325" t="s">
        <v>180</v>
      </c>
      <c r="H2455" s="30"/>
      <c r="I2455" s="30"/>
      <c r="J2455" s="30"/>
      <c r="O2455" s="372">
        <f t="shared" si="104"/>
        <v>0</v>
      </c>
      <c r="X2455" s="30"/>
    </row>
    <row r="2456" spans="1:24" x14ac:dyDescent="0.3">
      <c r="A2456" s="77" t="s">
        <v>2678</v>
      </c>
      <c r="B2456" s="77" t="s">
        <v>4079</v>
      </c>
      <c r="C2456" s="29">
        <v>2</v>
      </c>
      <c r="D2456" s="29">
        <v>55</v>
      </c>
      <c r="E2456" s="29">
        <v>1750</v>
      </c>
      <c r="F2456" s="29">
        <v>82</v>
      </c>
      <c r="G2456" s="29">
        <v>50</v>
      </c>
      <c r="H2456" s="313">
        <v>309.95999999999998</v>
      </c>
      <c r="I2456" s="313">
        <v>253.54727999999997</v>
      </c>
      <c r="J2456" s="313">
        <v>200.23416</v>
      </c>
      <c r="K2456" s="29">
        <v>9.5</v>
      </c>
      <c r="L2456" s="314">
        <v>0.5</v>
      </c>
      <c r="M2456" s="341">
        <v>2</v>
      </c>
      <c r="N2456" s="771" t="s">
        <v>201</v>
      </c>
      <c r="O2456" s="372">
        <f t="shared" si="104"/>
        <v>15159</v>
      </c>
      <c r="X2456" s="313">
        <v>13181.3717607</v>
      </c>
    </row>
    <row r="2457" spans="1:24" x14ac:dyDescent="0.3">
      <c r="A2457" s="77" t="s">
        <v>2679</v>
      </c>
      <c r="B2457" s="77" t="s">
        <v>4080</v>
      </c>
      <c r="C2457" s="29">
        <v>3</v>
      </c>
      <c r="D2457" s="29">
        <v>55</v>
      </c>
      <c r="E2457" s="29">
        <v>1750</v>
      </c>
      <c r="F2457" s="29">
        <v>132</v>
      </c>
      <c r="G2457" s="29">
        <v>100</v>
      </c>
      <c r="H2457" s="313">
        <v>504.29999999999995</v>
      </c>
      <c r="I2457" s="313">
        <v>412.51739999999995</v>
      </c>
      <c r="J2457" s="313">
        <v>325.77779999999996</v>
      </c>
      <c r="K2457" s="29">
        <v>13.3</v>
      </c>
      <c r="L2457" s="314">
        <v>0.5</v>
      </c>
      <c r="M2457" s="341">
        <v>4</v>
      </c>
      <c r="N2457" s="772"/>
      <c r="O2457" s="372">
        <f t="shared" si="104"/>
        <v>19195</v>
      </c>
      <c r="X2457" s="313">
        <v>16691.036392403999</v>
      </c>
    </row>
    <row r="2458" spans="1:24" x14ac:dyDescent="0.3">
      <c r="A2458" s="77" t="s">
        <v>2680</v>
      </c>
      <c r="B2458" s="77" t="s">
        <v>4081</v>
      </c>
      <c r="C2458" s="29">
        <v>4</v>
      </c>
      <c r="D2458" s="29">
        <v>55</v>
      </c>
      <c r="E2458" s="29">
        <v>1750</v>
      </c>
      <c r="F2458" s="29">
        <v>182</v>
      </c>
      <c r="G2458" s="29">
        <v>150</v>
      </c>
      <c r="H2458" s="313">
        <v>698.64</v>
      </c>
      <c r="I2458" s="313">
        <v>571.4875199999999</v>
      </c>
      <c r="J2458" s="313">
        <v>451.32144</v>
      </c>
      <c r="K2458" s="29">
        <v>17.100000000000001</v>
      </c>
      <c r="L2458" s="314">
        <v>0.5</v>
      </c>
      <c r="M2458" s="341">
        <v>4</v>
      </c>
      <c r="N2458" s="772"/>
      <c r="O2458" s="372">
        <f t="shared" si="104"/>
        <v>23239</v>
      </c>
      <c r="X2458" s="313">
        <v>20208.057615503996</v>
      </c>
    </row>
    <row r="2459" spans="1:24" x14ac:dyDescent="0.3">
      <c r="A2459" s="317" t="s">
        <v>2681</v>
      </c>
      <c r="B2459" s="317" t="s">
        <v>5507</v>
      </c>
      <c r="C2459" s="318">
        <v>5</v>
      </c>
      <c r="D2459" s="318">
        <v>55</v>
      </c>
      <c r="E2459" s="318">
        <v>1750</v>
      </c>
      <c r="F2459" s="318">
        <v>232</v>
      </c>
      <c r="G2459" s="318">
        <v>200</v>
      </c>
      <c r="H2459" s="319">
        <v>891.75</v>
      </c>
      <c r="I2459" s="319">
        <v>729.45150000000001</v>
      </c>
      <c r="J2459" s="319">
        <v>576.07050000000004</v>
      </c>
      <c r="K2459" s="318">
        <v>20.9</v>
      </c>
      <c r="L2459" s="320">
        <v>0.5</v>
      </c>
      <c r="M2459" s="342">
        <v>4</v>
      </c>
      <c r="N2459" s="772"/>
      <c r="O2459" s="372">
        <f t="shared" si="104"/>
        <v>27292</v>
      </c>
      <c r="X2459" s="319">
        <v>23732.435430000001</v>
      </c>
    </row>
    <row r="2460" spans="1:24" x14ac:dyDescent="0.3">
      <c r="A2460" s="77" t="s">
        <v>2682</v>
      </c>
      <c r="B2460" s="77" t="s">
        <v>5508</v>
      </c>
      <c r="C2460" s="29">
        <v>6</v>
      </c>
      <c r="D2460" s="29">
        <v>55</v>
      </c>
      <c r="E2460" s="29">
        <v>1750</v>
      </c>
      <c r="F2460" s="29">
        <v>282</v>
      </c>
      <c r="G2460" s="29">
        <v>250</v>
      </c>
      <c r="H2460" s="313">
        <v>1086.0899999999999</v>
      </c>
      <c r="I2460" s="313">
        <v>888.42161999999985</v>
      </c>
      <c r="J2460" s="313">
        <v>701.61414000000002</v>
      </c>
      <c r="K2460" s="29">
        <v>24.7</v>
      </c>
      <c r="L2460" s="314">
        <v>0.5</v>
      </c>
      <c r="M2460" s="341">
        <v>4</v>
      </c>
      <c r="N2460" s="772"/>
      <c r="O2460" s="372">
        <f t="shared" si="104"/>
        <v>31355</v>
      </c>
      <c r="X2460" s="313">
        <v>27265.609759608</v>
      </c>
    </row>
    <row r="2461" spans="1:24" x14ac:dyDescent="0.3">
      <c r="A2461" s="77" t="s">
        <v>2683</v>
      </c>
      <c r="B2461" s="77" t="s">
        <v>5509</v>
      </c>
      <c r="C2461" s="29">
        <v>7</v>
      </c>
      <c r="D2461" s="29">
        <v>55</v>
      </c>
      <c r="E2461" s="29">
        <v>1750</v>
      </c>
      <c r="F2461" s="29">
        <v>332</v>
      </c>
      <c r="G2461" s="29">
        <v>300</v>
      </c>
      <c r="H2461" s="313">
        <v>1280.43</v>
      </c>
      <c r="I2461" s="313">
        <v>1047.39174</v>
      </c>
      <c r="J2461" s="313">
        <v>827.15778000000012</v>
      </c>
      <c r="K2461" s="29">
        <v>28.5</v>
      </c>
      <c r="L2461" s="314">
        <v>0.5</v>
      </c>
      <c r="M2461" s="341">
        <v>4</v>
      </c>
      <c r="N2461" s="772"/>
      <c r="O2461" s="372">
        <f t="shared" si="104"/>
        <v>35425</v>
      </c>
      <c r="X2461" s="313">
        <v>30804.702266250002</v>
      </c>
    </row>
    <row r="2462" spans="1:24" x14ac:dyDescent="0.3">
      <c r="A2462" s="317" t="s">
        <v>2684</v>
      </c>
      <c r="B2462" s="317" t="s">
        <v>5510</v>
      </c>
      <c r="C2462" s="318">
        <v>8</v>
      </c>
      <c r="D2462" s="318">
        <v>55</v>
      </c>
      <c r="E2462" s="318">
        <v>1750</v>
      </c>
      <c r="F2462" s="318">
        <v>382</v>
      </c>
      <c r="G2462" s="318">
        <v>350</v>
      </c>
      <c r="H2462" s="319">
        <v>1474.77</v>
      </c>
      <c r="I2462" s="319">
        <v>1206.36186</v>
      </c>
      <c r="J2462" s="319">
        <v>952.70141999999998</v>
      </c>
      <c r="K2462" s="318">
        <v>32.299999999999997</v>
      </c>
      <c r="L2462" s="320">
        <v>0.5</v>
      </c>
      <c r="M2462" s="342">
        <v>4</v>
      </c>
      <c r="N2462" s="772"/>
      <c r="O2462" s="372">
        <f t="shared" si="104"/>
        <v>39501</v>
      </c>
      <c r="X2462" s="319">
        <v>34348.26547944</v>
      </c>
    </row>
    <row r="2463" spans="1:24" x14ac:dyDescent="0.3">
      <c r="A2463" s="77" t="s">
        <v>2685</v>
      </c>
      <c r="B2463" s="77" t="s">
        <v>5511</v>
      </c>
      <c r="C2463" s="29">
        <v>9</v>
      </c>
      <c r="D2463" s="29">
        <v>55</v>
      </c>
      <c r="E2463" s="29">
        <v>1750</v>
      </c>
      <c r="F2463" s="29">
        <v>432</v>
      </c>
      <c r="G2463" s="29">
        <v>400</v>
      </c>
      <c r="H2463" s="313">
        <v>1669.1100000000001</v>
      </c>
      <c r="I2463" s="313">
        <v>1365.3319799999999</v>
      </c>
      <c r="J2463" s="313">
        <v>1078.2450600000002</v>
      </c>
      <c r="K2463" s="29">
        <v>36.1</v>
      </c>
      <c r="L2463" s="314">
        <v>0.5</v>
      </c>
      <c r="M2463" s="341">
        <v>4</v>
      </c>
      <c r="N2463" s="772"/>
      <c r="O2463" s="372">
        <f t="shared" si="104"/>
        <v>43587</v>
      </c>
      <c r="X2463" s="313">
        <v>37902.068150166</v>
      </c>
    </row>
    <row r="2464" spans="1:24" x14ac:dyDescent="0.3">
      <c r="A2464" s="77" t="s">
        <v>2686</v>
      </c>
      <c r="B2464" s="77" t="s">
        <v>5512</v>
      </c>
      <c r="C2464" s="29">
        <v>10</v>
      </c>
      <c r="D2464" s="29">
        <v>55</v>
      </c>
      <c r="E2464" s="29">
        <v>1750</v>
      </c>
      <c r="F2464" s="29">
        <v>482</v>
      </c>
      <c r="G2464" s="29">
        <v>450</v>
      </c>
      <c r="H2464" s="313">
        <v>1863.45</v>
      </c>
      <c r="I2464" s="313">
        <v>1524.3020999999999</v>
      </c>
      <c r="J2464" s="313">
        <v>1203.7887000000001</v>
      </c>
      <c r="K2464" s="29">
        <v>39.9</v>
      </c>
      <c r="L2464" s="314">
        <v>0.5</v>
      </c>
      <c r="M2464" s="341">
        <v>6</v>
      </c>
      <c r="N2464" s="772"/>
      <c r="O2464" s="372">
        <f t="shared" si="104"/>
        <v>47683</v>
      </c>
      <c r="X2464" s="313">
        <v>41463.22741228799</v>
      </c>
    </row>
    <row r="2465" spans="1:24" x14ac:dyDescent="0.3">
      <c r="A2465" s="317" t="s">
        <v>2687</v>
      </c>
      <c r="B2465" s="317" t="s">
        <v>5513</v>
      </c>
      <c r="C2465" s="318">
        <v>11</v>
      </c>
      <c r="D2465" s="318">
        <v>55</v>
      </c>
      <c r="E2465" s="318">
        <v>1750</v>
      </c>
      <c r="F2465" s="318">
        <v>532</v>
      </c>
      <c r="G2465" s="318">
        <v>500</v>
      </c>
      <c r="H2465" s="319">
        <v>2056.56</v>
      </c>
      <c r="I2465" s="319">
        <v>1682.2660799999999</v>
      </c>
      <c r="J2465" s="319">
        <v>1328.5377599999999</v>
      </c>
      <c r="K2465" s="318">
        <v>43.7</v>
      </c>
      <c r="L2465" s="320">
        <v>0.5</v>
      </c>
      <c r="M2465" s="342">
        <v>6</v>
      </c>
      <c r="N2465" s="772"/>
      <c r="O2465" s="372">
        <f t="shared" si="104"/>
        <v>51787</v>
      </c>
      <c r="X2465" s="319">
        <v>45031.743265805992</v>
      </c>
    </row>
    <row r="2466" spans="1:24" x14ac:dyDescent="0.3">
      <c r="A2466" s="77" t="s">
        <v>2688</v>
      </c>
      <c r="B2466" s="77" t="s">
        <v>5514</v>
      </c>
      <c r="C2466" s="29">
        <v>12</v>
      </c>
      <c r="D2466" s="29">
        <v>55</v>
      </c>
      <c r="E2466" s="29">
        <v>1750</v>
      </c>
      <c r="F2466" s="29">
        <v>582</v>
      </c>
      <c r="G2466" s="29">
        <v>550</v>
      </c>
      <c r="H2466" s="313">
        <v>2250.9</v>
      </c>
      <c r="I2466" s="313">
        <v>1841.2362000000001</v>
      </c>
      <c r="J2466" s="313">
        <v>1454.0814</v>
      </c>
      <c r="K2466" s="29">
        <v>47.5</v>
      </c>
      <c r="L2466" s="314">
        <v>0.5</v>
      </c>
      <c r="M2466" s="341">
        <v>6</v>
      </c>
      <c r="N2466" s="772"/>
      <c r="O2466" s="372">
        <f t="shared" si="104"/>
        <v>55841</v>
      </c>
      <c r="X2466" s="313">
        <v>48557.781369701988</v>
      </c>
    </row>
    <row r="2467" spans="1:24" x14ac:dyDescent="0.3">
      <c r="A2467" s="77" t="s">
        <v>2689</v>
      </c>
      <c r="B2467" s="77" t="s">
        <v>5515</v>
      </c>
      <c r="C2467" s="29">
        <v>13</v>
      </c>
      <c r="D2467" s="29">
        <v>55</v>
      </c>
      <c r="E2467" s="29">
        <v>1750</v>
      </c>
      <c r="F2467" s="29">
        <v>632</v>
      </c>
      <c r="G2467" s="29">
        <v>600</v>
      </c>
      <c r="H2467" s="313">
        <v>2445.2399999999998</v>
      </c>
      <c r="I2467" s="313">
        <v>2000.2063199999998</v>
      </c>
      <c r="J2467" s="313">
        <v>1579.6250399999999</v>
      </c>
      <c r="K2467" s="29">
        <v>51.3</v>
      </c>
      <c r="L2467" s="314">
        <v>0.5</v>
      </c>
      <c r="M2467" s="341">
        <v>6</v>
      </c>
      <c r="N2467" s="772"/>
      <c r="O2467" s="372">
        <f t="shared" si="104"/>
        <v>59898</v>
      </c>
      <c r="X2467" s="313">
        <v>52085.266944084011</v>
      </c>
    </row>
    <row r="2468" spans="1:24" x14ac:dyDescent="0.3">
      <c r="A2468" s="77" t="s">
        <v>2690</v>
      </c>
      <c r="B2468" s="77" t="s">
        <v>5516</v>
      </c>
      <c r="C2468" s="29">
        <v>14</v>
      </c>
      <c r="D2468" s="29">
        <v>55</v>
      </c>
      <c r="E2468" s="29">
        <v>1750</v>
      </c>
      <c r="F2468" s="29">
        <v>682</v>
      </c>
      <c r="G2468" s="29">
        <v>650</v>
      </c>
      <c r="H2468" s="313">
        <v>2639.58</v>
      </c>
      <c r="I2468" s="313">
        <v>2159.1764399999997</v>
      </c>
      <c r="J2468" s="313">
        <v>1705.16868</v>
      </c>
      <c r="K2468" s="29">
        <v>55.1</v>
      </c>
      <c r="L2468" s="314">
        <v>0.5</v>
      </c>
      <c r="M2468" s="341">
        <v>6</v>
      </c>
      <c r="N2468" s="773"/>
      <c r="O2468" s="372">
        <f t="shared" si="104"/>
        <v>63955</v>
      </c>
      <c r="X2468" s="313">
        <v>55612.752518466012</v>
      </c>
    </row>
    <row r="2469" spans="1:24" x14ac:dyDescent="0.3">
      <c r="H2469" s="30"/>
      <c r="I2469" s="30"/>
      <c r="J2469" s="30"/>
      <c r="O2469" s="372">
        <f t="shared" si="104"/>
        <v>0</v>
      </c>
      <c r="X2469" s="30"/>
    </row>
    <row r="2470" spans="1:24" x14ac:dyDescent="0.3">
      <c r="B2470" s="325" t="s">
        <v>181</v>
      </c>
      <c r="H2470" s="30"/>
      <c r="I2470" s="30"/>
      <c r="J2470" s="30"/>
      <c r="O2470" s="372">
        <f t="shared" si="104"/>
        <v>0</v>
      </c>
      <c r="X2470" s="30"/>
    </row>
    <row r="2471" spans="1:24" x14ac:dyDescent="0.3">
      <c r="A2471" s="77" t="s">
        <v>2691</v>
      </c>
      <c r="B2471" s="77" t="s">
        <v>4082</v>
      </c>
      <c r="C2471" s="29">
        <v>2</v>
      </c>
      <c r="D2471" s="29">
        <v>55</v>
      </c>
      <c r="E2471" s="29">
        <v>2000</v>
      </c>
      <c r="F2471" s="29">
        <v>82</v>
      </c>
      <c r="G2471" s="29">
        <v>50</v>
      </c>
      <c r="H2471" s="313">
        <v>354.24</v>
      </c>
      <c r="I2471" s="313">
        <v>289.76832000000002</v>
      </c>
      <c r="J2471" s="313">
        <v>228.83904000000001</v>
      </c>
      <c r="K2471" s="29">
        <v>10.6</v>
      </c>
      <c r="L2471" s="314">
        <v>0.5</v>
      </c>
      <c r="M2471" s="341">
        <v>2</v>
      </c>
      <c r="N2471" s="771" t="s">
        <v>201</v>
      </c>
      <c r="O2471" s="372">
        <f t="shared" si="104"/>
        <v>16405</v>
      </c>
      <c r="X2471" s="313">
        <v>14265.389803500002</v>
      </c>
    </row>
    <row r="2472" spans="1:24" x14ac:dyDescent="0.3">
      <c r="A2472" s="77" t="s">
        <v>2692</v>
      </c>
      <c r="B2472" s="77" t="s">
        <v>4083</v>
      </c>
      <c r="C2472" s="29">
        <v>3</v>
      </c>
      <c r="D2472" s="29">
        <v>55</v>
      </c>
      <c r="E2472" s="29">
        <v>2000</v>
      </c>
      <c r="F2472" s="29">
        <v>132</v>
      </c>
      <c r="G2472" s="29">
        <v>100</v>
      </c>
      <c r="H2472" s="313">
        <v>576.87</v>
      </c>
      <c r="I2472" s="313">
        <v>471.87966</v>
      </c>
      <c r="J2472" s="313">
        <v>372.65802000000002</v>
      </c>
      <c r="K2472" s="29">
        <v>14.9</v>
      </c>
      <c r="L2472" s="314">
        <v>0.5</v>
      </c>
      <c r="M2472" s="341">
        <v>4</v>
      </c>
      <c r="N2472" s="772"/>
      <c r="O2472" s="372">
        <f t="shared" si="104"/>
        <v>21062</v>
      </c>
      <c r="X2472" s="313">
        <v>18314.468877077998</v>
      </c>
    </row>
    <row r="2473" spans="1:24" x14ac:dyDescent="0.3">
      <c r="A2473" s="77" t="s">
        <v>2693</v>
      </c>
      <c r="B2473" s="77" t="s">
        <v>4084</v>
      </c>
      <c r="C2473" s="29">
        <v>4</v>
      </c>
      <c r="D2473" s="29">
        <v>55</v>
      </c>
      <c r="E2473" s="29">
        <v>2000</v>
      </c>
      <c r="F2473" s="29">
        <v>182</v>
      </c>
      <c r="G2473" s="29">
        <v>150</v>
      </c>
      <c r="H2473" s="313">
        <v>798.27</v>
      </c>
      <c r="I2473" s="313">
        <v>652.98485999999991</v>
      </c>
      <c r="J2473" s="313">
        <v>515.68241999999998</v>
      </c>
      <c r="K2473" s="29">
        <v>19.2</v>
      </c>
      <c r="L2473" s="314">
        <v>0.5</v>
      </c>
      <c r="M2473" s="341">
        <v>4</v>
      </c>
      <c r="N2473" s="772"/>
      <c r="O2473" s="372">
        <f t="shared" si="104"/>
        <v>25728</v>
      </c>
      <c r="X2473" s="313">
        <v>22372.036557551997</v>
      </c>
    </row>
    <row r="2474" spans="1:24" x14ac:dyDescent="0.3">
      <c r="A2474" s="317" t="s">
        <v>2694</v>
      </c>
      <c r="B2474" s="317" t="s">
        <v>5517</v>
      </c>
      <c r="C2474" s="318">
        <v>5</v>
      </c>
      <c r="D2474" s="318">
        <v>55</v>
      </c>
      <c r="E2474" s="318">
        <v>2000</v>
      </c>
      <c r="F2474" s="318">
        <v>232</v>
      </c>
      <c r="G2474" s="318">
        <v>200</v>
      </c>
      <c r="H2474" s="319">
        <v>1019.6699999999998</v>
      </c>
      <c r="I2474" s="319">
        <v>834.09005999999977</v>
      </c>
      <c r="J2474" s="319">
        <v>658.70681999999988</v>
      </c>
      <c r="K2474" s="318">
        <v>23.5</v>
      </c>
      <c r="L2474" s="320">
        <v>0.5</v>
      </c>
      <c r="M2474" s="342">
        <v>4</v>
      </c>
      <c r="N2474" s="772"/>
      <c r="O2474" s="372">
        <f t="shared" si="104"/>
        <v>30404</v>
      </c>
      <c r="X2474" s="319">
        <v>26438.092844922001</v>
      </c>
    </row>
    <row r="2475" spans="1:24" x14ac:dyDescent="0.3">
      <c r="A2475" s="77" t="s">
        <v>2695</v>
      </c>
      <c r="B2475" s="77" t="s">
        <v>5518</v>
      </c>
      <c r="C2475" s="29">
        <v>6</v>
      </c>
      <c r="D2475" s="29">
        <v>55</v>
      </c>
      <c r="E2475" s="29">
        <v>2000</v>
      </c>
      <c r="F2475" s="29">
        <v>282</v>
      </c>
      <c r="G2475" s="29">
        <v>250</v>
      </c>
      <c r="H2475" s="313">
        <v>1242.3</v>
      </c>
      <c r="I2475" s="313">
        <v>1016.2013999999999</v>
      </c>
      <c r="J2475" s="313">
        <v>802.5258</v>
      </c>
      <c r="K2475" s="29">
        <v>27.8</v>
      </c>
      <c r="L2475" s="314">
        <v>0.5</v>
      </c>
      <c r="M2475" s="341">
        <v>4</v>
      </c>
      <c r="N2475" s="772"/>
      <c r="O2475" s="372">
        <f t="shared" si="104"/>
        <v>35090</v>
      </c>
      <c r="X2475" s="313">
        <v>30512.637739187998</v>
      </c>
    </row>
    <row r="2476" spans="1:24" x14ac:dyDescent="0.3">
      <c r="A2476" s="77" t="s">
        <v>2696</v>
      </c>
      <c r="B2476" s="77" t="s">
        <v>5519</v>
      </c>
      <c r="C2476" s="29">
        <v>7</v>
      </c>
      <c r="D2476" s="29">
        <v>55</v>
      </c>
      <c r="E2476" s="29">
        <v>2000</v>
      </c>
      <c r="F2476" s="29">
        <v>332</v>
      </c>
      <c r="G2476" s="29">
        <v>300</v>
      </c>
      <c r="H2476" s="313">
        <v>1463.7</v>
      </c>
      <c r="I2476" s="313">
        <v>1197.3065999999999</v>
      </c>
      <c r="J2476" s="313">
        <v>945.55020000000002</v>
      </c>
      <c r="K2476" s="29">
        <v>32.1</v>
      </c>
      <c r="L2476" s="314">
        <v>0.5</v>
      </c>
      <c r="M2476" s="341">
        <v>4</v>
      </c>
      <c r="N2476" s="772"/>
      <c r="O2476" s="372">
        <f t="shared" si="104"/>
        <v>39785</v>
      </c>
      <c r="X2476" s="313">
        <v>34595.671240349999</v>
      </c>
    </row>
    <row r="2477" spans="1:24" x14ac:dyDescent="0.3">
      <c r="A2477" s="317" t="s">
        <v>2697</v>
      </c>
      <c r="B2477" s="317" t="s">
        <v>5520</v>
      </c>
      <c r="C2477" s="318">
        <v>8</v>
      </c>
      <c r="D2477" s="318">
        <v>55</v>
      </c>
      <c r="E2477" s="318">
        <v>2000</v>
      </c>
      <c r="F2477" s="318">
        <v>382</v>
      </c>
      <c r="G2477" s="318">
        <v>350</v>
      </c>
      <c r="H2477" s="319">
        <v>1686.3300000000002</v>
      </c>
      <c r="I2477" s="319">
        <v>1379.41794</v>
      </c>
      <c r="J2477" s="319">
        <v>1089.3691800000001</v>
      </c>
      <c r="K2477" s="318">
        <v>36.4</v>
      </c>
      <c r="L2477" s="320">
        <v>0.5</v>
      </c>
      <c r="M2477" s="342">
        <v>4</v>
      </c>
      <c r="N2477" s="772"/>
      <c r="O2477" s="372">
        <f t="shared" si="104"/>
        <v>44492</v>
      </c>
      <c r="X2477" s="319">
        <v>38688.636290831993</v>
      </c>
    </row>
    <row r="2478" spans="1:24" x14ac:dyDescent="0.3">
      <c r="A2478" s="77" t="s">
        <v>2698</v>
      </c>
      <c r="B2478" s="77" t="s">
        <v>5521</v>
      </c>
      <c r="C2478" s="29">
        <v>9</v>
      </c>
      <c r="D2478" s="29">
        <v>55</v>
      </c>
      <c r="E2478" s="29">
        <v>2000</v>
      </c>
      <c r="F2478" s="29">
        <v>432</v>
      </c>
      <c r="G2478" s="29">
        <v>400</v>
      </c>
      <c r="H2478" s="313">
        <v>1907.73</v>
      </c>
      <c r="I2478" s="313">
        <v>1560.52314</v>
      </c>
      <c r="J2478" s="313">
        <v>1232.3935800000002</v>
      </c>
      <c r="K2478" s="29">
        <v>40.700000000000003</v>
      </c>
      <c r="L2478" s="314">
        <v>0.5</v>
      </c>
      <c r="M2478" s="341">
        <v>4</v>
      </c>
      <c r="N2478" s="772"/>
      <c r="O2478" s="372">
        <f t="shared" si="104"/>
        <v>49207</v>
      </c>
      <c r="X2478" s="313">
        <v>42788.648515140005</v>
      </c>
    </row>
    <row r="2479" spans="1:24" x14ac:dyDescent="0.3">
      <c r="A2479" s="77" t="s">
        <v>2699</v>
      </c>
      <c r="B2479" s="77" t="s">
        <v>5522</v>
      </c>
      <c r="C2479" s="29">
        <v>10</v>
      </c>
      <c r="D2479" s="29">
        <v>55</v>
      </c>
      <c r="E2479" s="29">
        <v>2000</v>
      </c>
      <c r="F2479" s="29">
        <v>482</v>
      </c>
      <c r="G2479" s="29">
        <v>450</v>
      </c>
      <c r="H2479" s="313">
        <v>2130.36</v>
      </c>
      <c r="I2479" s="313">
        <v>1742.6344799999999</v>
      </c>
      <c r="J2479" s="313">
        <v>1376.2125600000002</v>
      </c>
      <c r="K2479" s="29">
        <v>45</v>
      </c>
      <c r="L2479" s="314">
        <v>0.5</v>
      </c>
      <c r="M2479" s="341">
        <v>6</v>
      </c>
      <c r="N2479" s="772"/>
      <c r="O2479" s="372">
        <f t="shared" si="104"/>
        <v>53935</v>
      </c>
      <c r="X2479" s="313">
        <v>46900.041268607994</v>
      </c>
    </row>
    <row r="2480" spans="1:24" x14ac:dyDescent="0.3">
      <c r="A2480" s="317" t="s">
        <v>2700</v>
      </c>
      <c r="B2480" s="317" t="s">
        <v>5523</v>
      </c>
      <c r="C2480" s="318">
        <v>11</v>
      </c>
      <c r="D2480" s="318">
        <v>55</v>
      </c>
      <c r="E2480" s="318">
        <v>2000</v>
      </c>
      <c r="F2480" s="318">
        <v>532</v>
      </c>
      <c r="G2480" s="318">
        <v>500</v>
      </c>
      <c r="H2480" s="319">
        <v>2351.7600000000002</v>
      </c>
      <c r="I2480" s="319">
        <v>1923.7396800000001</v>
      </c>
      <c r="J2480" s="319">
        <v>1519.2369600000002</v>
      </c>
      <c r="K2480" s="318">
        <v>49.3</v>
      </c>
      <c r="L2480" s="320">
        <v>0.5</v>
      </c>
      <c r="M2480" s="342">
        <v>6</v>
      </c>
      <c r="N2480" s="772"/>
      <c r="O2480" s="372">
        <f t="shared" si="104"/>
        <v>58670</v>
      </c>
      <c r="X2480" s="319">
        <v>51017.033725415997</v>
      </c>
    </row>
    <row r="2481" spans="1:24" x14ac:dyDescent="0.3">
      <c r="A2481" s="77" t="s">
        <v>2701</v>
      </c>
      <c r="B2481" s="77" t="s">
        <v>5524</v>
      </c>
      <c r="C2481" s="29">
        <v>12</v>
      </c>
      <c r="D2481" s="29">
        <v>55</v>
      </c>
      <c r="E2481" s="29">
        <v>2000</v>
      </c>
      <c r="F2481" s="29">
        <v>582</v>
      </c>
      <c r="G2481" s="29">
        <v>550</v>
      </c>
      <c r="H2481" s="313">
        <v>2573.1600000000003</v>
      </c>
      <c r="I2481" s="313">
        <v>2104.8448800000001</v>
      </c>
      <c r="J2481" s="313">
        <v>1662.2613600000002</v>
      </c>
      <c r="K2481" s="29">
        <v>53.6</v>
      </c>
      <c r="L2481" s="314">
        <v>0.5</v>
      </c>
      <c r="M2481" s="341">
        <v>6</v>
      </c>
      <c r="N2481" s="772"/>
      <c r="O2481" s="372">
        <f t="shared" si="104"/>
        <v>63350</v>
      </c>
      <c r="X2481" s="313">
        <v>55087.320732047985</v>
      </c>
    </row>
    <row r="2482" spans="1:24" x14ac:dyDescent="0.3">
      <c r="A2482" s="77" t="s">
        <v>2702</v>
      </c>
      <c r="B2482" s="77" t="s">
        <v>5525</v>
      </c>
      <c r="C2482" s="29">
        <v>13</v>
      </c>
      <c r="D2482" s="29">
        <v>55</v>
      </c>
      <c r="E2482" s="29">
        <v>2000</v>
      </c>
      <c r="F2482" s="29">
        <v>632</v>
      </c>
      <c r="G2482" s="29">
        <v>600</v>
      </c>
      <c r="H2482" s="313">
        <v>2795.79</v>
      </c>
      <c r="I2482" s="313">
        <v>2286.95622</v>
      </c>
      <c r="J2482" s="313">
        <v>1806.08034</v>
      </c>
      <c r="K2482" s="29">
        <v>57.9</v>
      </c>
      <c r="L2482" s="314">
        <v>0.5</v>
      </c>
      <c r="M2482" s="341">
        <v>6</v>
      </c>
      <c r="N2482" s="772"/>
      <c r="O2482" s="372">
        <f t="shared" si="104"/>
        <v>68031</v>
      </c>
      <c r="X2482" s="313">
        <v>59157.607738679995</v>
      </c>
    </row>
    <row r="2483" spans="1:24" x14ac:dyDescent="0.3">
      <c r="A2483" s="77" t="s">
        <v>2703</v>
      </c>
      <c r="B2483" s="77" t="s">
        <v>5526</v>
      </c>
      <c r="C2483" s="29">
        <v>14</v>
      </c>
      <c r="D2483" s="29">
        <v>55</v>
      </c>
      <c r="E2483" s="29">
        <v>2000</v>
      </c>
      <c r="F2483" s="29">
        <v>682</v>
      </c>
      <c r="G2483" s="29">
        <v>650</v>
      </c>
      <c r="H2483" s="313">
        <v>3017.19</v>
      </c>
      <c r="I2483" s="313">
        <v>2468.06142</v>
      </c>
      <c r="J2483" s="313">
        <v>1949.10474</v>
      </c>
      <c r="K2483" s="29">
        <v>62.2</v>
      </c>
      <c r="L2483" s="314">
        <v>0.5</v>
      </c>
      <c r="M2483" s="341">
        <v>6</v>
      </c>
      <c r="N2483" s="773"/>
      <c r="O2483" s="372">
        <f t="shared" si="104"/>
        <v>72712</v>
      </c>
      <c r="X2483" s="313">
        <v>63227.894745311998</v>
      </c>
    </row>
    <row r="2484" spans="1:24" x14ac:dyDescent="0.3">
      <c r="C2484" s="311"/>
      <c r="D2484" s="311"/>
      <c r="E2484" s="311"/>
      <c r="F2484" s="311"/>
      <c r="G2484" s="311"/>
      <c r="H2484" s="33"/>
      <c r="I2484" s="33"/>
      <c r="J2484" s="33"/>
      <c r="K2484" s="311"/>
      <c r="L2484" s="322"/>
      <c r="M2484" s="343"/>
      <c r="O2484" s="372">
        <f t="shared" si="104"/>
        <v>0</v>
      </c>
      <c r="X2484" s="33"/>
    </row>
    <row r="2485" spans="1:24" x14ac:dyDescent="0.3">
      <c r="B2485" s="325" t="s">
        <v>182</v>
      </c>
      <c r="H2485" s="30"/>
      <c r="I2485" s="30"/>
      <c r="J2485" s="30"/>
      <c r="O2485" s="372">
        <f t="shared" si="104"/>
        <v>0</v>
      </c>
      <c r="X2485" s="30"/>
    </row>
    <row r="2486" spans="1:24" x14ac:dyDescent="0.3">
      <c r="A2486" s="77" t="s">
        <v>2704</v>
      </c>
      <c r="B2486" s="77" t="s">
        <v>4085</v>
      </c>
      <c r="C2486" s="29">
        <v>2</v>
      </c>
      <c r="D2486" s="29">
        <v>55</v>
      </c>
      <c r="E2486" s="29">
        <v>2200</v>
      </c>
      <c r="F2486" s="29">
        <v>82</v>
      </c>
      <c r="G2486" s="29">
        <v>50</v>
      </c>
      <c r="H2486" s="313">
        <v>389.90999999999997</v>
      </c>
      <c r="I2486" s="313">
        <v>318.94637999999998</v>
      </c>
      <c r="J2486" s="313">
        <v>251.88185999999999</v>
      </c>
      <c r="K2486" s="29">
        <v>11.5</v>
      </c>
      <c r="L2486" s="314">
        <v>0.5</v>
      </c>
      <c r="M2486" s="341">
        <v>2</v>
      </c>
      <c r="N2486" s="771" t="s">
        <v>201</v>
      </c>
      <c r="O2486" s="372">
        <f t="shared" si="104"/>
        <v>19500</v>
      </c>
      <c r="X2486" s="313">
        <v>16956.316426500001</v>
      </c>
    </row>
    <row r="2487" spans="1:24" x14ac:dyDescent="0.3">
      <c r="A2487" s="77" t="s">
        <v>2705</v>
      </c>
      <c r="B2487" s="77" t="s">
        <v>4086</v>
      </c>
      <c r="C2487" s="29">
        <v>3</v>
      </c>
      <c r="D2487" s="29">
        <v>55</v>
      </c>
      <c r="E2487" s="29">
        <v>2200</v>
      </c>
      <c r="F2487" s="29">
        <v>132</v>
      </c>
      <c r="G2487" s="29">
        <v>100</v>
      </c>
      <c r="H2487" s="313">
        <v>633.45000000000005</v>
      </c>
      <c r="I2487" s="313">
        <v>518.16210000000001</v>
      </c>
      <c r="J2487" s="313">
        <v>409.20870000000002</v>
      </c>
      <c r="K2487" s="29">
        <v>16.3</v>
      </c>
      <c r="L2487" s="314">
        <v>0.5</v>
      </c>
      <c r="M2487" s="341">
        <v>4</v>
      </c>
      <c r="N2487" s="772"/>
      <c r="O2487" s="372">
        <f t="shared" si="104"/>
        <v>25191</v>
      </c>
      <c r="X2487" s="313">
        <v>21905.190849761992</v>
      </c>
    </row>
    <row r="2488" spans="1:24" x14ac:dyDescent="0.3">
      <c r="A2488" s="77" t="s">
        <v>2706</v>
      </c>
      <c r="B2488" s="77" t="s">
        <v>4087</v>
      </c>
      <c r="C2488" s="29">
        <v>4</v>
      </c>
      <c r="D2488" s="29">
        <v>55</v>
      </c>
      <c r="E2488" s="29">
        <v>2200</v>
      </c>
      <c r="F2488" s="29">
        <v>182</v>
      </c>
      <c r="G2488" s="29">
        <v>150</v>
      </c>
      <c r="H2488" s="313">
        <v>878.21999999999991</v>
      </c>
      <c r="I2488" s="313">
        <v>718.38395999999989</v>
      </c>
      <c r="J2488" s="313">
        <v>567.33011999999997</v>
      </c>
      <c r="K2488" s="29">
        <v>21.1</v>
      </c>
      <c r="L2488" s="314">
        <v>0.5</v>
      </c>
      <c r="M2488" s="341">
        <v>4</v>
      </c>
      <c r="N2488" s="772"/>
      <c r="O2488" s="372">
        <f t="shared" si="104"/>
        <v>30894</v>
      </c>
      <c r="X2488" s="313">
        <v>26864.440237007999</v>
      </c>
    </row>
    <row r="2489" spans="1:24" x14ac:dyDescent="0.3">
      <c r="A2489" s="317" t="s">
        <v>2707</v>
      </c>
      <c r="B2489" s="317" t="s">
        <v>5527</v>
      </c>
      <c r="C2489" s="318">
        <v>5</v>
      </c>
      <c r="D2489" s="318">
        <v>55</v>
      </c>
      <c r="E2489" s="318">
        <v>2200</v>
      </c>
      <c r="F2489" s="318">
        <v>232</v>
      </c>
      <c r="G2489" s="318">
        <v>200</v>
      </c>
      <c r="H2489" s="319">
        <v>1121.76</v>
      </c>
      <c r="I2489" s="319">
        <v>917.59967999999992</v>
      </c>
      <c r="J2489" s="319">
        <v>724.65696000000003</v>
      </c>
      <c r="K2489" s="318">
        <v>25.9</v>
      </c>
      <c r="L2489" s="320">
        <v>0.5</v>
      </c>
      <c r="M2489" s="342">
        <v>4</v>
      </c>
      <c r="N2489" s="772"/>
      <c r="O2489" s="372">
        <f t="shared" si="104"/>
        <v>36609</v>
      </c>
      <c r="X2489" s="319">
        <v>31834.064588237994</v>
      </c>
    </row>
    <row r="2490" spans="1:24" x14ac:dyDescent="0.3">
      <c r="A2490" s="77" t="s">
        <v>2708</v>
      </c>
      <c r="B2490" s="77" t="s">
        <v>5528</v>
      </c>
      <c r="C2490" s="29">
        <v>6</v>
      </c>
      <c r="D2490" s="29">
        <v>55</v>
      </c>
      <c r="E2490" s="29">
        <v>2200</v>
      </c>
      <c r="F2490" s="29">
        <v>282</v>
      </c>
      <c r="G2490" s="29">
        <v>250</v>
      </c>
      <c r="H2490" s="313">
        <v>1366.53</v>
      </c>
      <c r="I2490" s="313">
        <v>1117.8215399999999</v>
      </c>
      <c r="J2490" s="313">
        <v>882.77837999999997</v>
      </c>
      <c r="K2490" s="29">
        <v>30.7</v>
      </c>
      <c r="L2490" s="314">
        <v>0.5</v>
      </c>
      <c r="M2490" s="341">
        <v>4</v>
      </c>
      <c r="N2490" s="772"/>
      <c r="O2490" s="372">
        <f t="shared" si="104"/>
        <v>42336</v>
      </c>
      <c r="X2490" s="313">
        <v>36814.063903451999</v>
      </c>
    </row>
    <row r="2491" spans="1:24" x14ac:dyDescent="0.3">
      <c r="A2491" s="77" t="s">
        <v>2709</v>
      </c>
      <c r="B2491" s="77" t="s">
        <v>5529</v>
      </c>
      <c r="C2491" s="29">
        <v>7</v>
      </c>
      <c r="D2491" s="29">
        <v>55</v>
      </c>
      <c r="E2491" s="29">
        <v>2200</v>
      </c>
      <c r="F2491" s="29">
        <v>332</v>
      </c>
      <c r="G2491" s="29">
        <v>300</v>
      </c>
      <c r="H2491" s="313">
        <v>1610.07</v>
      </c>
      <c r="I2491" s="313">
        <v>1317.0372599999998</v>
      </c>
      <c r="J2491" s="313">
        <v>1040.1052199999999</v>
      </c>
      <c r="K2491" s="29">
        <v>35.5</v>
      </c>
      <c r="L2491" s="314">
        <v>0.5</v>
      </c>
      <c r="M2491" s="341">
        <v>4</v>
      </c>
      <c r="N2491" s="772"/>
      <c r="O2491" s="372">
        <f t="shared" si="104"/>
        <v>48075</v>
      </c>
      <c r="X2491" s="313">
        <v>41804.438182650003</v>
      </c>
    </row>
    <row r="2492" spans="1:24" x14ac:dyDescent="0.3">
      <c r="A2492" s="317" t="s">
        <v>2710</v>
      </c>
      <c r="B2492" s="317" t="s">
        <v>5530</v>
      </c>
      <c r="C2492" s="318">
        <v>8</v>
      </c>
      <c r="D2492" s="318">
        <v>55</v>
      </c>
      <c r="E2492" s="318">
        <v>2200</v>
      </c>
      <c r="F2492" s="318">
        <v>382</v>
      </c>
      <c r="G2492" s="318">
        <v>350</v>
      </c>
      <c r="H2492" s="319">
        <v>1854.84</v>
      </c>
      <c r="I2492" s="319">
        <v>1517.2591199999999</v>
      </c>
      <c r="J2492" s="319">
        <v>1198.2266400000001</v>
      </c>
      <c r="K2492" s="318">
        <v>40.299999999999997</v>
      </c>
      <c r="L2492" s="320">
        <v>0.5</v>
      </c>
      <c r="M2492" s="342">
        <v>4</v>
      </c>
      <c r="N2492" s="772"/>
      <c r="O2492" s="372">
        <f t="shared" si="104"/>
        <v>53828</v>
      </c>
      <c r="X2492" s="319">
        <v>46806.951022128</v>
      </c>
    </row>
    <row r="2493" spans="1:24" x14ac:dyDescent="0.3">
      <c r="A2493" s="77" t="s">
        <v>2711</v>
      </c>
      <c r="B2493" s="77" t="s">
        <v>5531</v>
      </c>
      <c r="C2493" s="29">
        <v>9</v>
      </c>
      <c r="D2493" s="29">
        <v>55</v>
      </c>
      <c r="E2493" s="29">
        <v>2200</v>
      </c>
      <c r="F2493" s="29">
        <v>432</v>
      </c>
      <c r="G2493" s="29">
        <v>400</v>
      </c>
      <c r="H2493" s="313">
        <v>2098.3799999999997</v>
      </c>
      <c r="I2493" s="313">
        <v>1716.4748399999996</v>
      </c>
      <c r="J2493" s="313">
        <v>1355.5534799999998</v>
      </c>
      <c r="K2493" s="29">
        <v>45.1</v>
      </c>
      <c r="L2493" s="314">
        <v>0.5</v>
      </c>
      <c r="M2493" s="341">
        <v>4</v>
      </c>
      <c r="N2493" s="772"/>
      <c r="O2493" s="372">
        <f t="shared" si="104"/>
        <v>59591</v>
      </c>
      <c r="X2493" s="313">
        <v>51818.077074060006</v>
      </c>
    </row>
    <row r="2494" spans="1:24" x14ac:dyDescent="0.3">
      <c r="A2494" s="77" t="s">
        <v>2712</v>
      </c>
      <c r="B2494" s="77" t="s">
        <v>5532</v>
      </c>
      <c r="C2494" s="29">
        <v>10</v>
      </c>
      <c r="D2494" s="29">
        <v>55</v>
      </c>
      <c r="E2494" s="29">
        <v>2200</v>
      </c>
      <c r="F2494" s="29">
        <v>482</v>
      </c>
      <c r="G2494" s="29">
        <v>450</v>
      </c>
      <c r="H2494" s="313">
        <v>2343.15</v>
      </c>
      <c r="I2494" s="313">
        <v>1916.6967</v>
      </c>
      <c r="J2494" s="313">
        <v>1513.6749000000002</v>
      </c>
      <c r="K2494" s="29">
        <v>49.9</v>
      </c>
      <c r="L2494" s="314">
        <v>0.5</v>
      </c>
      <c r="M2494" s="341">
        <v>6</v>
      </c>
      <c r="N2494" s="772"/>
      <c r="O2494" s="372">
        <f t="shared" si="104"/>
        <v>65370</v>
      </c>
      <c r="X2494" s="313">
        <v>56843.112661632011</v>
      </c>
    </row>
    <row r="2495" spans="1:24" x14ac:dyDescent="0.3">
      <c r="A2495" s="317" t="s">
        <v>2713</v>
      </c>
      <c r="B2495" s="317" t="s">
        <v>5533</v>
      </c>
      <c r="C2495" s="318">
        <v>11</v>
      </c>
      <c r="D2495" s="318">
        <v>55</v>
      </c>
      <c r="E2495" s="318">
        <v>2200</v>
      </c>
      <c r="F2495" s="318">
        <v>532</v>
      </c>
      <c r="G2495" s="318">
        <v>500</v>
      </c>
      <c r="H2495" s="319">
        <v>2586.69</v>
      </c>
      <c r="I2495" s="319">
        <v>2115.9124200000001</v>
      </c>
      <c r="J2495" s="319">
        <v>1671.0017400000002</v>
      </c>
      <c r="K2495" s="318">
        <v>54.7</v>
      </c>
      <c r="L2495" s="320">
        <v>0.5</v>
      </c>
      <c r="M2495" s="342">
        <v>6</v>
      </c>
      <c r="N2495" s="772"/>
      <c r="O2495" s="372">
        <f t="shared" si="104"/>
        <v>71156</v>
      </c>
      <c r="X2495" s="319">
        <v>61874.992331063993</v>
      </c>
    </row>
    <row r="2496" spans="1:24" x14ac:dyDescent="0.3">
      <c r="A2496" s="77" t="s">
        <v>2714</v>
      </c>
      <c r="B2496" s="77" t="s">
        <v>5534</v>
      </c>
      <c r="C2496" s="29">
        <v>12</v>
      </c>
      <c r="D2496" s="29">
        <v>55</v>
      </c>
      <c r="E2496" s="29">
        <v>2200</v>
      </c>
      <c r="F2496" s="29">
        <v>582</v>
      </c>
      <c r="G2496" s="29">
        <v>550</v>
      </c>
      <c r="H2496" s="313">
        <v>2830.23</v>
      </c>
      <c r="I2496" s="313">
        <v>2315.1281399999998</v>
      </c>
      <c r="J2496" s="313">
        <v>1828.3285800000001</v>
      </c>
      <c r="K2496" s="29">
        <v>59.5</v>
      </c>
      <c r="L2496" s="314">
        <v>0.5</v>
      </c>
      <c r="M2496" s="341">
        <v>6</v>
      </c>
      <c r="N2496" s="772"/>
      <c r="O2496" s="372">
        <f t="shared" si="104"/>
        <v>76877</v>
      </c>
      <c r="X2496" s="313">
        <v>66849.787561392019</v>
      </c>
    </row>
    <row r="2497" spans="1:24" x14ac:dyDescent="0.3">
      <c r="A2497" s="77" t="s">
        <v>2715</v>
      </c>
      <c r="B2497" s="77" t="s">
        <v>5535</v>
      </c>
      <c r="C2497" s="29">
        <v>13</v>
      </c>
      <c r="D2497" s="29">
        <v>55</v>
      </c>
      <c r="E2497" s="29">
        <v>2200</v>
      </c>
      <c r="F2497" s="29">
        <v>632</v>
      </c>
      <c r="G2497" s="29">
        <v>600</v>
      </c>
      <c r="H2497" s="313">
        <v>3075</v>
      </c>
      <c r="I2497" s="313">
        <v>2515.35</v>
      </c>
      <c r="J2497" s="313">
        <v>1986.45</v>
      </c>
      <c r="K2497" s="29">
        <v>64.3</v>
      </c>
      <c r="L2497" s="314">
        <v>0.5</v>
      </c>
      <c r="M2497" s="341">
        <v>6</v>
      </c>
      <c r="N2497" s="772"/>
      <c r="O2497" s="372">
        <f t="shared" si="104"/>
        <v>82598</v>
      </c>
      <c r="X2497" s="313">
        <v>71824.582791720008</v>
      </c>
    </row>
    <row r="2498" spans="1:24" x14ac:dyDescent="0.3">
      <c r="A2498" s="77" t="s">
        <v>2716</v>
      </c>
      <c r="B2498" s="77" t="s">
        <v>5536</v>
      </c>
      <c r="C2498" s="29">
        <v>14</v>
      </c>
      <c r="D2498" s="29">
        <v>55</v>
      </c>
      <c r="E2498" s="29">
        <v>2200</v>
      </c>
      <c r="F2498" s="29">
        <v>682</v>
      </c>
      <c r="G2498" s="29">
        <v>650</v>
      </c>
      <c r="H2498" s="313">
        <v>3318.54</v>
      </c>
      <c r="I2498" s="313">
        <v>2714.5657199999996</v>
      </c>
      <c r="J2498" s="313">
        <v>2143.77684</v>
      </c>
      <c r="K2498" s="29">
        <v>69.099999999999994</v>
      </c>
      <c r="L2498" s="314">
        <v>0.5</v>
      </c>
      <c r="M2498" s="341">
        <v>6</v>
      </c>
      <c r="N2498" s="773"/>
      <c r="O2498" s="372">
        <f t="shared" si="104"/>
        <v>88319</v>
      </c>
      <c r="X2498" s="313">
        <v>76799.378022048026</v>
      </c>
    </row>
    <row r="2499" spans="1:24" x14ac:dyDescent="0.3">
      <c r="C2499" s="311"/>
      <c r="D2499" s="311"/>
      <c r="E2499" s="311"/>
      <c r="F2499" s="311"/>
      <c r="G2499" s="311"/>
      <c r="H2499" s="33"/>
      <c r="I2499" s="33"/>
      <c r="J2499" s="33"/>
      <c r="K2499" s="311"/>
      <c r="L2499" s="322"/>
      <c r="M2499" s="343"/>
      <c r="O2499" s="372">
        <f t="shared" si="104"/>
        <v>0</v>
      </c>
      <c r="X2499" s="33"/>
    </row>
    <row r="2500" spans="1:24" x14ac:dyDescent="0.3">
      <c r="B2500" s="325" t="s">
        <v>183</v>
      </c>
      <c r="H2500" s="33"/>
      <c r="I2500" s="33"/>
      <c r="J2500" s="33"/>
      <c r="O2500" s="372">
        <f t="shared" si="104"/>
        <v>0</v>
      </c>
      <c r="X2500" s="30"/>
    </row>
    <row r="2501" spans="1:24" x14ac:dyDescent="0.3">
      <c r="A2501" s="77" t="s">
        <v>2717</v>
      </c>
      <c r="B2501" s="77" t="s">
        <v>4088</v>
      </c>
      <c r="C2501" s="29">
        <v>2</v>
      </c>
      <c r="D2501" s="29">
        <v>55</v>
      </c>
      <c r="E2501" s="29">
        <v>2250</v>
      </c>
      <c r="F2501" s="29">
        <v>82</v>
      </c>
      <c r="G2501" s="29">
        <v>50</v>
      </c>
      <c r="H2501" s="313">
        <v>398.52000000000004</v>
      </c>
      <c r="I2501" s="313">
        <v>325.98936000000003</v>
      </c>
      <c r="J2501" s="313">
        <v>257.44392000000005</v>
      </c>
      <c r="K2501" s="29">
        <v>11.6</v>
      </c>
      <c r="L2501" s="314">
        <v>0.5</v>
      </c>
      <c r="M2501" s="29">
        <v>2</v>
      </c>
      <c r="N2501" s="771" t="s">
        <v>201</v>
      </c>
      <c r="O2501" s="372">
        <f t="shared" si="104"/>
        <v>19887</v>
      </c>
      <c r="X2501" s="313">
        <v>17292.682254375002</v>
      </c>
    </row>
    <row r="2502" spans="1:24" x14ac:dyDescent="0.3">
      <c r="A2502" s="77" t="s">
        <v>2718</v>
      </c>
      <c r="B2502" s="77" t="s">
        <v>4089</v>
      </c>
      <c r="C2502" s="29">
        <v>3</v>
      </c>
      <c r="D2502" s="29">
        <v>55</v>
      </c>
      <c r="E2502" s="29">
        <v>2250</v>
      </c>
      <c r="F2502" s="29">
        <v>132</v>
      </c>
      <c r="G2502" s="29">
        <v>100</v>
      </c>
      <c r="H2502" s="313">
        <v>648.20999999999992</v>
      </c>
      <c r="I2502" s="313">
        <v>530.23577999999986</v>
      </c>
      <c r="J2502" s="313">
        <v>418.74365999999998</v>
      </c>
      <c r="K2502" s="29">
        <v>16.399999999999999</v>
      </c>
      <c r="L2502" s="314">
        <v>0.5</v>
      </c>
      <c r="M2502" s="29">
        <v>4</v>
      </c>
      <c r="N2502" s="772"/>
      <c r="O2502" s="372">
        <f t="shared" si="104"/>
        <v>25707</v>
      </c>
      <c r="X2502" s="313">
        <v>22354.031096347495</v>
      </c>
    </row>
    <row r="2503" spans="1:24" x14ac:dyDescent="0.3">
      <c r="A2503" s="77" t="s">
        <v>2719</v>
      </c>
      <c r="B2503" s="77" t="s">
        <v>4090</v>
      </c>
      <c r="C2503" s="29">
        <v>4</v>
      </c>
      <c r="D2503" s="29">
        <v>55</v>
      </c>
      <c r="E2503" s="29">
        <v>2250</v>
      </c>
      <c r="F2503" s="29">
        <v>182</v>
      </c>
      <c r="G2503" s="29">
        <v>150</v>
      </c>
      <c r="H2503" s="313">
        <v>897.9</v>
      </c>
      <c r="I2503" s="313">
        <v>734.48219999999992</v>
      </c>
      <c r="J2503" s="313">
        <v>580.04340000000002</v>
      </c>
      <c r="K2503" s="29">
        <v>21.3</v>
      </c>
      <c r="L2503" s="314">
        <v>0.5</v>
      </c>
      <c r="M2503" s="29">
        <v>4</v>
      </c>
      <c r="N2503" s="772"/>
      <c r="O2503" s="372">
        <f t="shared" si="104"/>
        <v>31540</v>
      </c>
      <c r="X2503" s="313">
        <v>27425.990696939993</v>
      </c>
    </row>
    <row r="2504" spans="1:24" x14ac:dyDescent="0.3">
      <c r="A2504" s="317" t="s">
        <v>2720</v>
      </c>
      <c r="B2504" s="317" t="s">
        <v>5537</v>
      </c>
      <c r="C2504" s="318">
        <v>5</v>
      </c>
      <c r="D2504" s="318">
        <v>55</v>
      </c>
      <c r="E2504" s="318">
        <v>2250</v>
      </c>
      <c r="F2504" s="318">
        <v>232</v>
      </c>
      <c r="G2504" s="318">
        <v>200</v>
      </c>
      <c r="H2504" s="319">
        <v>1147.5899999999999</v>
      </c>
      <c r="I2504" s="319">
        <v>938.72861999999986</v>
      </c>
      <c r="J2504" s="319">
        <v>741.34313999999995</v>
      </c>
      <c r="K2504" s="318">
        <v>26.2</v>
      </c>
      <c r="L2504" s="320">
        <v>0.5</v>
      </c>
      <c r="M2504" s="318">
        <v>4</v>
      </c>
      <c r="N2504" s="772"/>
      <c r="O2504" s="372">
        <f t="shared" si="104"/>
        <v>37385</v>
      </c>
      <c r="X2504" s="319">
        <v>32508.561056152488</v>
      </c>
    </row>
    <row r="2505" spans="1:24" x14ac:dyDescent="0.3">
      <c r="A2505" s="77" t="s">
        <v>2721</v>
      </c>
      <c r="B2505" s="77" t="s">
        <v>5538</v>
      </c>
      <c r="C2505" s="29">
        <v>6</v>
      </c>
      <c r="D2505" s="29">
        <v>55</v>
      </c>
      <c r="E2505" s="29">
        <v>2250</v>
      </c>
      <c r="F2505" s="29">
        <v>282</v>
      </c>
      <c r="G2505" s="29">
        <v>250</v>
      </c>
      <c r="H2505" s="313">
        <v>1397.28</v>
      </c>
      <c r="I2505" s="313">
        <v>1142.9750399999998</v>
      </c>
      <c r="J2505" s="313">
        <v>902.64287999999999</v>
      </c>
      <c r="K2505" s="29">
        <v>31.1</v>
      </c>
      <c r="L2505" s="314">
        <v>0.5</v>
      </c>
      <c r="M2505" s="29">
        <v>4</v>
      </c>
      <c r="N2505" s="772"/>
      <c r="O2505" s="372">
        <f t="shared" si="104"/>
        <v>43242</v>
      </c>
      <c r="X2505" s="313">
        <v>37601.742173984996</v>
      </c>
    </row>
    <row r="2506" spans="1:24" x14ac:dyDescent="0.3">
      <c r="A2506" s="77" t="s">
        <v>2722</v>
      </c>
      <c r="B2506" s="77" t="s">
        <v>5539</v>
      </c>
      <c r="C2506" s="29">
        <v>7</v>
      </c>
      <c r="D2506" s="29">
        <v>55</v>
      </c>
      <c r="E2506" s="29">
        <v>2250</v>
      </c>
      <c r="F2506" s="29">
        <v>332</v>
      </c>
      <c r="G2506" s="29">
        <v>300</v>
      </c>
      <c r="H2506" s="313">
        <v>1646.97</v>
      </c>
      <c r="I2506" s="313">
        <v>1347.22146</v>
      </c>
      <c r="J2506" s="313">
        <v>1063.94262</v>
      </c>
      <c r="K2506" s="29">
        <v>36</v>
      </c>
      <c r="L2506" s="314">
        <v>0.5</v>
      </c>
      <c r="M2506" s="29">
        <v>4</v>
      </c>
      <c r="N2506" s="772"/>
      <c r="O2506" s="372">
        <f t="shared" si="104"/>
        <v>49111</v>
      </c>
      <c r="X2506" s="313">
        <v>42705.534050437498</v>
      </c>
    </row>
    <row r="2507" spans="1:24" x14ac:dyDescent="0.3">
      <c r="A2507" s="317" t="s">
        <v>2723</v>
      </c>
      <c r="B2507" s="317" t="s">
        <v>5540</v>
      </c>
      <c r="C2507" s="318">
        <v>8</v>
      </c>
      <c r="D2507" s="318">
        <v>55</v>
      </c>
      <c r="E2507" s="318">
        <v>2250</v>
      </c>
      <c r="F2507" s="318">
        <v>382</v>
      </c>
      <c r="G2507" s="318">
        <v>350</v>
      </c>
      <c r="H2507" s="319">
        <v>1896.66</v>
      </c>
      <c r="I2507" s="319">
        <v>1551.4678799999999</v>
      </c>
      <c r="J2507" s="319">
        <v>1225.2423600000002</v>
      </c>
      <c r="K2507" s="318">
        <v>40.9</v>
      </c>
      <c r="L2507" s="320">
        <v>0.5</v>
      </c>
      <c r="M2507" s="318">
        <v>4</v>
      </c>
      <c r="N2507" s="772"/>
      <c r="O2507" s="372">
        <f t="shared" si="104"/>
        <v>54995</v>
      </c>
      <c r="X2507" s="319">
        <v>47821.740363539997</v>
      </c>
    </row>
    <row r="2508" spans="1:24" x14ac:dyDescent="0.3">
      <c r="A2508" s="77" t="s">
        <v>2724</v>
      </c>
      <c r="B2508" s="77" t="s">
        <v>5541</v>
      </c>
      <c r="C2508" s="29">
        <v>9</v>
      </c>
      <c r="D2508" s="29">
        <v>55</v>
      </c>
      <c r="E2508" s="29">
        <v>2250</v>
      </c>
      <c r="F2508" s="29">
        <v>432</v>
      </c>
      <c r="G2508" s="29">
        <v>400</v>
      </c>
      <c r="H2508" s="313">
        <v>2146.35</v>
      </c>
      <c r="I2508" s="313">
        <v>1755.7142999999999</v>
      </c>
      <c r="J2508" s="313">
        <v>1386.5420999999999</v>
      </c>
      <c r="K2508" s="29">
        <v>45.8</v>
      </c>
      <c r="L2508" s="314">
        <v>0.5</v>
      </c>
      <c r="M2508" s="29">
        <v>4</v>
      </c>
      <c r="N2508" s="772"/>
      <c r="O2508" s="372">
        <f t="shared" si="104"/>
        <v>60889</v>
      </c>
      <c r="X2508" s="313">
        <v>52946.755643925011</v>
      </c>
    </row>
    <row r="2509" spans="1:24" x14ac:dyDescent="0.3">
      <c r="A2509" s="77" t="s">
        <v>2725</v>
      </c>
      <c r="B2509" s="77" t="s">
        <v>5542</v>
      </c>
      <c r="C2509" s="29">
        <v>10</v>
      </c>
      <c r="D2509" s="29">
        <v>55</v>
      </c>
      <c r="E2509" s="29">
        <v>2250</v>
      </c>
      <c r="F2509" s="29">
        <v>482</v>
      </c>
      <c r="G2509" s="29">
        <v>450</v>
      </c>
      <c r="H2509" s="313">
        <v>2396.04</v>
      </c>
      <c r="I2509" s="313">
        <v>1959.9607199999998</v>
      </c>
      <c r="J2509" s="313">
        <v>1547.84184</v>
      </c>
      <c r="K2509" s="29">
        <v>50.7</v>
      </c>
      <c r="L2509" s="314">
        <v>0.5</v>
      </c>
      <c r="M2509" s="29">
        <v>6</v>
      </c>
      <c r="N2509" s="772"/>
      <c r="O2509" s="372">
        <f t="shared" ref="O2509:O2572" si="105">ROUND(X2509*1.15,0)</f>
        <v>66799</v>
      </c>
      <c r="X2509" s="313">
        <v>58085.996585760004</v>
      </c>
    </row>
    <row r="2510" spans="1:24" x14ac:dyDescent="0.3">
      <c r="A2510" s="317" t="s">
        <v>2726</v>
      </c>
      <c r="B2510" s="317" t="s">
        <v>5543</v>
      </c>
      <c r="C2510" s="318">
        <v>11</v>
      </c>
      <c r="D2510" s="318">
        <v>55</v>
      </c>
      <c r="E2510" s="318">
        <v>2250</v>
      </c>
      <c r="F2510" s="318">
        <v>532</v>
      </c>
      <c r="G2510" s="318">
        <v>500</v>
      </c>
      <c r="H2510" s="319">
        <v>2644.5</v>
      </c>
      <c r="I2510" s="319">
        <v>2163.201</v>
      </c>
      <c r="J2510" s="319">
        <v>1708.347</v>
      </c>
      <c r="K2510" s="318">
        <v>55.6</v>
      </c>
      <c r="L2510" s="320">
        <v>0.5</v>
      </c>
      <c r="M2510" s="318">
        <v>6</v>
      </c>
      <c r="N2510" s="772"/>
      <c r="O2510" s="372">
        <f t="shared" si="105"/>
        <v>72717</v>
      </c>
      <c r="X2510" s="319">
        <v>63232.237156770003</v>
      </c>
    </row>
    <row r="2511" spans="1:24" x14ac:dyDescent="0.3">
      <c r="A2511" s="77" t="s">
        <v>2727</v>
      </c>
      <c r="B2511" s="77" t="s">
        <v>5544</v>
      </c>
      <c r="C2511" s="29">
        <v>12</v>
      </c>
      <c r="D2511" s="29">
        <v>55</v>
      </c>
      <c r="E2511" s="29">
        <v>2250</v>
      </c>
      <c r="F2511" s="29">
        <v>582</v>
      </c>
      <c r="G2511" s="29">
        <v>550</v>
      </c>
      <c r="H2511" s="313">
        <v>2894.19</v>
      </c>
      <c r="I2511" s="313">
        <v>2367.44742</v>
      </c>
      <c r="J2511" s="313">
        <v>1869.6467400000001</v>
      </c>
      <c r="K2511" s="29">
        <v>60.5</v>
      </c>
      <c r="L2511" s="314">
        <v>0.5</v>
      </c>
      <c r="M2511" s="29">
        <v>6</v>
      </c>
      <c r="N2511" s="772"/>
      <c r="O2511" s="372">
        <f t="shared" si="105"/>
        <v>78568</v>
      </c>
      <c r="X2511" s="313">
        <v>68320.09591506001</v>
      </c>
    </row>
    <row r="2512" spans="1:24" x14ac:dyDescent="0.3">
      <c r="A2512" s="77" t="s">
        <v>2728</v>
      </c>
      <c r="B2512" s="77" t="s">
        <v>5545</v>
      </c>
      <c r="C2512" s="29">
        <v>13</v>
      </c>
      <c r="D2512" s="29">
        <v>55</v>
      </c>
      <c r="E2512" s="29">
        <v>2250</v>
      </c>
      <c r="F2512" s="29">
        <v>632</v>
      </c>
      <c r="G2512" s="29">
        <v>600</v>
      </c>
      <c r="H2512" s="313">
        <v>3143.8799999999997</v>
      </c>
      <c r="I2512" s="313">
        <v>2571.6938399999995</v>
      </c>
      <c r="J2512" s="313">
        <v>2030.9464799999998</v>
      </c>
      <c r="K2512" s="29">
        <v>65.400000000000006</v>
      </c>
      <c r="L2512" s="314">
        <v>0.5</v>
      </c>
      <c r="M2512" s="29">
        <v>6</v>
      </c>
      <c r="N2512" s="772"/>
      <c r="O2512" s="372">
        <f t="shared" si="105"/>
        <v>84419</v>
      </c>
      <c r="X2512" s="313">
        <v>73407.954673350003</v>
      </c>
    </row>
    <row r="2513" spans="1:24" x14ac:dyDescent="0.3">
      <c r="A2513" s="77" t="s">
        <v>2729</v>
      </c>
      <c r="B2513" s="77" t="s">
        <v>5546</v>
      </c>
      <c r="C2513" s="29">
        <v>14</v>
      </c>
      <c r="D2513" s="29">
        <v>55</v>
      </c>
      <c r="E2513" s="29">
        <v>2250</v>
      </c>
      <c r="F2513" s="29">
        <v>682</v>
      </c>
      <c r="G2513" s="29">
        <v>650</v>
      </c>
      <c r="H2513" s="313">
        <v>3393.57</v>
      </c>
      <c r="I2513" s="313">
        <v>2775.9402599999999</v>
      </c>
      <c r="J2513" s="313">
        <v>2192.24622</v>
      </c>
      <c r="K2513" s="29">
        <v>70.3</v>
      </c>
      <c r="L2513" s="314">
        <v>0.5</v>
      </c>
      <c r="M2513" s="29">
        <v>6</v>
      </c>
      <c r="N2513" s="773"/>
      <c r="O2513" s="372">
        <f t="shared" si="105"/>
        <v>90270</v>
      </c>
      <c r="X2513" s="313">
        <v>78495.81343164001</v>
      </c>
    </row>
    <row r="2514" spans="1:24" x14ac:dyDescent="0.3">
      <c r="H2514" s="30"/>
      <c r="I2514" s="30"/>
      <c r="J2514" s="30"/>
      <c r="O2514" s="372">
        <f t="shared" si="105"/>
        <v>0</v>
      </c>
      <c r="X2514" s="30"/>
    </row>
    <row r="2515" spans="1:24" x14ac:dyDescent="0.3">
      <c r="B2515" s="325" t="s">
        <v>184</v>
      </c>
      <c r="H2515" s="30"/>
      <c r="I2515" s="30"/>
      <c r="J2515" s="30"/>
      <c r="O2515" s="372">
        <f t="shared" si="105"/>
        <v>0</v>
      </c>
      <c r="X2515" s="30"/>
    </row>
    <row r="2516" spans="1:24" x14ac:dyDescent="0.3">
      <c r="A2516" s="77" t="s">
        <v>2730</v>
      </c>
      <c r="B2516" s="77" t="s">
        <v>4091</v>
      </c>
      <c r="C2516" s="29">
        <v>2</v>
      </c>
      <c r="D2516" s="29">
        <v>55</v>
      </c>
      <c r="E2516" s="29">
        <v>2500</v>
      </c>
      <c r="F2516" s="29">
        <v>82</v>
      </c>
      <c r="G2516" s="29">
        <v>50</v>
      </c>
      <c r="H2516" s="313">
        <v>442.8</v>
      </c>
      <c r="I2516" s="313">
        <v>362.21039999999999</v>
      </c>
      <c r="J2516" s="313">
        <v>286.04880000000003</v>
      </c>
      <c r="K2516" s="29">
        <v>12.7</v>
      </c>
      <c r="L2516" s="314">
        <v>0.5</v>
      </c>
      <c r="M2516" s="29">
        <v>2</v>
      </c>
      <c r="N2516" s="771" t="s">
        <v>201</v>
      </c>
      <c r="O2516" s="372">
        <f t="shared" si="105"/>
        <v>24238</v>
      </c>
      <c r="X2516" s="313">
        <v>21076.797817968752</v>
      </c>
    </row>
    <row r="2517" spans="1:24" x14ac:dyDescent="0.3">
      <c r="A2517" s="77" t="s">
        <v>2731</v>
      </c>
      <c r="B2517" s="77" t="s">
        <v>4092</v>
      </c>
      <c r="C2517" s="29">
        <v>3</v>
      </c>
      <c r="D2517" s="29">
        <v>55</v>
      </c>
      <c r="E2517" s="29">
        <v>2500</v>
      </c>
      <c r="F2517" s="29">
        <v>132</v>
      </c>
      <c r="G2517" s="29">
        <v>100</v>
      </c>
      <c r="H2517" s="313">
        <v>720.78000000000009</v>
      </c>
      <c r="I2517" s="313">
        <v>589.59804000000008</v>
      </c>
      <c r="J2517" s="313">
        <v>465.62388000000004</v>
      </c>
      <c r="K2517" s="29">
        <v>18.100000000000001</v>
      </c>
      <c r="L2517" s="314">
        <v>0.5</v>
      </c>
      <c r="M2517" s="29">
        <v>4</v>
      </c>
      <c r="N2517" s="772"/>
      <c r="O2517" s="372">
        <f t="shared" si="105"/>
        <v>31514</v>
      </c>
      <c r="X2517" s="313">
        <v>27403.483870434371</v>
      </c>
    </row>
    <row r="2518" spans="1:24" x14ac:dyDescent="0.3">
      <c r="A2518" s="77" t="s">
        <v>2732</v>
      </c>
      <c r="B2518" s="77" t="s">
        <v>4093</v>
      </c>
      <c r="C2518" s="29">
        <v>4</v>
      </c>
      <c r="D2518" s="29">
        <v>55</v>
      </c>
      <c r="E2518" s="29">
        <v>2500</v>
      </c>
      <c r="F2518" s="29">
        <v>182</v>
      </c>
      <c r="G2518" s="29">
        <v>150</v>
      </c>
      <c r="H2518" s="313">
        <v>997.53</v>
      </c>
      <c r="I2518" s="313">
        <v>815.97953999999993</v>
      </c>
      <c r="J2518" s="313">
        <v>644.40437999999995</v>
      </c>
      <c r="K2518" s="29">
        <v>23.5</v>
      </c>
      <c r="L2518" s="314">
        <v>0.5</v>
      </c>
      <c r="M2518" s="29">
        <v>4</v>
      </c>
      <c r="N2518" s="772"/>
      <c r="O2518" s="372">
        <f t="shared" si="105"/>
        <v>38805</v>
      </c>
      <c r="X2518" s="313">
        <v>33743.433371175008</v>
      </c>
    </row>
    <row r="2519" spans="1:24" x14ac:dyDescent="0.3">
      <c r="A2519" s="317" t="s">
        <v>2733</v>
      </c>
      <c r="B2519" s="317" t="s">
        <v>5547</v>
      </c>
      <c r="C2519" s="318">
        <v>5</v>
      </c>
      <c r="D2519" s="318">
        <v>55</v>
      </c>
      <c r="E2519" s="318">
        <v>2500</v>
      </c>
      <c r="F2519" s="318">
        <v>232</v>
      </c>
      <c r="G2519" s="318">
        <v>200</v>
      </c>
      <c r="H2519" s="319">
        <v>1275.51</v>
      </c>
      <c r="I2519" s="319">
        <v>1043.36718</v>
      </c>
      <c r="J2519" s="319">
        <v>823.97946000000002</v>
      </c>
      <c r="K2519" s="318">
        <v>28.9</v>
      </c>
      <c r="L2519" s="320">
        <v>0.5</v>
      </c>
      <c r="M2519" s="318">
        <v>4</v>
      </c>
      <c r="N2519" s="772"/>
      <c r="O2519" s="372">
        <f t="shared" si="105"/>
        <v>46111</v>
      </c>
      <c r="X2519" s="319">
        <v>40096.64632019063</v>
      </c>
    </row>
    <row r="2520" spans="1:24" x14ac:dyDescent="0.3">
      <c r="A2520" s="77" t="s">
        <v>2734</v>
      </c>
      <c r="B2520" s="77" t="s">
        <v>5548</v>
      </c>
      <c r="C2520" s="29">
        <v>6</v>
      </c>
      <c r="D2520" s="29">
        <v>55</v>
      </c>
      <c r="E2520" s="29">
        <v>2500</v>
      </c>
      <c r="F2520" s="29">
        <v>282</v>
      </c>
      <c r="G2520" s="29">
        <v>250</v>
      </c>
      <c r="H2520" s="313">
        <v>1552.26</v>
      </c>
      <c r="I2520" s="313">
        <v>1269.7486799999999</v>
      </c>
      <c r="J2520" s="313">
        <v>1002.75996</v>
      </c>
      <c r="K2520" s="29">
        <v>34.299999999999997</v>
      </c>
      <c r="L2520" s="314">
        <v>0.5</v>
      </c>
      <c r="M2520" s="29">
        <v>4</v>
      </c>
      <c r="N2520" s="772"/>
      <c r="O2520" s="372">
        <f t="shared" si="105"/>
        <v>53433</v>
      </c>
      <c r="X2520" s="313">
        <v>46463.122717481259</v>
      </c>
    </row>
    <row r="2521" spans="1:24" x14ac:dyDescent="0.3">
      <c r="A2521" s="77" t="s">
        <v>2735</v>
      </c>
      <c r="B2521" s="77" t="s">
        <v>5549</v>
      </c>
      <c r="C2521" s="29">
        <v>7</v>
      </c>
      <c r="D2521" s="29">
        <v>55</v>
      </c>
      <c r="E2521" s="29">
        <v>2500</v>
      </c>
      <c r="F2521" s="29">
        <v>332</v>
      </c>
      <c r="G2521" s="29">
        <v>300</v>
      </c>
      <c r="H2521" s="313">
        <v>1830.24</v>
      </c>
      <c r="I2521" s="313">
        <v>1497.1363199999998</v>
      </c>
      <c r="J2521" s="313">
        <v>1182.3350399999999</v>
      </c>
      <c r="K2521" s="29">
        <v>39.700000000000003</v>
      </c>
      <c r="L2521" s="314">
        <v>0.5</v>
      </c>
      <c r="M2521" s="29">
        <v>4</v>
      </c>
      <c r="N2521" s="772"/>
      <c r="O2521" s="372">
        <f t="shared" si="105"/>
        <v>60769</v>
      </c>
      <c r="X2521" s="313">
        <v>52842.86256304686</v>
      </c>
    </row>
    <row r="2522" spans="1:24" x14ac:dyDescent="0.3">
      <c r="A2522" s="317" t="s">
        <v>2736</v>
      </c>
      <c r="B2522" s="317" t="s">
        <v>5550</v>
      </c>
      <c r="C2522" s="318">
        <v>8</v>
      </c>
      <c r="D2522" s="318">
        <v>55</v>
      </c>
      <c r="E2522" s="318">
        <v>2500</v>
      </c>
      <c r="F2522" s="318">
        <v>382</v>
      </c>
      <c r="G2522" s="318">
        <v>350</v>
      </c>
      <c r="H2522" s="319">
        <v>2106.9899999999998</v>
      </c>
      <c r="I2522" s="319">
        <v>1723.5178199999998</v>
      </c>
      <c r="J2522" s="319">
        <v>1361.11554</v>
      </c>
      <c r="K2522" s="318">
        <v>45.1</v>
      </c>
      <c r="L2522" s="320">
        <v>0.5</v>
      </c>
      <c r="M2522" s="318">
        <v>4</v>
      </c>
      <c r="N2522" s="772"/>
      <c r="O2522" s="372">
        <f t="shared" si="105"/>
        <v>68124</v>
      </c>
      <c r="X2522" s="319">
        <v>59238.120454424999</v>
      </c>
    </row>
    <row r="2523" spans="1:24" x14ac:dyDescent="0.3">
      <c r="A2523" s="77" t="s">
        <v>2737</v>
      </c>
      <c r="B2523" s="77" t="s">
        <v>5551</v>
      </c>
      <c r="C2523" s="29">
        <v>9</v>
      </c>
      <c r="D2523" s="29">
        <v>55</v>
      </c>
      <c r="E2523" s="29">
        <v>2500</v>
      </c>
      <c r="F2523" s="29">
        <v>432</v>
      </c>
      <c r="G2523" s="29">
        <v>400</v>
      </c>
      <c r="H2523" s="313">
        <v>2384.9700000000003</v>
      </c>
      <c r="I2523" s="313">
        <v>1950.9054600000002</v>
      </c>
      <c r="J2523" s="313">
        <v>1540.6906200000003</v>
      </c>
      <c r="K2523" s="29">
        <v>50.5</v>
      </c>
      <c r="L2523" s="314">
        <v>0.5</v>
      </c>
      <c r="M2523" s="29">
        <v>4</v>
      </c>
      <c r="N2523" s="772"/>
      <c r="O2523" s="372">
        <f t="shared" si="105"/>
        <v>75491</v>
      </c>
      <c r="X2523" s="313">
        <v>65644.389554906229</v>
      </c>
    </row>
    <row r="2524" spans="1:24" x14ac:dyDescent="0.3">
      <c r="A2524" s="77" t="s">
        <v>2738</v>
      </c>
      <c r="B2524" s="77" t="s">
        <v>5552</v>
      </c>
      <c r="C2524" s="29">
        <v>10</v>
      </c>
      <c r="D2524" s="29">
        <v>55</v>
      </c>
      <c r="E2524" s="29">
        <v>2500</v>
      </c>
      <c r="F2524" s="29">
        <v>482</v>
      </c>
      <c r="G2524" s="29">
        <v>450</v>
      </c>
      <c r="H2524" s="313">
        <v>2662.95</v>
      </c>
      <c r="I2524" s="313">
        <v>2178.2930999999999</v>
      </c>
      <c r="J2524" s="313">
        <v>1720.2656999999999</v>
      </c>
      <c r="K2524" s="29">
        <v>55.9</v>
      </c>
      <c r="L2524" s="314">
        <v>0.5</v>
      </c>
      <c r="M2524" s="29">
        <v>6</v>
      </c>
      <c r="N2524" s="772"/>
      <c r="O2524" s="372">
        <f t="shared" si="105"/>
        <v>82879</v>
      </c>
      <c r="X2524" s="313">
        <v>72068.44073219999</v>
      </c>
    </row>
    <row r="2525" spans="1:24" x14ac:dyDescent="0.3">
      <c r="A2525" s="317" t="s">
        <v>2739</v>
      </c>
      <c r="B2525" s="317" t="s">
        <v>5553</v>
      </c>
      <c r="C2525" s="318">
        <v>11</v>
      </c>
      <c r="D2525" s="318">
        <v>55</v>
      </c>
      <c r="E2525" s="318">
        <v>2500</v>
      </c>
      <c r="F2525" s="318">
        <v>532</v>
      </c>
      <c r="G2525" s="318">
        <v>500</v>
      </c>
      <c r="H2525" s="319">
        <v>2939.7</v>
      </c>
      <c r="I2525" s="319">
        <v>2404.6745999999998</v>
      </c>
      <c r="J2525" s="319">
        <v>1899.0462</v>
      </c>
      <c r="K2525" s="318">
        <v>61.3</v>
      </c>
      <c r="L2525" s="320">
        <v>0.5</v>
      </c>
      <c r="M2525" s="318">
        <v>6</v>
      </c>
      <c r="N2525" s="772"/>
      <c r="O2525" s="372">
        <f t="shared" si="105"/>
        <v>90276</v>
      </c>
      <c r="X2525" s="319">
        <v>78501.241445962485</v>
      </c>
    </row>
    <row r="2526" spans="1:24" x14ac:dyDescent="0.3">
      <c r="A2526" s="77" t="s">
        <v>2740</v>
      </c>
      <c r="B2526" s="77" t="s">
        <v>5554</v>
      </c>
      <c r="C2526" s="29">
        <v>12</v>
      </c>
      <c r="D2526" s="29">
        <v>55</v>
      </c>
      <c r="E2526" s="29">
        <v>2500</v>
      </c>
      <c r="F2526" s="29">
        <v>582</v>
      </c>
      <c r="G2526" s="29">
        <v>550</v>
      </c>
      <c r="H2526" s="313">
        <v>3217.68</v>
      </c>
      <c r="I2526" s="313">
        <v>2632.0622399999997</v>
      </c>
      <c r="J2526" s="313">
        <v>2078.6212799999998</v>
      </c>
      <c r="K2526" s="29">
        <v>66.7</v>
      </c>
      <c r="L2526" s="314">
        <v>0.5</v>
      </c>
      <c r="M2526" s="29">
        <v>6</v>
      </c>
      <c r="N2526" s="772"/>
      <c r="O2526" s="372">
        <f t="shared" si="105"/>
        <v>97590</v>
      </c>
      <c r="X2526" s="313">
        <v>84861.064893824994</v>
      </c>
    </row>
    <row r="2527" spans="1:24" x14ac:dyDescent="0.3">
      <c r="A2527" s="77" t="s">
        <v>2741</v>
      </c>
      <c r="B2527" s="77" t="s">
        <v>5555</v>
      </c>
      <c r="C2527" s="29">
        <v>13</v>
      </c>
      <c r="D2527" s="29">
        <v>55</v>
      </c>
      <c r="E2527" s="29">
        <v>2500</v>
      </c>
      <c r="F2527" s="29">
        <v>632</v>
      </c>
      <c r="G2527" s="29">
        <v>600</v>
      </c>
      <c r="H2527" s="313">
        <v>3494.43</v>
      </c>
      <c r="I2527" s="313">
        <v>2858.4437399999997</v>
      </c>
      <c r="J2527" s="313">
        <v>2257.4017800000001</v>
      </c>
      <c r="K2527" s="29">
        <v>72.099999999999994</v>
      </c>
      <c r="L2527" s="314">
        <v>0.5</v>
      </c>
      <c r="M2527" s="29">
        <v>6</v>
      </c>
      <c r="N2527" s="772"/>
      <c r="O2527" s="372">
        <f t="shared" si="105"/>
        <v>104904</v>
      </c>
      <c r="X2527" s="313">
        <v>91220.888341687503</v>
      </c>
    </row>
    <row r="2528" spans="1:24" x14ac:dyDescent="0.3">
      <c r="A2528" s="77" t="s">
        <v>2742</v>
      </c>
      <c r="B2528" s="77" t="s">
        <v>5556</v>
      </c>
      <c r="C2528" s="29">
        <v>14</v>
      </c>
      <c r="D2528" s="29">
        <v>55</v>
      </c>
      <c r="E2528" s="29">
        <v>2500</v>
      </c>
      <c r="F2528" s="29">
        <v>682</v>
      </c>
      <c r="G2528" s="29">
        <v>650</v>
      </c>
      <c r="H2528" s="313">
        <v>3772.4100000000003</v>
      </c>
      <c r="I2528" s="313">
        <v>3085.8313800000001</v>
      </c>
      <c r="J2528" s="313">
        <v>2436.9768600000002</v>
      </c>
      <c r="K2528" s="29">
        <v>77.5</v>
      </c>
      <c r="L2528" s="314">
        <v>0.5</v>
      </c>
      <c r="M2528" s="29">
        <v>6</v>
      </c>
      <c r="N2528" s="773"/>
      <c r="O2528" s="372">
        <f t="shared" si="105"/>
        <v>112218</v>
      </c>
      <c r="X2528" s="313">
        <v>97580.711789549998</v>
      </c>
    </row>
    <row r="2529" spans="1:24" x14ac:dyDescent="0.3">
      <c r="H2529" s="30"/>
      <c r="I2529" s="30"/>
      <c r="J2529" s="30"/>
      <c r="M2529" s="311"/>
      <c r="O2529" s="372">
        <f t="shared" si="105"/>
        <v>0</v>
      </c>
      <c r="X2529" s="30"/>
    </row>
    <row r="2530" spans="1:24" x14ac:dyDescent="0.3">
      <c r="B2530" s="325" t="s">
        <v>185</v>
      </c>
      <c r="H2530" s="30"/>
      <c r="I2530" s="30"/>
      <c r="J2530" s="30"/>
      <c r="M2530" s="311"/>
      <c r="O2530" s="372">
        <f t="shared" si="105"/>
        <v>0</v>
      </c>
      <c r="X2530" s="30"/>
    </row>
    <row r="2531" spans="1:24" x14ac:dyDescent="0.3">
      <c r="A2531" s="77" t="s">
        <v>2743</v>
      </c>
      <c r="B2531" s="77" t="s">
        <v>4094</v>
      </c>
      <c r="C2531" s="29">
        <v>2</v>
      </c>
      <c r="D2531" s="29">
        <v>55</v>
      </c>
      <c r="E2531" s="29">
        <v>3000</v>
      </c>
      <c r="F2531" s="29">
        <v>82</v>
      </c>
      <c r="G2531" s="29">
        <v>50</v>
      </c>
      <c r="H2531" s="313">
        <v>532.59</v>
      </c>
      <c r="I2531" s="313">
        <v>435.65861999999998</v>
      </c>
      <c r="J2531" s="313">
        <v>344.05314000000004</v>
      </c>
      <c r="K2531" s="29">
        <v>15.3</v>
      </c>
      <c r="L2531" s="314">
        <v>0.5</v>
      </c>
      <c r="M2531" s="29">
        <v>2</v>
      </c>
      <c r="N2531" s="771" t="s">
        <v>201</v>
      </c>
      <c r="O2531" s="372">
        <f t="shared" si="105"/>
        <v>28590</v>
      </c>
      <c r="X2531" s="313">
        <v>24860.913381562499</v>
      </c>
    </row>
    <row r="2532" spans="1:24" x14ac:dyDescent="0.3">
      <c r="A2532" s="77" t="s">
        <v>2744</v>
      </c>
      <c r="B2532" s="77" t="s">
        <v>4095</v>
      </c>
      <c r="C2532" s="29">
        <v>3</v>
      </c>
      <c r="D2532" s="29">
        <v>55</v>
      </c>
      <c r="E2532" s="29">
        <v>3000</v>
      </c>
      <c r="F2532" s="29">
        <v>132</v>
      </c>
      <c r="G2532" s="29">
        <v>100</v>
      </c>
      <c r="H2532" s="313">
        <v>864.69</v>
      </c>
      <c r="I2532" s="313">
        <v>707.31641999999999</v>
      </c>
      <c r="J2532" s="313">
        <v>558.58974000000001</v>
      </c>
      <c r="K2532" s="29">
        <v>21.7</v>
      </c>
      <c r="L2532" s="314">
        <v>0.5</v>
      </c>
      <c r="M2532" s="29">
        <v>4</v>
      </c>
      <c r="N2532" s="772"/>
      <c r="O2532" s="372">
        <f t="shared" si="105"/>
        <v>37321</v>
      </c>
      <c r="X2532" s="313">
        <v>32452.936644521244</v>
      </c>
    </row>
    <row r="2533" spans="1:24" x14ac:dyDescent="0.3">
      <c r="A2533" s="77" t="s">
        <v>2745</v>
      </c>
      <c r="B2533" s="77" t="s">
        <v>4096</v>
      </c>
      <c r="C2533" s="29">
        <v>4</v>
      </c>
      <c r="D2533" s="29">
        <v>55</v>
      </c>
      <c r="E2533" s="29">
        <v>3000</v>
      </c>
      <c r="F2533" s="29">
        <v>182</v>
      </c>
      <c r="G2533" s="29">
        <v>150</v>
      </c>
      <c r="H2533" s="313">
        <v>1198.02</v>
      </c>
      <c r="I2533" s="313">
        <v>979.98035999999991</v>
      </c>
      <c r="J2533" s="313">
        <v>773.92092000000002</v>
      </c>
      <c r="K2533" s="29">
        <v>28.2</v>
      </c>
      <c r="L2533" s="314">
        <v>0.5</v>
      </c>
      <c r="M2533" s="29">
        <v>4</v>
      </c>
      <c r="N2533" s="772"/>
      <c r="O2533" s="372">
        <f t="shared" si="105"/>
        <v>46070</v>
      </c>
      <c r="X2533" s="313">
        <v>40060.876045410005</v>
      </c>
    </row>
    <row r="2534" spans="1:24" x14ac:dyDescent="0.3">
      <c r="A2534" s="317" t="s">
        <v>2746</v>
      </c>
      <c r="B2534" s="317" t="s">
        <v>5557</v>
      </c>
      <c r="C2534" s="318">
        <v>5</v>
      </c>
      <c r="D2534" s="318">
        <v>55</v>
      </c>
      <c r="E2534" s="318">
        <v>3000</v>
      </c>
      <c r="F2534" s="318">
        <v>232</v>
      </c>
      <c r="G2534" s="318">
        <v>200</v>
      </c>
      <c r="H2534" s="319">
        <v>1530.12</v>
      </c>
      <c r="I2534" s="319">
        <v>1251.6381599999997</v>
      </c>
      <c r="J2534" s="319">
        <v>988.45751999999993</v>
      </c>
      <c r="K2534" s="318">
        <v>34.700000000000003</v>
      </c>
      <c r="L2534" s="320">
        <v>0.5</v>
      </c>
      <c r="M2534" s="318">
        <v>4</v>
      </c>
      <c r="N2534" s="772"/>
      <c r="O2534" s="372">
        <f t="shared" si="105"/>
        <v>54837</v>
      </c>
      <c r="X2534" s="319">
        <v>47684.731584228764</v>
      </c>
    </row>
    <row r="2535" spans="1:24" x14ac:dyDescent="0.3">
      <c r="A2535" s="77" t="s">
        <v>2747</v>
      </c>
      <c r="B2535" s="77" t="s">
        <v>5558</v>
      </c>
      <c r="C2535" s="29">
        <v>6</v>
      </c>
      <c r="D2535" s="29">
        <v>55</v>
      </c>
      <c r="E2535" s="29">
        <v>3000</v>
      </c>
      <c r="F2535" s="29">
        <v>282</v>
      </c>
      <c r="G2535" s="29">
        <v>250</v>
      </c>
      <c r="H2535" s="313">
        <v>1863.45</v>
      </c>
      <c r="I2535" s="313">
        <v>1524.3020999999999</v>
      </c>
      <c r="J2535" s="313">
        <v>1203.7887000000001</v>
      </c>
      <c r="K2535" s="29">
        <v>41.2</v>
      </c>
      <c r="L2535" s="314">
        <v>0.5</v>
      </c>
      <c r="M2535" s="29">
        <v>4</v>
      </c>
      <c r="N2535" s="772"/>
      <c r="O2535" s="372">
        <f t="shared" si="105"/>
        <v>63623</v>
      </c>
      <c r="X2535" s="313">
        <v>55324.503260977515</v>
      </c>
    </row>
    <row r="2536" spans="1:24" x14ac:dyDescent="0.3">
      <c r="A2536" s="77" t="s">
        <v>2748</v>
      </c>
      <c r="B2536" s="77" t="s">
        <v>5559</v>
      </c>
      <c r="C2536" s="29">
        <v>7</v>
      </c>
      <c r="D2536" s="29">
        <v>55</v>
      </c>
      <c r="E2536" s="29">
        <v>3000</v>
      </c>
      <c r="F2536" s="29">
        <v>332</v>
      </c>
      <c r="G2536" s="29">
        <v>300</v>
      </c>
      <c r="H2536" s="313">
        <v>2196.7799999999997</v>
      </c>
      <c r="I2536" s="313">
        <v>1796.9660399999998</v>
      </c>
      <c r="J2536" s="313">
        <v>1419.11988</v>
      </c>
      <c r="K2536" s="29">
        <v>47.7</v>
      </c>
      <c r="L2536" s="314">
        <v>0.5</v>
      </c>
      <c r="M2536" s="29">
        <v>4</v>
      </c>
      <c r="N2536" s="772"/>
      <c r="O2536" s="372">
        <f t="shared" si="105"/>
        <v>72427</v>
      </c>
      <c r="X2536" s="313">
        <v>62980.191075656243</v>
      </c>
    </row>
    <row r="2537" spans="1:24" x14ac:dyDescent="0.3">
      <c r="A2537" s="317" t="s">
        <v>2749</v>
      </c>
      <c r="B2537" s="317" t="s">
        <v>5560</v>
      </c>
      <c r="C2537" s="318">
        <v>8</v>
      </c>
      <c r="D2537" s="318">
        <v>55</v>
      </c>
      <c r="E2537" s="318">
        <v>3000</v>
      </c>
      <c r="F2537" s="318">
        <v>382</v>
      </c>
      <c r="G2537" s="318">
        <v>350</v>
      </c>
      <c r="H2537" s="319">
        <v>2528.8799999999997</v>
      </c>
      <c r="I2537" s="319">
        <v>2068.6238399999997</v>
      </c>
      <c r="J2537" s="319">
        <v>1633.6564799999999</v>
      </c>
      <c r="K2537" s="318">
        <v>54.2</v>
      </c>
      <c r="L2537" s="320">
        <v>0.5</v>
      </c>
      <c r="M2537" s="318">
        <v>4</v>
      </c>
      <c r="N2537" s="772"/>
      <c r="O2537" s="372">
        <f t="shared" si="105"/>
        <v>81253</v>
      </c>
      <c r="X2537" s="319">
        <v>70654.500545310002</v>
      </c>
    </row>
    <row r="2538" spans="1:24" x14ac:dyDescent="0.3">
      <c r="A2538" s="77" t="s">
        <v>2750</v>
      </c>
      <c r="B2538" s="77" t="s">
        <v>5561</v>
      </c>
      <c r="C2538" s="29">
        <v>9</v>
      </c>
      <c r="D2538" s="29">
        <v>55</v>
      </c>
      <c r="E2538" s="29">
        <v>3000</v>
      </c>
      <c r="F2538" s="29">
        <v>432</v>
      </c>
      <c r="G2538" s="29">
        <v>400</v>
      </c>
      <c r="H2538" s="313">
        <v>2862.21</v>
      </c>
      <c r="I2538" s="313">
        <v>2341.2877800000001</v>
      </c>
      <c r="J2538" s="313">
        <v>1848.98766</v>
      </c>
      <c r="K2538" s="29">
        <v>60.7</v>
      </c>
      <c r="L2538" s="314">
        <v>0.5</v>
      </c>
      <c r="M2538" s="29">
        <v>4</v>
      </c>
      <c r="N2538" s="772"/>
      <c r="O2538" s="372">
        <f t="shared" si="105"/>
        <v>90093</v>
      </c>
      <c r="X2538" s="313">
        <v>78342.023465887498</v>
      </c>
    </row>
    <row r="2539" spans="1:24" x14ac:dyDescent="0.3">
      <c r="A2539" s="77" t="s">
        <v>2751</v>
      </c>
      <c r="B2539" s="77" t="s">
        <v>5562</v>
      </c>
      <c r="C2539" s="29">
        <v>10</v>
      </c>
      <c r="D2539" s="29">
        <v>55</v>
      </c>
      <c r="E2539" s="29">
        <v>3000</v>
      </c>
      <c r="F2539" s="29">
        <v>482</v>
      </c>
      <c r="G2539" s="29">
        <v>450</v>
      </c>
      <c r="H2539" s="313">
        <v>3195.54</v>
      </c>
      <c r="I2539" s="313">
        <v>2613.95172</v>
      </c>
      <c r="J2539" s="313">
        <v>2064.3188399999999</v>
      </c>
      <c r="K2539" s="29">
        <v>67.2</v>
      </c>
      <c r="L2539" s="314">
        <v>0.5</v>
      </c>
      <c r="M2539" s="29">
        <v>6</v>
      </c>
      <c r="N2539" s="772"/>
      <c r="O2539" s="372">
        <f t="shared" si="105"/>
        <v>98959</v>
      </c>
      <c r="X2539" s="313">
        <v>86050.884878640019</v>
      </c>
    </row>
    <row r="2540" spans="1:24" x14ac:dyDescent="0.3">
      <c r="A2540" s="317" t="s">
        <v>2752</v>
      </c>
      <c r="B2540" s="317" t="s">
        <v>5563</v>
      </c>
      <c r="C2540" s="318">
        <v>11</v>
      </c>
      <c r="D2540" s="318">
        <v>55</v>
      </c>
      <c r="E2540" s="318">
        <v>3000</v>
      </c>
      <c r="F2540" s="318">
        <v>532</v>
      </c>
      <c r="G2540" s="318">
        <v>500</v>
      </c>
      <c r="H2540" s="319">
        <v>3527.64</v>
      </c>
      <c r="I2540" s="319">
        <v>2885.6095199999995</v>
      </c>
      <c r="J2540" s="319">
        <v>2278.8554399999998</v>
      </c>
      <c r="K2540" s="318">
        <v>73.7</v>
      </c>
      <c r="L2540" s="320">
        <v>0.5</v>
      </c>
      <c r="M2540" s="318">
        <v>6</v>
      </c>
      <c r="N2540" s="772"/>
      <c r="O2540" s="372">
        <f t="shared" si="105"/>
        <v>107836</v>
      </c>
      <c r="X2540" s="319">
        <v>93770.24573515504</v>
      </c>
    </row>
    <row r="2541" spans="1:24" x14ac:dyDescent="0.3">
      <c r="A2541" s="77" t="s">
        <v>2753</v>
      </c>
      <c r="B2541" s="77" t="s">
        <v>5564</v>
      </c>
      <c r="C2541" s="29">
        <v>12</v>
      </c>
      <c r="D2541" s="29">
        <v>55</v>
      </c>
      <c r="E2541" s="29">
        <v>3000</v>
      </c>
      <c r="F2541" s="29">
        <v>582</v>
      </c>
      <c r="G2541" s="29">
        <v>550</v>
      </c>
      <c r="H2541" s="313">
        <v>3860.9700000000003</v>
      </c>
      <c r="I2541" s="313">
        <v>3158.2734599999999</v>
      </c>
      <c r="J2541" s="313">
        <v>2494.1866200000004</v>
      </c>
      <c r="K2541" s="29">
        <v>80.2</v>
      </c>
      <c r="L2541" s="314">
        <v>0.5</v>
      </c>
      <c r="M2541" s="29">
        <v>6</v>
      </c>
      <c r="N2541" s="772"/>
      <c r="O2541" s="372">
        <f t="shared" si="105"/>
        <v>116612</v>
      </c>
      <c r="X2541" s="313">
        <v>101402.03387259001</v>
      </c>
    </row>
    <row r="2542" spans="1:24" x14ac:dyDescent="0.3">
      <c r="A2542" s="77" t="s">
        <v>2754</v>
      </c>
      <c r="B2542" s="77" t="s">
        <v>5565</v>
      </c>
      <c r="C2542" s="29">
        <v>13</v>
      </c>
      <c r="D2542" s="29">
        <v>55</v>
      </c>
      <c r="E2542" s="29">
        <v>3000</v>
      </c>
      <c r="F2542" s="29">
        <v>632</v>
      </c>
      <c r="G2542" s="29">
        <v>600</v>
      </c>
      <c r="H2542" s="313">
        <v>4193.0700000000006</v>
      </c>
      <c r="I2542" s="313">
        <v>3429.9312600000003</v>
      </c>
      <c r="J2542" s="313">
        <v>2708.7232200000003</v>
      </c>
      <c r="K2542" s="29">
        <v>86.7</v>
      </c>
      <c r="L2542" s="314">
        <v>0.5</v>
      </c>
      <c r="M2542" s="29">
        <v>6</v>
      </c>
      <c r="N2542" s="772"/>
      <c r="O2542" s="372">
        <f t="shared" si="105"/>
        <v>125389</v>
      </c>
      <c r="X2542" s="313">
        <v>109033.822010025</v>
      </c>
    </row>
    <row r="2543" spans="1:24" x14ac:dyDescent="0.3">
      <c r="A2543" s="77" t="s">
        <v>2755</v>
      </c>
      <c r="B2543" s="77" t="s">
        <v>5566</v>
      </c>
      <c r="C2543" s="29">
        <v>14</v>
      </c>
      <c r="D2543" s="29">
        <v>55</v>
      </c>
      <c r="E2543" s="29">
        <v>3000</v>
      </c>
      <c r="F2543" s="29">
        <v>682</v>
      </c>
      <c r="G2543" s="29">
        <v>650</v>
      </c>
      <c r="H2543" s="313">
        <v>4526.3999999999996</v>
      </c>
      <c r="I2543" s="313">
        <v>3702.5951999999993</v>
      </c>
      <c r="J2543" s="313">
        <v>2924.0544</v>
      </c>
      <c r="K2543" s="29">
        <v>93.2</v>
      </c>
      <c r="L2543" s="314">
        <v>0.5</v>
      </c>
      <c r="M2543" s="29">
        <v>6</v>
      </c>
      <c r="N2543" s="773"/>
      <c r="O2543" s="372">
        <f t="shared" si="105"/>
        <v>134165</v>
      </c>
      <c r="X2543" s="313">
        <v>116665.61014746</v>
      </c>
    </row>
    <row r="2544" spans="1:24" x14ac:dyDescent="0.3">
      <c r="O2544" s="372">
        <f t="shared" si="105"/>
        <v>0</v>
      </c>
    </row>
    <row r="2545" spans="1:24" x14ac:dyDescent="0.3">
      <c r="A2545" s="77" t="s">
        <v>2756</v>
      </c>
      <c r="B2545" s="77" t="s">
        <v>6124</v>
      </c>
      <c r="C2545" s="29">
        <v>2</v>
      </c>
      <c r="D2545" s="29">
        <v>55</v>
      </c>
      <c r="E2545" s="29">
        <v>82</v>
      </c>
      <c r="F2545" s="29">
        <v>500</v>
      </c>
      <c r="G2545" s="29" t="s">
        <v>202</v>
      </c>
      <c r="H2545" s="313">
        <v>88.56</v>
      </c>
      <c r="I2545" s="313">
        <v>72.442080000000004</v>
      </c>
      <c r="J2545" s="313">
        <v>57.209760000000003</v>
      </c>
      <c r="K2545" s="20">
        <v>4</v>
      </c>
      <c r="L2545" s="314">
        <v>0.5</v>
      </c>
      <c r="M2545" s="341">
        <v>2</v>
      </c>
      <c r="N2545" s="774" t="s">
        <v>186</v>
      </c>
      <c r="O2545" s="372">
        <f t="shared" si="105"/>
        <v>10178</v>
      </c>
      <c r="X2545" s="313">
        <v>8850.3181915500008</v>
      </c>
    </row>
    <row r="2546" spans="1:24" x14ac:dyDescent="0.3">
      <c r="A2546" s="77" t="s">
        <v>2757</v>
      </c>
      <c r="B2546" s="77" t="s">
        <v>6125</v>
      </c>
      <c r="C2546" s="29">
        <v>3</v>
      </c>
      <c r="D2546" s="29">
        <v>55</v>
      </c>
      <c r="E2546" s="29">
        <v>132</v>
      </c>
      <c r="F2546" s="29">
        <v>500</v>
      </c>
      <c r="G2546" s="29" t="s">
        <v>203</v>
      </c>
      <c r="H2546" s="313">
        <v>143.91</v>
      </c>
      <c r="I2546" s="313">
        <v>117.71838</v>
      </c>
      <c r="J2546" s="313">
        <v>92.965860000000006</v>
      </c>
      <c r="K2546" s="20">
        <v>5.0999999999999996</v>
      </c>
      <c r="L2546" s="314">
        <v>0.5</v>
      </c>
      <c r="M2546" s="341">
        <v>4</v>
      </c>
      <c r="N2546" s="775"/>
      <c r="O2546" s="372">
        <f t="shared" si="105"/>
        <v>11980</v>
      </c>
      <c r="X2546" s="313">
        <v>10417.639686596998</v>
      </c>
    </row>
    <row r="2547" spans="1:24" x14ac:dyDescent="0.3">
      <c r="A2547" s="77" t="s">
        <v>2758</v>
      </c>
      <c r="B2547" s="77" t="s">
        <v>6126</v>
      </c>
      <c r="C2547" s="29">
        <v>4</v>
      </c>
      <c r="D2547" s="29">
        <v>55</v>
      </c>
      <c r="E2547" s="29">
        <v>182</v>
      </c>
      <c r="F2547" s="29">
        <v>500</v>
      </c>
      <c r="G2547" s="29" t="s">
        <v>204</v>
      </c>
      <c r="H2547" s="313">
        <v>199.26000000000002</v>
      </c>
      <c r="I2547" s="313">
        <v>162.99468000000002</v>
      </c>
      <c r="J2547" s="313">
        <v>128.72196000000002</v>
      </c>
      <c r="K2547" s="20">
        <v>6.2</v>
      </c>
      <c r="L2547" s="314">
        <v>0.5</v>
      </c>
      <c r="M2547" s="341">
        <v>4</v>
      </c>
      <c r="N2547" s="775"/>
      <c r="O2547" s="372">
        <f t="shared" si="105"/>
        <v>13786</v>
      </c>
      <c r="X2547" s="313">
        <v>11988.24251724</v>
      </c>
    </row>
    <row r="2548" spans="1:24" x14ac:dyDescent="0.3">
      <c r="A2548" s="77" t="s">
        <v>2759</v>
      </c>
      <c r="B2548" s="77" t="s">
        <v>6127</v>
      </c>
      <c r="C2548" s="29">
        <v>5</v>
      </c>
      <c r="D2548" s="29">
        <v>55</v>
      </c>
      <c r="E2548" s="29">
        <v>232</v>
      </c>
      <c r="F2548" s="29">
        <v>500</v>
      </c>
      <c r="G2548" s="29" t="s">
        <v>205</v>
      </c>
      <c r="H2548" s="313">
        <v>254.60999999999999</v>
      </c>
      <c r="I2548" s="313">
        <v>208.27097999999998</v>
      </c>
      <c r="J2548" s="313">
        <v>164.47806</v>
      </c>
      <c r="K2548" s="20">
        <v>7.3</v>
      </c>
      <c r="L2548" s="314">
        <v>0.5</v>
      </c>
      <c r="M2548" s="341">
        <v>4</v>
      </c>
      <c r="N2548" s="775"/>
      <c r="O2548" s="372">
        <f t="shared" si="105"/>
        <v>15596</v>
      </c>
      <c r="X2548" s="313">
        <v>13561.407476298002</v>
      </c>
    </row>
    <row r="2549" spans="1:24" x14ac:dyDescent="0.3">
      <c r="A2549" s="77" t="s">
        <v>2760</v>
      </c>
      <c r="B2549" s="77" t="s">
        <v>6128</v>
      </c>
      <c r="C2549" s="29">
        <v>6</v>
      </c>
      <c r="D2549" s="29">
        <v>55</v>
      </c>
      <c r="E2549" s="29">
        <v>282</v>
      </c>
      <c r="F2549" s="29">
        <v>500</v>
      </c>
      <c r="G2549" s="29" t="s">
        <v>206</v>
      </c>
      <c r="H2549" s="313">
        <v>309.95999999999998</v>
      </c>
      <c r="I2549" s="313">
        <v>253.54727999999997</v>
      </c>
      <c r="J2549" s="313">
        <v>200.23416</v>
      </c>
      <c r="K2549" s="20">
        <v>8.4</v>
      </c>
      <c r="L2549" s="314">
        <v>0.5</v>
      </c>
      <c r="M2549" s="341">
        <v>4</v>
      </c>
      <c r="N2549" s="775"/>
      <c r="O2549" s="372">
        <f t="shared" si="105"/>
        <v>17409</v>
      </c>
      <c r="X2549" s="313">
        <v>15138.572223455998</v>
      </c>
    </row>
    <row r="2550" spans="1:24" x14ac:dyDescent="0.3">
      <c r="A2550" s="77" t="s">
        <v>2761</v>
      </c>
      <c r="B2550" s="77" t="s">
        <v>6129</v>
      </c>
      <c r="C2550" s="29">
        <v>7</v>
      </c>
      <c r="D2550" s="29">
        <v>55</v>
      </c>
      <c r="E2550" s="29">
        <v>332</v>
      </c>
      <c r="F2550" s="29">
        <v>500</v>
      </c>
      <c r="G2550" s="29" t="s">
        <v>207</v>
      </c>
      <c r="H2550" s="313">
        <v>365.31</v>
      </c>
      <c r="I2550" s="313">
        <v>298.82357999999999</v>
      </c>
      <c r="J2550" s="313">
        <v>235.99026000000001</v>
      </c>
      <c r="K2550" s="20">
        <v>9.5</v>
      </c>
      <c r="L2550" s="314">
        <v>0.5</v>
      </c>
      <c r="M2550" s="341">
        <v>4</v>
      </c>
      <c r="N2550" s="775"/>
      <c r="O2550" s="372">
        <f t="shared" si="105"/>
        <v>19226</v>
      </c>
      <c r="X2550" s="313">
        <v>16718.297589674999</v>
      </c>
    </row>
    <row r="2551" spans="1:24" x14ac:dyDescent="0.3">
      <c r="A2551" s="77" t="s">
        <v>2762</v>
      </c>
      <c r="B2551" s="77" t="s">
        <v>6130</v>
      </c>
      <c r="C2551" s="29">
        <v>8</v>
      </c>
      <c r="D2551" s="29">
        <v>55</v>
      </c>
      <c r="E2551" s="29">
        <v>382</v>
      </c>
      <c r="F2551" s="29">
        <v>500</v>
      </c>
      <c r="G2551" s="29" t="s">
        <v>208</v>
      </c>
      <c r="H2551" s="313">
        <v>420.65999999999997</v>
      </c>
      <c r="I2551" s="313">
        <v>344.09987999999993</v>
      </c>
      <c r="J2551" s="313">
        <v>271.74635999999998</v>
      </c>
      <c r="K2551" s="20">
        <v>10.6</v>
      </c>
      <c r="L2551" s="314">
        <v>0.5</v>
      </c>
      <c r="M2551" s="341">
        <v>4</v>
      </c>
      <c r="N2551" s="775"/>
      <c r="O2551" s="372">
        <f t="shared" si="105"/>
        <v>21047</v>
      </c>
      <c r="X2551" s="313">
        <v>18302.024253347998</v>
      </c>
    </row>
    <row r="2552" spans="1:24" x14ac:dyDescent="0.3">
      <c r="A2552" s="77" t="s">
        <v>2763</v>
      </c>
      <c r="B2552" s="77" t="s">
        <v>6131</v>
      </c>
      <c r="C2552" s="29">
        <v>9</v>
      </c>
      <c r="D2552" s="29">
        <v>55</v>
      </c>
      <c r="E2552" s="29">
        <v>432</v>
      </c>
      <c r="F2552" s="29">
        <v>500</v>
      </c>
      <c r="G2552" s="29" t="s">
        <v>209</v>
      </c>
      <c r="H2552" s="313">
        <v>476.01</v>
      </c>
      <c r="I2552" s="313">
        <v>389.37617999999998</v>
      </c>
      <c r="J2552" s="313">
        <v>307.50245999999999</v>
      </c>
      <c r="K2552" s="20">
        <v>11.7</v>
      </c>
      <c r="L2552" s="314">
        <v>0.5</v>
      </c>
      <c r="M2552" s="341">
        <v>4</v>
      </c>
      <c r="N2552" s="775"/>
      <c r="O2552" s="372">
        <f t="shared" si="105"/>
        <v>22872</v>
      </c>
      <c r="X2552" s="313">
        <v>19888.310026728006</v>
      </c>
    </row>
    <row r="2553" spans="1:24" x14ac:dyDescent="0.3">
      <c r="A2553" s="77" t="s">
        <v>2764</v>
      </c>
      <c r="B2553" s="77" t="s">
        <v>6132</v>
      </c>
      <c r="C2553" s="29">
        <v>10</v>
      </c>
      <c r="D2553" s="29">
        <v>55</v>
      </c>
      <c r="E2553" s="29">
        <v>482</v>
      </c>
      <c r="F2553" s="29">
        <v>500</v>
      </c>
      <c r="G2553" s="29" t="s">
        <v>210</v>
      </c>
      <c r="H2553" s="313">
        <v>532.59</v>
      </c>
      <c r="I2553" s="313">
        <v>435.65861999999998</v>
      </c>
      <c r="J2553" s="313">
        <v>344.05314000000004</v>
      </c>
      <c r="K2553" s="20">
        <v>12.8</v>
      </c>
      <c r="L2553" s="314">
        <v>0.5</v>
      </c>
      <c r="M2553" s="341">
        <v>6</v>
      </c>
      <c r="N2553" s="775"/>
      <c r="O2553" s="372">
        <f t="shared" si="105"/>
        <v>24700</v>
      </c>
      <c r="X2553" s="313">
        <v>21478.598606915999</v>
      </c>
    </row>
    <row r="2554" spans="1:24" x14ac:dyDescent="0.3">
      <c r="A2554" s="77" t="s">
        <v>2765</v>
      </c>
      <c r="B2554" s="77" t="s">
        <v>6133</v>
      </c>
      <c r="C2554" s="29">
        <v>11</v>
      </c>
      <c r="D2554" s="29">
        <v>55</v>
      </c>
      <c r="E2554" s="29">
        <v>532</v>
      </c>
      <c r="F2554" s="29">
        <v>500</v>
      </c>
      <c r="G2554" s="29" t="s">
        <v>211</v>
      </c>
      <c r="H2554" s="313">
        <v>587.94000000000005</v>
      </c>
      <c r="I2554" s="313">
        <v>480.93492000000003</v>
      </c>
      <c r="J2554" s="313">
        <v>379.80924000000005</v>
      </c>
      <c r="K2554" s="20">
        <v>13.9</v>
      </c>
      <c r="L2554" s="314">
        <v>0.5</v>
      </c>
      <c r="M2554" s="341">
        <v>6</v>
      </c>
      <c r="N2554" s="775"/>
      <c r="O2554" s="372">
        <f t="shared" si="105"/>
        <v>26530</v>
      </c>
      <c r="X2554" s="313">
        <v>23069.997316970999</v>
      </c>
    </row>
    <row r="2555" spans="1:24" x14ac:dyDescent="0.3">
      <c r="A2555" s="77" t="s">
        <v>2766</v>
      </c>
      <c r="B2555" s="77" t="s">
        <v>6134</v>
      </c>
      <c r="C2555" s="29">
        <v>12</v>
      </c>
      <c r="D2555" s="29">
        <v>55</v>
      </c>
      <c r="E2555" s="29">
        <v>582</v>
      </c>
      <c r="F2555" s="29">
        <v>500</v>
      </c>
      <c r="G2555" s="29" t="s">
        <v>212</v>
      </c>
      <c r="H2555" s="313">
        <v>643.29000000000008</v>
      </c>
      <c r="I2555" s="313">
        <v>526.21122000000003</v>
      </c>
      <c r="J2555" s="313">
        <v>415.56534000000005</v>
      </c>
      <c r="K2555" s="20">
        <v>15</v>
      </c>
      <c r="L2555" s="314">
        <v>0.5</v>
      </c>
      <c r="M2555" s="341">
        <v>6</v>
      </c>
      <c r="N2555" s="775"/>
      <c r="O2555" s="372">
        <f t="shared" si="105"/>
        <v>28340</v>
      </c>
      <c r="X2555" s="313">
        <v>24643.397735253002</v>
      </c>
    </row>
    <row r="2556" spans="1:24" x14ac:dyDescent="0.3">
      <c r="A2556" s="77" t="s">
        <v>2767</v>
      </c>
      <c r="B2556" s="77" t="s">
        <v>6135</v>
      </c>
      <c r="C2556" s="29">
        <v>13</v>
      </c>
      <c r="D2556" s="29">
        <v>55</v>
      </c>
      <c r="E2556" s="29">
        <v>632</v>
      </c>
      <c r="F2556" s="29">
        <v>500</v>
      </c>
      <c r="G2556" s="29" t="s">
        <v>213</v>
      </c>
      <c r="H2556" s="313">
        <v>698.64</v>
      </c>
      <c r="I2556" s="313">
        <v>571.4875199999999</v>
      </c>
      <c r="J2556" s="313">
        <v>451.32144</v>
      </c>
      <c r="K2556" s="20">
        <v>16.100000000000001</v>
      </c>
      <c r="L2556" s="314">
        <v>0.5</v>
      </c>
      <c r="M2556" s="341">
        <v>6</v>
      </c>
      <c r="N2556" s="775"/>
      <c r="O2556" s="372">
        <f t="shared" si="105"/>
        <v>30149</v>
      </c>
      <c r="X2556" s="313">
        <v>26216.798153534997</v>
      </c>
    </row>
    <row r="2557" spans="1:24" x14ac:dyDescent="0.3">
      <c r="A2557" s="77" t="s">
        <v>2768</v>
      </c>
      <c r="B2557" s="77" t="s">
        <v>6136</v>
      </c>
      <c r="C2557" s="29">
        <v>14</v>
      </c>
      <c r="D2557" s="29">
        <v>55</v>
      </c>
      <c r="E2557" s="29">
        <v>682</v>
      </c>
      <c r="F2557" s="29">
        <v>500</v>
      </c>
      <c r="G2557" s="29" t="s">
        <v>214</v>
      </c>
      <c r="H2557" s="313">
        <v>753.99</v>
      </c>
      <c r="I2557" s="313">
        <v>616.76382000000001</v>
      </c>
      <c r="J2557" s="313">
        <v>487.07754</v>
      </c>
      <c r="K2557" s="20">
        <v>17.2</v>
      </c>
      <c r="L2557" s="314">
        <v>0.5</v>
      </c>
      <c r="M2557" s="341">
        <v>6</v>
      </c>
      <c r="N2557" s="776"/>
      <c r="O2557" s="372">
        <f t="shared" si="105"/>
        <v>32143</v>
      </c>
      <c r="X2557" s="313">
        <v>27950.14406052</v>
      </c>
    </row>
    <row r="2558" spans="1:24" x14ac:dyDescent="0.3">
      <c r="C2558" s="311"/>
      <c r="D2558" s="311"/>
      <c r="E2558" s="334"/>
      <c r="F2558" s="311"/>
      <c r="G2558" s="311"/>
      <c r="H2558" s="33"/>
      <c r="I2558" s="33"/>
      <c r="J2558" s="33"/>
      <c r="K2558" s="336"/>
      <c r="L2558" s="322"/>
      <c r="M2558" s="343"/>
      <c r="O2558" s="372">
        <f t="shared" si="105"/>
        <v>0</v>
      </c>
      <c r="X2558" s="33"/>
    </row>
    <row r="2559" spans="1:24" x14ac:dyDescent="0.3">
      <c r="A2559" s="324"/>
      <c r="B2559" s="325" t="s">
        <v>189</v>
      </c>
      <c r="C2559" s="324"/>
      <c r="D2559" s="324"/>
      <c r="E2559" s="333"/>
      <c r="F2559" s="324"/>
      <c r="G2559" s="324"/>
      <c r="H2559" s="326"/>
      <c r="I2559" s="326"/>
      <c r="J2559" s="326"/>
      <c r="K2559" s="337"/>
      <c r="L2559" s="327"/>
      <c r="M2559" s="345"/>
      <c r="N2559" s="324"/>
      <c r="O2559" s="372">
        <f t="shared" si="105"/>
        <v>0</v>
      </c>
      <c r="X2559" s="30"/>
    </row>
    <row r="2560" spans="1:24" x14ac:dyDescent="0.3">
      <c r="A2560" s="77" t="s">
        <v>2769</v>
      </c>
      <c r="B2560" s="77" t="s">
        <v>5567</v>
      </c>
      <c r="C2560" s="29">
        <v>2</v>
      </c>
      <c r="D2560" s="29">
        <v>55</v>
      </c>
      <c r="E2560" s="29">
        <v>82</v>
      </c>
      <c r="F2560" s="29">
        <v>550</v>
      </c>
      <c r="G2560" s="29" t="s">
        <v>202</v>
      </c>
      <c r="H2560" s="313">
        <v>97.17</v>
      </c>
      <c r="I2560" s="313">
        <v>79.48505999999999</v>
      </c>
      <c r="J2560" s="313">
        <v>62.771820000000005</v>
      </c>
      <c r="K2560" s="20">
        <v>4.4000000000000004</v>
      </c>
      <c r="L2560" s="314">
        <v>0.5</v>
      </c>
      <c r="M2560" s="341">
        <v>2</v>
      </c>
      <c r="N2560" s="774" t="s">
        <v>186</v>
      </c>
      <c r="O2560" s="372">
        <f t="shared" si="105"/>
        <v>10948</v>
      </c>
      <c r="X2560" s="313">
        <v>9520.358166</v>
      </c>
    </row>
    <row r="2561" spans="1:24" x14ac:dyDescent="0.3">
      <c r="A2561" s="77" t="s">
        <v>2770</v>
      </c>
      <c r="B2561" s="77" t="s">
        <v>5568</v>
      </c>
      <c r="C2561" s="29">
        <v>3</v>
      </c>
      <c r="D2561" s="29">
        <v>55</v>
      </c>
      <c r="E2561" s="29">
        <v>132</v>
      </c>
      <c r="F2561" s="29">
        <v>550</v>
      </c>
      <c r="G2561" s="29" t="s">
        <v>203</v>
      </c>
      <c r="H2561" s="313">
        <v>157.44</v>
      </c>
      <c r="I2561" s="313">
        <v>128.78591999999998</v>
      </c>
      <c r="J2561" s="313">
        <v>101.70624000000001</v>
      </c>
      <c r="K2561" s="20">
        <v>5.6</v>
      </c>
      <c r="L2561" s="314">
        <v>0.5</v>
      </c>
      <c r="M2561" s="341">
        <v>4</v>
      </c>
      <c r="N2561" s="775"/>
      <c r="O2561" s="372">
        <f t="shared" si="105"/>
        <v>12929</v>
      </c>
      <c r="X2561" s="313">
        <v>11242.531079999999</v>
      </c>
    </row>
    <row r="2562" spans="1:24" x14ac:dyDescent="0.3">
      <c r="A2562" s="77" t="s">
        <v>2771</v>
      </c>
      <c r="B2562" s="77" t="s">
        <v>5569</v>
      </c>
      <c r="C2562" s="29">
        <v>4</v>
      </c>
      <c r="D2562" s="29">
        <v>55</v>
      </c>
      <c r="E2562" s="29">
        <v>182</v>
      </c>
      <c r="F2562" s="29">
        <v>550</v>
      </c>
      <c r="G2562" s="29" t="s">
        <v>204</v>
      </c>
      <c r="H2562" s="313">
        <v>218.94</v>
      </c>
      <c r="I2562" s="313">
        <v>179.09291999999999</v>
      </c>
      <c r="J2562" s="313">
        <v>141.43523999999999</v>
      </c>
      <c r="K2562" s="20">
        <v>6.8</v>
      </c>
      <c r="L2562" s="314">
        <v>0.5</v>
      </c>
      <c r="M2562" s="341">
        <v>4</v>
      </c>
      <c r="N2562" s="775"/>
      <c r="O2562" s="372">
        <f t="shared" si="105"/>
        <v>14916</v>
      </c>
      <c r="X2562" s="313">
        <v>12970.741410000001</v>
      </c>
    </row>
    <row r="2563" spans="1:24" x14ac:dyDescent="0.3">
      <c r="A2563" s="77" t="s">
        <v>2772</v>
      </c>
      <c r="B2563" s="77" t="s">
        <v>5570</v>
      </c>
      <c r="C2563" s="29">
        <v>5</v>
      </c>
      <c r="D2563" s="29">
        <v>55</v>
      </c>
      <c r="E2563" s="29">
        <v>232</v>
      </c>
      <c r="F2563" s="29">
        <v>550</v>
      </c>
      <c r="G2563" s="29" t="s">
        <v>205</v>
      </c>
      <c r="H2563" s="313">
        <v>280.44</v>
      </c>
      <c r="I2563" s="313">
        <v>229.39991999999998</v>
      </c>
      <c r="J2563" s="313">
        <v>181.16424000000001</v>
      </c>
      <c r="K2563" s="20">
        <v>8</v>
      </c>
      <c r="L2563" s="314">
        <v>0.5</v>
      </c>
      <c r="M2563" s="341">
        <v>4</v>
      </c>
      <c r="N2563" s="775"/>
      <c r="O2563" s="372">
        <f t="shared" si="105"/>
        <v>16907</v>
      </c>
      <c r="X2563" s="313">
        <v>14701.970448</v>
      </c>
    </row>
    <row r="2564" spans="1:24" x14ac:dyDescent="0.3">
      <c r="A2564" s="77" t="s">
        <v>2773</v>
      </c>
      <c r="B2564" s="77" t="s">
        <v>5571</v>
      </c>
      <c r="C2564" s="29">
        <v>6</v>
      </c>
      <c r="D2564" s="29">
        <v>55</v>
      </c>
      <c r="E2564" s="29">
        <v>282</v>
      </c>
      <c r="F2564" s="29">
        <v>550</v>
      </c>
      <c r="G2564" s="29" t="s">
        <v>206</v>
      </c>
      <c r="H2564" s="313">
        <v>340.71</v>
      </c>
      <c r="I2564" s="313">
        <v>278.70077999999995</v>
      </c>
      <c r="J2564" s="313">
        <v>220.09866</v>
      </c>
      <c r="K2564" s="20">
        <v>9.1999999999999993</v>
      </c>
      <c r="L2564" s="314">
        <v>0.5</v>
      </c>
      <c r="M2564" s="341">
        <v>4</v>
      </c>
      <c r="N2564" s="775"/>
      <c r="O2564" s="372">
        <f t="shared" si="105"/>
        <v>18902</v>
      </c>
      <c r="X2564" s="313">
        <v>16436.218193999997</v>
      </c>
    </row>
    <row r="2565" spans="1:24" x14ac:dyDescent="0.3">
      <c r="A2565" s="77" t="s">
        <v>2774</v>
      </c>
      <c r="B2565" s="77" t="s">
        <v>5572</v>
      </c>
      <c r="C2565" s="29">
        <v>7</v>
      </c>
      <c r="D2565" s="29">
        <v>55</v>
      </c>
      <c r="E2565" s="29">
        <v>332</v>
      </c>
      <c r="F2565" s="29">
        <v>550</v>
      </c>
      <c r="G2565" s="29" t="s">
        <v>207</v>
      </c>
      <c r="H2565" s="313">
        <v>402.21</v>
      </c>
      <c r="I2565" s="313">
        <v>329.00777999999997</v>
      </c>
      <c r="J2565" s="313">
        <v>259.82765999999998</v>
      </c>
      <c r="K2565" s="20">
        <v>10.4</v>
      </c>
      <c r="L2565" s="314">
        <v>0.5</v>
      </c>
      <c r="M2565" s="341">
        <v>4</v>
      </c>
      <c r="N2565" s="775"/>
      <c r="O2565" s="372">
        <f t="shared" si="105"/>
        <v>20901</v>
      </c>
      <c r="X2565" s="313">
        <v>18174.994001999999</v>
      </c>
    </row>
    <row r="2566" spans="1:24" x14ac:dyDescent="0.3">
      <c r="A2566" s="77" t="s">
        <v>2775</v>
      </c>
      <c r="B2566" s="77" t="s">
        <v>5573</v>
      </c>
      <c r="C2566" s="29">
        <v>8</v>
      </c>
      <c r="D2566" s="29">
        <v>55</v>
      </c>
      <c r="E2566" s="29">
        <v>382</v>
      </c>
      <c r="F2566" s="29">
        <v>550</v>
      </c>
      <c r="G2566" s="29" t="s">
        <v>208</v>
      </c>
      <c r="H2566" s="313">
        <v>462.47999999999996</v>
      </c>
      <c r="I2566" s="313">
        <v>378.30863999999997</v>
      </c>
      <c r="J2566" s="313">
        <v>298.76207999999997</v>
      </c>
      <c r="K2566" s="20">
        <v>11.6</v>
      </c>
      <c r="L2566" s="314">
        <v>0.5</v>
      </c>
      <c r="M2566" s="341">
        <v>4</v>
      </c>
      <c r="N2566" s="775"/>
      <c r="O2566" s="372">
        <f t="shared" si="105"/>
        <v>22904</v>
      </c>
      <c r="X2566" s="313">
        <v>19916.788518000001</v>
      </c>
    </row>
    <row r="2567" spans="1:24" x14ac:dyDescent="0.3">
      <c r="A2567" s="77" t="s">
        <v>2776</v>
      </c>
      <c r="B2567" s="77" t="s">
        <v>5574</v>
      </c>
      <c r="C2567" s="29">
        <v>9</v>
      </c>
      <c r="D2567" s="29">
        <v>55</v>
      </c>
      <c r="E2567" s="29">
        <v>432</v>
      </c>
      <c r="F2567" s="29">
        <v>550</v>
      </c>
      <c r="G2567" s="29" t="s">
        <v>209</v>
      </c>
      <c r="H2567" s="313">
        <v>523.98</v>
      </c>
      <c r="I2567" s="313">
        <v>428.61563999999998</v>
      </c>
      <c r="J2567" s="313">
        <v>338.49108000000001</v>
      </c>
      <c r="K2567" s="20">
        <v>12.8</v>
      </c>
      <c r="L2567" s="314">
        <v>0.5</v>
      </c>
      <c r="M2567" s="341">
        <v>4</v>
      </c>
      <c r="N2567" s="775"/>
      <c r="O2567" s="372">
        <f t="shared" si="105"/>
        <v>24911</v>
      </c>
      <c r="X2567" s="313">
        <v>21661.601741999999</v>
      </c>
    </row>
    <row r="2568" spans="1:24" x14ac:dyDescent="0.3">
      <c r="A2568" s="77" t="s">
        <v>2777</v>
      </c>
      <c r="B2568" s="77" t="s">
        <v>5575</v>
      </c>
      <c r="C2568" s="29">
        <v>10</v>
      </c>
      <c r="D2568" s="29">
        <v>55</v>
      </c>
      <c r="E2568" s="29">
        <v>482</v>
      </c>
      <c r="F2568" s="29">
        <v>550</v>
      </c>
      <c r="G2568" s="29" t="s">
        <v>210</v>
      </c>
      <c r="H2568" s="313">
        <v>585.48</v>
      </c>
      <c r="I2568" s="313">
        <v>478.92264</v>
      </c>
      <c r="J2568" s="313">
        <v>378.22008</v>
      </c>
      <c r="K2568" s="20">
        <v>14</v>
      </c>
      <c r="L2568" s="314">
        <v>0.5</v>
      </c>
      <c r="M2568" s="341">
        <v>6</v>
      </c>
      <c r="N2568" s="775"/>
      <c r="O2568" s="372">
        <f t="shared" si="105"/>
        <v>26923</v>
      </c>
      <c r="X2568" s="313">
        <v>23410.943027999998</v>
      </c>
    </row>
    <row r="2569" spans="1:24" x14ac:dyDescent="0.3">
      <c r="A2569" s="77" t="s">
        <v>2778</v>
      </c>
      <c r="B2569" s="77" t="s">
        <v>5576</v>
      </c>
      <c r="C2569" s="29">
        <v>11</v>
      </c>
      <c r="D2569" s="29">
        <v>55</v>
      </c>
      <c r="E2569" s="29">
        <v>532</v>
      </c>
      <c r="F2569" s="29">
        <v>550</v>
      </c>
      <c r="G2569" s="29" t="s">
        <v>211</v>
      </c>
      <c r="H2569" s="313">
        <v>645.75</v>
      </c>
      <c r="I2569" s="313">
        <v>528.22349999999994</v>
      </c>
      <c r="J2569" s="313">
        <v>417.15449999999998</v>
      </c>
      <c r="K2569" s="20">
        <v>15.2</v>
      </c>
      <c r="L2569" s="314">
        <v>0.5</v>
      </c>
      <c r="M2569" s="341">
        <v>6</v>
      </c>
      <c r="N2569" s="775"/>
      <c r="O2569" s="372">
        <f t="shared" si="105"/>
        <v>28936</v>
      </c>
      <c r="X2569" s="313">
        <v>25161.793668000006</v>
      </c>
    </row>
    <row r="2570" spans="1:24" x14ac:dyDescent="0.3">
      <c r="A2570" s="77" t="s">
        <v>2779</v>
      </c>
      <c r="B2570" s="77" t="s">
        <v>5577</v>
      </c>
      <c r="C2570" s="29">
        <v>12</v>
      </c>
      <c r="D2570" s="29">
        <v>55</v>
      </c>
      <c r="E2570" s="29">
        <v>582</v>
      </c>
      <c r="F2570" s="29">
        <v>550</v>
      </c>
      <c r="G2570" s="29" t="s">
        <v>212</v>
      </c>
      <c r="H2570" s="313">
        <v>707.25</v>
      </c>
      <c r="I2570" s="313">
        <v>578.53049999999996</v>
      </c>
      <c r="J2570" s="313">
        <v>456.88350000000003</v>
      </c>
      <c r="K2570" s="20">
        <v>16.5</v>
      </c>
      <c r="L2570" s="314">
        <v>0.5</v>
      </c>
      <c r="M2570" s="341">
        <v>6</v>
      </c>
      <c r="N2570" s="775"/>
      <c r="O2570" s="372">
        <f t="shared" si="105"/>
        <v>30927</v>
      </c>
      <c r="X2570" s="313">
        <v>26893.022705999992</v>
      </c>
    </row>
    <row r="2571" spans="1:24" x14ac:dyDescent="0.3">
      <c r="A2571" s="77" t="s">
        <v>2780</v>
      </c>
      <c r="B2571" s="77" t="s">
        <v>5578</v>
      </c>
      <c r="C2571" s="29">
        <v>13</v>
      </c>
      <c r="D2571" s="29">
        <v>55</v>
      </c>
      <c r="E2571" s="29">
        <v>632</v>
      </c>
      <c r="F2571" s="29">
        <v>550</v>
      </c>
      <c r="G2571" s="29" t="s">
        <v>213</v>
      </c>
      <c r="H2571" s="313">
        <v>767.52</v>
      </c>
      <c r="I2571" s="313">
        <v>627.8313599999999</v>
      </c>
      <c r="J2571" s="313">
        <v>495.81792000000002</v>
      </c>
      <c r="K2571" s="20">
        <v>17.600000000000001</v>
      </c>
      <c r="L2571" s="314">
        <v>0.5</v>
      </c>
      <c r="M2571" s="341">
        <v>6</v>
      </c>
      <c r="N2571" s="775"/>
      <c r="O2571" s="372">
        <f t="shared" si="105"/>
        <v>32916</v>
      </c>
      <c r="X2571" s="313">
        <v>28622.742389999999</v>
      </c>
    </row>
    <row r="2572" spans="1:24" x14ac:dyDescent="0.3">
      <c r="A2572" s="77" t="s">
        <v>2781</v>
      </c>
      <c r="B2572" s="77" t="s">
        <v>5579</v>
      </c>
      <c r="C2572" s="29">
        <v>14</v>
      </c>
      <c r="D2572" s="29">
        <v>55</v>
      </c>
      <c r="E2572" s="29">
        <v>682</v>
      </c>
      <c r="F2572" s="29">
        <v>550</v>
      </c>
      <c r="G2572" s="29" t="s">
        <v>214</v>
      </c>
      <c r="H2572" s="313">
        <v>829.02</v>
      </c>
      <c r="I2572" s="313">
        <v>678.13835999999992</v>
      </c>
      <c r="J2572" s="313">
        <v>535.54692</v>
      </c>
      <c r="K2572" s="20">
        <v>18.8</v>
      </c>
      <c r="L2572" s="314">
        <v>0.5</v>
      </c>
      <c r="M2572" s="341">
        <v>6</v>
      </c>
      <c r="N2572" s="776"/>
      <c r="O2572" s="372">
        <f t="shared" si="105"/>
        <v>35108</v>
      </c>
      <c r="X2572" s="313">
        <v>30529.056492000003</v>
      </c>
    </row>
    <row r="2573" spans="1:24" x14ac:dyDescent="0.3">
      <c r="E2573" s="67"/>
      <c r="H2573" s="30"/>
      <c r="I2573" s="30"/>
      <c r="J2573" s="30"/>
      <c r="K2573" s="338"/>
      <c r="O2573" s="372">
        <f t="shared" ref="O2573:O2636" si="106">ROUND(X2573*1.15,0)</f>
        <v>0</v>
      </c>
      <c r="X2573" s="30"/>
    </row>
    <row r="2574" spans="1:24" x14ac:dyDescent="0.3">
      <c r="B2574" s="325" t="s">
        <v>191</v>
      </c>
      <c r="E2574" s="67"/>
      <c r="H2574" s="30"/>
      <c r="I2574" s="30"/>
      <c r="J2574" s="30"/>
      <c r="K2574" s="338"/>
      <c r="O2574" s="372">
        <f t="shared" si="106"/>
        <v>0</v>
      </c>
      <c r="X2574" s="30"/>
    </row>
    <row r="2575" spans="1:24" x14ac:dyDescent="0.3">
      <c r="A2575" s="77" t="s">
        <v>2782</v>
      </c>
      <c r="B2575" s="77" t="s">
        <v>5580</v>
      </c>
      <c r="C2575" s="29">
        <v>2</v>
      </c>
      <c r="D2575" s="29">
        <v>55</v>
      </c>
      <c r="E2575" s="29">
        <v>82</v>
      </c>
      <c r="F2575" s="29">
        <v>750</v>
      </c>
      <c r="G2575" s="29" t="s">
        <v>202</v>
      </c>
      <c r="H2575" s="313">
        <v>132.84</v>
      </c>
      <c r="I2575" s="313">
        <v>108.66311999999999</v>
      </c>
      <c r="J2575" s="313">
        <v>85.814640000000011</v>
      </c>
      <c r="K2575" s="20">
        <v>5.2</v>
      </c>
      <c r="L2575" s="314">
        <v>0.5</v>
      </c>
      <c r="M2575" s="341">
        <v>2</v>
      </c>
      <c r="N2575" s="774" t="s">
        <v>186</v>
      </c>
      <c r="O2575" s="372">
        <f t="shared" si="106"/>
        <v>12019</v>
      </c>
      <c r="X2575" s="313">
        <v>10451.252245500002</v>
      </c>
    </row>
    <row r="2576" spans="1:24" x14ac:dyDescent="0.3">
      <c r="A2576" s="77" t="s">
        <v>2783</v>
      </c>
      <c r="B2576" s="77" t="s">
        <v>5581</v>
      </c>
      <c r="C2576" s="29">
        <v>3</v>
      </c>
      <c r="D2576" s="29">
        <v>55</v>
      </c>
      <c r="E2576" s="29">
        <v>132</v>
      </c>
      <c r="F2576" s="29">
        <v>750</v>
      </c>
      <c r="G2576" s="29" t="s">
        <v>203</v>
      </c>
      <c r="H2576" s="313">
        <v>215.25</v>
      </c>
      <c r="I2576" s="313">
        <v>176.0745</v>
      </c>
      <c r="J2576" s="313">
        <v>139.0515</v>
      </c>
      <c r="K2576" s="20">
        <v>6.9</v>
      </c>
      <c r="L2576" s="314">
        <v>0.5</v>
      </c>
      <c r="M2576" s="341">
        <v>4</v>
      </c>
      <c r="N2576" s="775"/>
      <c r="O2576" s="372">
        <f t="shared" si="106"/>
        <v>14477</v>
      </c>
      <c r="X2576" s="313">
        <v>12588.675613272</v>
      </c>
    </row>
    <row r="2577" spans="1:24" x14ac:dyDescent="0.3">
      <c r="A2577" s="77" t="s">
        <v>2784</v>
      </c>
      <c r="B2577" s="77" t="s">
        <v>5582</v>
      </c>
      <c r="C2577" s="29">
        <v>4</v>
      </c>
      <c r="D2577" s="29">
        <v>55</v>
      </c>
      <c r="E2577" s="29">
        <v>182</v>
      </c>
      <c r="F2577" s="29">
        <v>750</v>
      </c>
      <c r="G2577" s="29" t="s">
        <v>204</v>
      </c>
      <c r="H2577" s="313">
        <v>298.89000000000004</v>
      </c>
      <c r="I2577" s="313">
        <v>244.49202000000002</v>
      </c>
      <c r="J2577" s="313">
        <v>193.08294000000004</v>
      </c>
      <c r="K2577" s="20">
        <v>8.5</v>
      </c>
      <c r="L2577" s="314">
        <v>0.5</v>
      </c>
      <c r="M2577" s="341">
        <v>4</v>
      </c>
      <c r="N2577" s="775"/>
      <c r="O2577" s="372">
        <f t="shared" si="106"/>
        <v>16940</v>
      </c>
      <c r="X2577" s="313">
        <v>14730.575725008001</v>
      </c>
    </row>
    <row r="2578" spans="1:24" x14ac:dyDescent="0.3">
      <c r="A2578" s="77" t="s">
        <v>2785</v>
      </c>
      <c r="B2578" s="77" t="s">
        <v>5583</v>
      </c>
      <c r="C2578" s="29">
        <v>5</v>
      </c>
      <c r="D2578" s="29">
        <v>55</v>
      </c>
      <c r="E2578" s="29">
        <v>232</v>
      </c>
      <c r="F2578" s="29">
        <v>750</v>
      </c>
      <c r="G2578" s="29" t="s">
        <v>205</v>
      </c>
      <c r="H2578" s="313">
        <v>381.3</v>
      </c>
      <c r="I2578" s="313">
        <v>311.90339999999998</v>
      </c>
      <c r="J2578" s="313">
        <v>246.31980000000001</v>
      </c>
      <c r="K2578" s="20">
        <v>10.199999999999999</v>
      </c>
      <c r="L2578" s="314">
        <v>0.5</v>
      </c>
      <c r="M2578" s="341">
        <v>4</v>
      </c>
      <c r="N2578" s="775"/>
      <c r="O2578" s="372">
        <f t="shared" si="106"/>
        <v>19408</v>
      </c>
      <c r="X2578" s="313">
        <v>16876.952580707999</v>
      </c>
    </row>
    <row r="2579" spans="1:24" x14ac:dyDescent="0.3">
      <c r="A2579" s="77" t="s">
        <v>2786</v>
      </c>
      <c r="B2579" s="77" t="s">
        <v>5584</v>
      </c>
      <c r="C2579" s="29">
        <v>6</v>
      </c>
      <c r="D2579" s="29">
        <v>55</v>
      </c>
      <c r="E2579" s="29">
        <v>282</v>
      </c>
      <c r="F2579" s="29">
        <v>750</v>
      </c>
      <c r="G2579" s="29" t="s">
        <v>206</v>
      </c>
      <c r="H2579" s="313">
        <v>464.94</v>
      </c>
      <c r="I2579" s="313">
        <v>380.32092</v>
      </c>
      <c r="J2579" s="313">
        <v>300.35124000000002</v>
      </c>
      <c r="K2579" s="20">
        <v>11.9</v>
      </c>
      <c r="L2579" s="314">
        <v>0.5</v>
      </c>
      <c r="M2579" s="341">
        <v>4</v>
      </c>
      <c r="N2579" s="775"/>
      <c r="O2579" s="372">
        <f t="shared" si="106"/>
        <v>21882</v>
      </c>
      <c r="X2579" s="313">
        <v>19027.806180371997</v>
      </c>
    </row>
    <row r="2580" spans="1:24" x14ac:dyDescent="0.3">
      <c r="A2580" s="77" t="s">
        <v>2787</v>
      </c>
      <c r="B2580" s="77" t="s">
        <v>5585</v>
      </c>
      <c r="C2580" s="29">
        <v>7</v>
      </c>
      <c r="D2580" s="29">
        <v>55</v>
      </c>
      <c r="E2580" s="29">
        <v>332</v>
      </c>
      <c r="F2580" s="29">
        <v>750</v>
      </c>
      <c r="G2580" s="29" t="s">
        <v>207</v>
      </c>
      <c r="H2580" s="313">
        <v>548.58000000000004</v>
      </c>
      <c r="I2580" s="313">
        <v>448.73844000000003</v>
      </c>
      <c r="J2580" s="313">
        <v>354.38268000000005</v>
      </c>
      <c r="K2580" s="20">
        <v>13.6</v>
      </c>
      <c r="L2580" s="314">
        <v>0.5</v>
      </c>
      <c r="M2580" s="341">
        <v>4</v>
      </c>
      <c r="N2580" s="775"/>
      <c r="O2580" s="372">
        <f t="shared" si="106"/>
        <v>24361</v>
      </c>
      <c r="X2580" s="313">
        <v>21183.136523999994</v>
      </c>
    </row>
    <row r="2581" spans="1:24" x14ac:dyDescent="0.3">
      <c r="A2581" s="77" t="s">
        <v>2788</v>
      </c>
      <c r="B2581" s="77" t="s">
        <v>5586</v>
      </c>
      <c r="C2581" s="29">
        <v>8</v>
      </c>
      <c r="D2581" s="29">
        <v>55</v>
      </c>
      <c r="E2581" s="29">
        <v>382</v>
      </c>
      <c r="F2581" s="29">
        <v>750</v>
      </c>
      <c r="G2581" s="29" t="s">
        <v>208</v>
      </c>
      <c r="H2581" s="313">
        <v>630.99</v>
      </c>
      <c r="I2581" s="313">
        <v>516.14981999999998</v>
      </c>
      <c r="J2581" s="313">
        <v>407.61954000000003</v>
      </c>
      <c r="K2581" s="20">
        <v>15.3</v>
      </c>
      <c r="L2581" s="314">
        <v>0.5</v>
      </c>
      <c r="M2581" s="341">
        <v>4</v>
      </c>
      <c r="N2581" s="775"/>
      <c r="O2581" s="372">
        <f t="shared" si="106"/>
        <v>26844</v>
      </c>
      <c r="X2581" s="313">
        <v>23342.943611592003</v>
      </c>
    </row>
    <row r="2582" spans="1:24" x14ac:dyDescent="0.3">
      <c r="A2582" s="77" t="s">
        <v>2789</v>
      </c>
      <c r="B2582" s="77" t="s">
        <v>5587</v>
      </c>
      <c r="C2582" s="29">
        <v>9</v>
      </c>
      <c r="D2582" s="29">
        <v>55</v>
      </c>
      <c r="E2582" s="29">
        <v>432</v>
      </c>
      <c r="F2582" s="29">
        <v>750</v>
      </c>
      <c r="G2582" s="29" t="s">
        <v>209</v>
      </c>
      <c r="H2582" s="313">
        <v>714.63</v>
      </c>
      <c r="I2582" s="313">
        <v>584.56733999999994</v>
      </c>
      <c r="J2582" s="313">
        <v>461.65098</v>
      </c>
      <c r="K2582" s="20">
        <v>17</v>
      </c>
      <c r="L2582" s="314">
        <v>0.5</v>
      </c>
      <c r="M2582" s="341">
        <v>4</v>
      </c>
      <c r="N2582" s="775"/>
      <c r="O2582" s="372">
        <f t="shared" si="106"/>
        <v>29333</v>
      </c>
      <c r="X2582" s="313">
        <v>25507.227443148007</v>
      </c>
    </row>
    <row r="2583" spans="1:24" x14ac:dyDescent="0.3">
      <c r="A2583" s="77" t="s">
        <v>2790</v>
      </c>
      <c r="B2583" s="77" t="s">
        <v>5588</v>
      </c>
      <c r="C2583" s="29">
        <v>10</v>
      </c>
      <c r="D2583" s="29">
        <v>55</v>
      </c>
      <c r="E2583" s="29">
        <v>482</v>
      </c>
      <c r="F2583" s="29">
        <v>750</v>
      </c>
      <c r="G2583" s="29" t="s">
        <v>210</v>
      </c>
      <c r="H2583" s="313">
        <v>798.27</v>
      </c>
      <c r="I2583" s="313">
        <v>652.98485999999991</v>
      </c>
      <c r="J2583" s="313">
        <v>515.68241999999998</v>
      </c>
      <c r="K2583" s="20">
        <v>18.7</v>
      </c>
      <c r="L2583" s="314">
        <v>0.5</v>
      </c>
      <c r="M2583" s="341">
        <v>6</v>
      </c>
      <c r="N2583" s="775"/>
      <c r="O2583" s="372">
        <f t="shared" si="106"/>
        <v>31827</v>
      </c>
      <c r="X2583" s="313">
        <v>27675.988018668009</v>
      </c>
    </row>
    <row r="2584" spans="1:24" x14ac:dyDescent="0.3">
      <c r="A2584" s="77" t="s">
        <v>2791</v>
      </c>
      <c r="B2584" s="77" t="s">
        <v>5589</v>
      </c>
      <c r="C2584" s="29">
        <v>11</v>
      </c>
      <c r="D2584" s="29">
        <v>55</v>
      </c>
      <c r="E2584" s="29">
        <v>532</v>
      </c>
      <c r="F2584" s="29">
        <v>750</v>
      </c>
      <c r="G2584" s="29" t="s">
        <v>211</v>
      </c>
      <c r="H2584" s="313">
        <v>880.68000000000006</v>
      </c>
      <c r="I2584" s="313">
        <v>720.39624000000003</v>
      </c>
      <c r="J2584" s="313">
        <v>568.91928000000007</v>
      </c>
      <c r="K2584" s="20">
        <v>20.399999999999999</v>
      </c>
      <c r="L2584" s="314">
        <v>0.5</v>
      </c>
      <c r="M2584" s="341">
        <v>6</v>
      </c>
      <c r="N2584" s="775"/>
      <c r="O2584" s="372">
        <f t="shared" si="106"/>
        <v>34327</v>
      </c>
      <c r="X2584" s="313">
        <v>29849.225338151999</v>
      </c>
    </row>
    <row r="2585" spans="1:24" x14ac:dyDescent="0.3">
      <c r="A2585" s="77" t="s">
        <v>2792</v>
      </c>
      <c r="B2585" s="77" t="s">
        <v>5590</v>
      </c>
      <c r="C2585" s="29">
        <v>12</v>
      </c>
      <c r="D2585" s="29">
        <v>55</v>
      </c>
      <c r="E2585" s="29">
        <v>582</v>
      </c>
      <c r="F2585" s="29">
        <v>750</v>
      </c>
      <c r="G2585" s="29" t="s">
        <v>212</v>
      </c>
      <c r="H2585" s="313">
        <v>964.31999999999994</v>
      </c>
      <c r="I2585" s="313">
        <v>788.81375999999989</v>
      </c>
      <c r="J2585" s="313">
        <v>622.95071999999993</v>
      </c>
      <c r="K2585" s="20">
        <v>22.1</v>
      </c>
      <c r="L2585" s="314">
        <v>0.5</v>
      </c>
      <c r="M2585" s="341">
        <v>6</v>
      </c>
      <c r="N2585" s="775"/>
      <c r="O2585" s="372">
        <f t="shared" si="106"/>
        <v>36799</v>
      </c>
      <c r="X2585" s="313">
        <v>31998.719009862012</v>
      </c>
    </row>
    <row r="2586" spans="1:24" x14ac:dyDescent="0.3">
      <c r="A2586" s="77" t="s">
        <v>2793</v>
      </c>
      <c r="B2586" s="77" t="s">
        <v>5591</v>
      </c>
      <c r="C2586" s="29">
        <v>13</v>
      </c>
      <c r="D2586" s="29">
        <v>55</v>
      </c>
      <c r="E2586" s="29">
        <v>632</v>
      </c>
      <c r="F2586" s="29">
        <v>750</v>
      </c>
      <c r="G2586" s="29" t="s">
        <v>213</v>
      </c>
      <c r="H2586" s="313">
        <v>1046.73</v>
      </c>
      <c r="I2586" s="313">
        <v>856.22514000000001</v>
      </c>
      <c r="J2586" s="313">
        <v>676.18758000000003</v>
      </c>
      <c r="K2586" s="20">
        <v>23.8</v>
      </c>
      <c r="L2586" s="314">
        <v>0.5</v>
      </c>
      <c r="M2586" s="341">
        <v>6</v>
      </c>
      <c r="N2586" s="775"/>
      <c r="O2586" s="372">
        <f t="shared" si="106"/>
        <v>39267</v>
      </c>
      <c r="X2586" s="313">
        <v>34145.317740600003</v>
      </c>
    </row>
    <row r="2587" spans="1:24" x14ac:dyDescent="0.3">
      <c r="A2587" s="77" t="s">
        <v>2794</v>
      </c>
      <c r="B2587" s="77" t="s">
        <v>5592</v>
      </c>
      <c r="C2587" s="29">
        <v>14</v>
      </c>
      <c r="D2587" s="29">
        <v>55</v>
      </c>
      <c r="E2587" s="29">
        <v>682</v>
      </c>
      <c r="F2587" s="29">
        <v>750</v>
      </c>
      <c r="G2587" s="29" t="s">
        <v>214</v>
      </c>
      <c r="H2587" s="313">
        <v>1130.3699999999999</v>
      </c>
      <c r="I2587" s="313">
        <v>924.64265999999986</v>
      </c>
      <c r="J2587" s="313">
        <v>730.21902</v>
      </c>
      <c r="K2587" s="20">
        <v>25.5</v>
      </c>
      <c r="L2587" s="314">
        <v>0.5</v>
      </c>
      <c r="M2587" s="341">
        <v>6</v>
      </c>
      <c r="N2587" s="776"/>
      <c r="O2587" s="372">
        <f t="shared" si="106"/>
        <v>41736</v>
      </c>
      <c r="X2587" s="313">
        <v>36291.916471337994</v>
      </c>
    </row>
    <row r="2588" spans="1:24" x14ac:dyDescent="0.3">
      <c r="E2588" s="67"/>
      <c r="H2588" s="30"/>
      <c r="I2588" s="30"/>
      <c r="J2588" s="30"/>
      <c r="K2588" s="338"/>
      <c r="O2588" s="372">
        <f t="shared" si="106"/>
        <v>0</v>
      </c>
      <c r="X2588" s="30"/>
    </row>
    <row r="2589" spans="1:24" x14ac:dyDescent="0.3">
      <c r="B2589" s="325" t="s">
        <v>192</v>
      </c>
      <c r="E2589" s="67"/>
      <c r="H2589" s="30"/>
      <c r="I2589" s="30"/>
      <c r="J2589" s="30"/>
      <c r="K2589" s="338"/>
      <c r="O2589" s="372">
        <f t="shared" si="106"/>
        <v>0</v>
      </c>
      <c r="X2589" s="30"/>
    </row>
    <row r="2590" spans="1:24" x14ac:dyDescent="0.3">
      <c r="A2590" s="77" t="s">
        <v>2795</v>
      </c>
      <c r="B2590" s="77" t="s">
        <v>5593</v>
      </c>
      <c r="C2590" s="29">
        <v>2</v>
      </c>
      <c r="D2590" s="29">
        <v>55</v>
      </c>
      <c r="E2590" s="29">
        <v>82</v>
      </c>
      <c r="F2590" s="29">
        <v>1000</v>
      </c>
      <c r="G2590" s="29" t="s">
        <v>202</v>
      </c>
      <c r="H2590" s="313">
        <v>177.12</v>
      </c>
      <c r="I2590" s="313">
        <v>144.88416000000001</v>
      </c>
      <c r="J2590" s="313">
        <v>114.41952000000001</v>
      </c>
      <c r="K2590" s="20">
        <v>7</v>
      </c>
      <c r="L2590" s="314">
        <v>0.5</v>
      </c>
      <c r="M2590" s="341">
        <v>2</v>
      </c>
      <c r="N2590" s="774" t="s">
        <v>186</v>
      </c>
      <c r="O2590" s="372">
        <f t="shared" si="106"/>
        <v>12721</v>
      </c>
      <c r="X2590" s="313">
        <v>11062.087809299997</v>
      </c>
    </row>
    <row r="2591" spans="1:24" x14ac:dyDescent="0.3">
      <c r="A2591" s="77" t="s">
        <v>2796</v>
      </c>
      <c r="B2591" s="77" t="s">
        <v>5594</v>
      </c>
      <c r="C2591" s="29">
        <v>3</v>
      </c>
      <c r="D2591" s="29">
        <v>55</v>
      </c>
      <c r="E2591" s="29">
        <v>132</v>
      </c>
      <c r="F2591" s="29">
        <v>1000</v>
      </c>
      <c r="G2591" s="29" t="s">
        <v>203</v>
      </c>
      <c r="H2591" s="313">
        <v>287.82</v>
      </c>
      <c r="I2591" s="313">
        <v>235.43675999999999</v>
      </c>
      <c r="J2591" s="313">
        <v>185.93172000000001</v>
      </c>
      <c r="K2591" s="20">
        <v>9.1999999999999993</v>
      </c>
      <c r="L2591" s="314">
        <v>0.5</v>
      </c>
      <c r="M2591" s="341">
        <v>4</v>
      </c>
      <c r="N2591" s="775"/>
      <c r="O2591" s="372">
        <f t="shared" si="106"/>
        <v>15533</v>
      </c>
      <c r="X2591" s="313">
        <v>13506.611134005001</v>
      </c>
    </row>
    <row r="2592" spans="1:24" x14ac:dyDescent="0.3">
      <c r="A2592" s="77" t="s">
        <v>2797</v>
      </c>
      <c r="B2592" s="77" t="s">
        <v>5595</v>
      </c>
      <c r="C2592" s="29">
        <v>4</v>
      </c>
      <c r="D2592" s="29">
        <v>55</v>
      </c>
      <c r="E2592" s="29">
        <v>182</v>
      </c>
      <c r="F2592" s="29">
        <v>1000</v>
      </c>
      <c r="G2592" s="29" t="s">
        <v>204</v>
      </c>
      <c r="H2592" s="313">
        <v>398.52000000000004</v>
      </c>
      <c r="I2592" s="313">
        <v>325.98936000000003</v>
      </c>
      <c r="J2592" s="313">
        <v>257.44392000000005</v>
      </c>
      <c r="K2592" s="20">
        <v>11.4</v>
      </c>
      <c r="L2592" s="314">
        <v>0.5</v>
      </c>
      <c r="M2592" s="341">
        <v>4</v>
      </c>
      <c r="N2592" s="775"/>
      <c r="O2592" s="372">
        <f t="shared" si="106"/>
        <v>18350</v>
      </c>
      <c r="X2592" s="313">
        <v>15956.255696832004</v>
      </c>
    </row>
    <row r="2593" spans="1:24" x14ac:dyDescent="0.3">
      <c r="A2593" s="77" t="s">
        <v>2798</v>
      </c>
      <c r="B2593" s="77" t="s">
        <v>5596</v>
      </c>
      <c r="C2593" s="29">
        <v>5</v>
      </c>
      <c r="D2593" s="29">
        <v>55</v>
      </c>
      <c r="E2593" s="29">
        <v>232</v>
      </c>
      <c r="F2593" s="29">
        <v>1000</v>
      </c>
      <c r="G2593" s="29" t="s">
        <v>205</v>
      </c>
      <c r="H2593" s="313">
        <v>509.21999999999997</v>
      </c>
      <c r="I2593" s="313">
        <v>416.54195999999996</v>
      </c>
      <c r="J2593" s="313">
        <v>328.95612</v>
      </c>
      <c r="K2593" s="20">
        <v>13.6</v>
      </c>
      <c r="L2593" s="314">
        <v>0.5</v>
      </c>
      <c r="M2593" s="341">
        <v>4</v>
      </c>
      <c r="N2593" s="775"/>
      <c r="O2593" s="372">
        <f t="shared" si="106"/>
        <v>21173</v>
      </c>
      <c r="X2593" s="313">
        <v>18411.021497780999</v>
      </c>
    </row>
    <row r="2594" spans="1:24" x14ac:dyDescent="0.3">
      <c r="A2594" s="77" t="s">
        <v>2799</v>
      </c>
      <c r="B2594" s="77" t="s">
        <v>5597</v>
      </c>
      <c r="C2594" s="29">
        <v>6</v>
      </c>
      <c r="D2594" s="29">
        <v>55</v>
      </c>
      <c r="E2594" s="29">
        <v>282</v>
      </c>
      <c r="F2594" s="29">
        <v>1000</v>
      </c>
      <c r="G2594" s="29" t="s">
        <v>206</v>
      </c>
      <c r="H2594" s="313">
        <v>621.15</v>
      </c>
      <c r="I2594" s="313">
        <v>508.10069999999996</v>
      </c>
      <c r="J2594" s="313">
        <v>401.2629</v>
      </c>
      <c r="K2594" s="20">
        <v>15.8</v>
      </c>
      <c r="L2594" s="314">
        <v>0.5</v>
      </c>
      <c r="M2594" s="341">
        <v>4</v>
      </c>
      <c r="N2594" s="775"/>
      <c r="O2594" s="372">
        <f t="shared" si="106"/>
        <v>24002</v>
      </c>
      <c r="X2594" s="313">
        <v>20870.908536851999</v>
      </c>
    </row>
    <row r="2595" spans="1:24" x14ac:dyDescent="0.3">
      <c r="A2595" s="77" t="s">
        <v>2800</v>
      </c>
      <c r="B2595" s="77" t="s">
        <v>5598</v>
      </c>
      <c r="C2595" s="29">
        <v>7</v>
      </c>
      <c r="D2595" s="29">
        <v>55</v>
      </c>
      <c r="E2595" s="29">
        <v>332</v>
      </c>
      <c r="F2595" s="29">
        <v>1000</v>
      </c>
      <c r="G2595" s="29" t="s">
        <v>207</v>
      </c>
      <c r="H2595" s="313">
        <v>731.85</v>
      </c>
      <c r="I2595" s="313">
        <v>599</v>
      </c>
      <c r="J2595" s="313">
        <v>473</v>
      </c>
      <c r="K2595" s="20">
        <v>18</v>
      </c>
      <c r="L2595" s="314">
        <v>0.5</v>
      </c>
      <c r="M2595" s="341">
        <v>4</v>
      </c>
      <c r="N2595" s="775"/>
      <c r="O2595" s="372">
        <f t="shared" si="106"/>
        <v>26836</v>
      </c>
      <c r="X2595" s="313">
        <v>23335.916814044998</v>
      </c>
    </row>
    <row r="2596" spans="1:24" x14ac:dyDescent="0.3">
      <c r="A2596" s="77" t="s">
        <v>2801</v>
      </c>
      <c r="B2596" s="77" t="s">
        <v>5599</v>
      </c>
      <c r="C2596" s="29">
        <v>8</v>
      </c>
      <c r="D2596" s="29">
        <v>55</v>
      </c>
      <c r="E2596" s="29">
        <v>382</v>
      </c>
      <c r="F2596" s="29">
        <v>1000</v>
      </c>
      <c r="G2596" s="29" t="s">
        <v>208</v>
      </c>
      <c r="H2596" s="313">
        <v>842.55</v>
      </c>
      <c r="I2596" s="313">
        <v>689</v>
      </c>
      <c r="J2596" s="313">
        <v>544</v>
      </c>
      <c r="K2596" s="20">
        <v>20.2</v>
      </c>
      <c r="L2596" s="314">
        <v>0.5</v>
      </c>
      <c r="M2596" s="341">
        <v>4</v>
      </c>
      <c r="N2596" s="775"/>
      <c r="O2596" s="372">
        <f t="shared" si="106"/>
        <v>29677</v>
      </c>
      <c r="X2596" s="313">
        <v>25806.046329360001</v>
      </c>
    </row>
    <row r="2597" spans="1:24" x14ac:dyDescent="0.3">
      <c r="A2597" s="77" t="s">
        <v>2802</v>
      </c>
      <c r="B2597" s="77" t="s">
        <v>5600</v>
      </c>
      <c r="C2597" s="29">
        <v>9</v>
      </c>
      <c r="D2597" s="29">
        <v>55</v>
      </c>
      <c r="E2597" s="29">
        <v>432</v>
      </c>
      <c r="F2597" s="29">
        <v>1000</v>
      </c>
      <c r="G2597" s="29" t="s">
        <v>209</v>
      </c>
      <c r="H2597" s="313">
        <v>953.25</v>
      </c>
      <c r="I2597" s="313">
        <v>780</v>
      </c>
      <c r="J2597" s="313">
        <v>616</v>
      </c>
      <c r="K2597" s="20">
        <v>22.4</v>
      </c>
      <c r="L2597" s="314">
        <v>0.5</v>
      </c>
      <c r="M2597" s="341">
        <v>4</v>
      </c>
      <c r="N2597" s="775"/>
      <c r="O2597" s="372">
        <f t="shared" si="106"/>
        <v>32523</v>
      </c>
      <c r="X2597" s="313">
        <v>28281.297082797002</v>
      </c>
    </row>
    <row r="2598" spans="1:24" x14ac:dyDescent="0.3">
      <c r="A2598" s="77" t="s">
        <v>2803</v>
      </c>
      <c r="B2598" s="77" t="s">
        <v>5601</v>
      </c>
      <c r="C2598" s="29">
        <v>10</v>
      </c>
      <c r="D2598" s="29">
        <v>55</v>
      </c>
      <c r="E2598" s="29">
        <v>482</v>
      </c>
      <c r="F2598" s="29">
        <v>1000</v>
      </c>
      <c r="G2598" s="29" t="s">
        <v>210</v>
      </c>
      <c r="H2598" s="313">
        <v>1065.18</v>
      </c>
      <c r="I2598" s="313">
        <v>871.31723999999997</v>
      </c>
      <c r="J2598" s="313">
        <v>688.10628000000008</v>
      </c>
      <c r="K2598" s="20">
        <v>24.6</v>
      </c>
      <c r="L2598" s="314">
        <v>0.5</v>
      </c>
      <c r="M2598" s="341">
        <v>6</v>
      </c>
      <c r="N2598" s="775"/>
      <c r="O2598" s="372">
        <f t="shared" si="106"/>
        <v>35378</v>
      </c>
      <c r="X2598" s="313">
        <v>30763.115035488001</v>
      </c>
    </row>
    <row r="2599" spans="1:24" x14ac:dyDescent="0.3">
      <c r="A2599" s="77" t="s">
        <v>2804</v>
      </c>
      <c r="B2599" s="77" t="s">
        <v>5602</v>
      </c>
      <c r="C2599" s="29">
        <v>11</v>
      </c>
      <c r="D2599" s="29">
        <v>55</v>
      </c>
      <c r="E2599" s="29">
        <v>532</v>
      </c>
      <c r="F2599" s="29">
        <v>1000</v>
      </c>
      <c r="G2599" s="29" t="s">
        <v>211</v>
      </c>
      <c r="H2599" s="313">
        <v>1175.8800000000001</v>
      </c>
      <c r="I2599" s="313">
        <v>961.86984000000007</v>
      </c>
      <c r="J2599" s="313">
        <v>759.61848000000009</v>
      </c>
      <c r="K2599" s="20">
        <v>26.8</v>
      </c>
      <c r="L2599" s="314">
        <v>0.5</v>
      </c>
      <c r="M2599" s="341">
        <v>6</v>
      </c>
      <c r="N2599" s="775"/>
      <c r="O2599" s="372">
        <f t="shared" si="106"/>
        <v>38236</v>
      </c>
      <c r="X2599" s="313">
        <v>33248.609774523007</v>
      </c>
    </row>
    <row r="2600" spans="1:24" x14ac:dyDescent="0.3">
      <c r="A2600" s="77" t="s">
        <v>2805</v>
      </c>
      <c r="B2600" s="77" t="s">
        <v>5603</v>
      </c>
      <c r="C2600" s="29">
        <v>12</v>
      </c>
      <c r="D2600" s="29">
        <v>55</v>
      </c>
      <c r="E2600" s="29">
        <v>582</v>
      </c>
      <c r="F2600" s="29">
        <v>1000</v>
      </c>
      <c r="G2600" s="29" t="s">
        <v>212</v>
      </c>
      <c r="H2600" s="313">
        <v>1286.5800000000002</v>
      </c>
      <c r="I2600" s="313">
        <v>1052.4224400000001</v>
      </c>
      <c r="J2600" s="313">
        <v>831.1306800000001</v>
      </c>
      <c r="K2600" s="20">
        <v>29</v>
      </c>
      <c r="L2600" s="314">
        <v>0.5</v>
      </c>
      <c r="M2600" s="341">
        <v>6</v>
      </c>
      <c r="N2600" s="775"/>
      <c r="O2600" s="372">
        <f t="shared" si="106"/>
        <v>41060</v>
      </c>
      <c r="X2600" s="313">
        <v>35704.243454022006</v>
      </c>
    </row>
    <row r="2601" spans="1:24" x14ac:dyDescent="0.3">
      <c r="A2601" s="77" t="s">
        <v>2806</v>
      </c>
      <c r="B2601" s="77" t="s">
        <v>5604</v>
      </c>
      <c r="C2601" s="29">
        <v>13</v>
      </c>
      <c r="D2601" s="29">
        <v>55</v>
      </c>
      <c r="E2601" s="29">
        <v>632</v>
      </c>
      <c r="F2601" s="29">
        <v>1000</v>
      </c>
      <c r="G2601" s="29" t="s">
        <v>213</v>
      </c>
      <c r="H2601" s="313">
        <v>1397.28</v>
      </c>
      <c r="I2601" s="313">
        <v>1142.9750399999998</v>
      </c>
      <c r="J2601" s="313">
        <v>902.64287999999999</v>
      </c>
      <c r="K2601" s="20">
        <v>31.2</v>
      </c>
      <c r="L2601" s="314">
        <v>0.5</v>
      </c>
      <c r="M2601" s="341">
        <v>6</v>
      </c>
      <c r="N2601" s="775"/>
      <c r="O2601" s="372">
        <f t="shared" si="106"/>
        <v>43884</v>
      </c>
      <c r="X2601" s="313">
        <v>38159.877133521004</v>
      </c>
    </row>
    <row r="2602" spans="1:24" x14ac:dyDescent="0.3">
      <c r="A2602" s="77" t="s">
        <v>2807</v>
      </c>
      <c r="B2602" s="77" t="s">
        <v>5605</v>
      </c>
      <c r="C2602" s="29">
        <v>14</v>
      </c>
      <c r="D2602" s="29">
        <v>55</v>
      </c>
      <c r="E2602" s="29">
        <v>682</v>
      </c>
      <c r="F2602" s="29">
        <v>1000</v>
      </c>
      <c r="G2602" s="29" t="s">
        <v>214</v>
      </c>
      <c r="H2602" s="313">
        <v>1507.98</v>
      </c>
      <c r="I2602" s="313">
        <v>1233.52764</v>
      </c>
      <c r="J2602" s="313">
        <v>974.15508</v>
      </c>
      <c r="K2602" s="20">
        <v>33.4</v>
      </c>
      <c r="L2602" s="314">
        <v>0.5</v>
      </c>
      <c r="M2602" s="341">
        <v>6</v>
      </c>
      <c r="N2602" s="776"/>
      <c r="O2602" s="372">
        <f t="shared" si="106"/>
        <v>46708</v>
      </c>
      <c r="X2602" s="313">
        <v>40615.510813019988</v>
      </c>
    </row>
    <row r="2603" spans="1:24" x14ac:dyDescent="0.3">
      <c r="E2603" s="67"/>
      <c r="H2603" s="30"/>
      <c r="I2603" s="30"/>
      <c r="J2603" s="30"/>
      <c r="K2603" s="338"/>
      <c r="O2603" s="372">
        <f t="shared" si="106"/>
        <v>0</v>
      </c>
      <c r="X2603" s="30"/>
    </row>
    <row r="2604" spans="1:24" x14ac:dyDescent="0.3">
      <c r="B2604" s="325" t="s">
        <v>193</v>
      </c>
      <c r="E2604" s="67"/>
      <c r="H2604" s="30"/>
      <c r="I2604" s="30"/>
      <c r="J2604" s="30"/>
      <c r="K2604" s="338"/>
      <c r="O2604" s="372">
        <f t="shared" si="106"/>
        <v>0</v>
      </c>
      <c r="X2604" s="30"/>
    </row>
    <row r="2605" spans="1:24" x14ac:dyDescent="0.3">
      <c r="A2605" s="77" t="s">
        <v>2808</v>
      </c>
      <c r="B2605" s="77" t="s">
        <v>5606</v>
      </c>
      <c r="C2605" s="29">
        <v>2</v>
      </c>
      <c r="D2605" s="29">
        <v>55</v>
      </c>
      <c r="E2605" s="29">
        <v>82</v>
      </c>
      <c r="F2605" s="29">
        <v>1250</v>
      </c>
      <c r="G2605" s="29" t="s">
        <v>202</v>
      </c>
      <c r="H2605" s="313">
        <v>221.4</v>
      </c>
      <c r="I2605" s="313">
        <v>181.1052</v>
      </c>
      <c r="J2605" s="313">
        <v>143.02440000000001</v>
      </c>
      <c r="K2605" s="20">
        <v>7.4</v>
      </c>
      <c r="L2605" s="314">
        <v>0.5</v>
      </c>
      <c r="M2605" s="341">
        <v>2</v>
      </c>
      <c r="N2605" s="774" t="s">
        <v>186</v>
      </c>
      <c r="O2605" s="372">
        <f t="shared" si="106"/>
        <v>13927</v>
      </c>
      <c r="X2605" s="313">
        <v>12110.258694600003</v>
      </c>
    </row>
    <row r="2606" spans="1:24" x14ac:dyDescent="0.3">
      <c r="A2606" s="77" t="s">
        <v>2809</v>
      </c>
      <c r="B2606" s="77" t="s">
        <v>5607</v>
      </c>
      <c r="C2606" s="29">
        <v>3</v>
      </c>
      <c r="D2606" s="29">
        <v>55</v>
      </c>
      <c r="E2606" s="29">
        <v>132</v>
      </c>
      <c r="F2606" s="29">
        <v>1250</v>
      </c>
      <c r="G2606" s="29" t="s">
        <v>203</v>
      </c>
      <c r="H2606" s="313">
        <v>360.39000000000004</v>
      </c>
      <c r="I2606" s="313">
        <v>294.79902000000004</v>
      </c>
      <c r="J2606" s="313">
        <v>232.81194000000002</v>
      </c>
      <c r="K2606" s="20">
        <v>10.1</v>
      </c>
      <c r="L2606" s="314">
        <v>0.5</v>
      </c>
      <c r="M2606" s="341">
        <v>4</v>
      </c>
      <c r="N2606" s="775"/>
      <c r="O2606" s="372">
        <f t="shared" si="106"/>
        <v>17341</v>
      </c>
      <c r="X2606" s="313">
        <v>15079.087072962</v>
      </c>
    </row>
    <row r="2607" spans="1:24" x14ac:dyDescent="0.3">
      <c r="A2607" s="77" t="s">
        <v>2810</v>
      </c>
      <c r="B2607" s="77" t="s">
        <v>5608</v>
      </c>
      <c r="C2607" s="29">
        <v>4</v>
      </c>
      <c r="D2607" s="29">
        <v>55</v>
      </c>
      <c r="E2607" s="29">
        <v>182</v>
      </c>
      <c r="F2607" s="29">
        <v>1250</v>
      </c>
      <c r="G2607" s="29" t="s">
        <v>204</v>
      </c>
      <c r="H2607" s="313">
        <v>498.15</v>
      </c>
      <c r="I2607" s="313">
        <v>407.48669999999993</v>
      </c>
      <c r="J2607" s="313">
        <v>321.80489999999998</v>
      </c>
      <c r="K2607" s="20">
        <v>12.8</v>
      </c>
      <c r="L2607" s="314">
        <v>0.5</v>
      </c>
      <c r="M2607" s="341">
        <v>4</v>
      </c>
      <c r="N2607" s="775"/>
      <c r="O2607" s="372">
        <f t="shared" si="106"/>
        <v>20762</v>
      </c>
      <c r="X2607" s="313">
        <v>18054.137008512</v>
      </c>
    </row>
    <row r="2608" spans="1:24" x14ac:dyDescent="0.3">
      <c r="A2608" s="77" t="s">
        <v>2811</v>
      </c>
      <c r="B2608" s="77" t="s">
        <v>5609</v>
      </c>
      <c r="C2608" s="29">
        <v>5</v>
      </c>
      <c r="D2608" s="29">
        <v>55</v>
      </c>
      <c r="E2608" s="29">
        <v>232</v>
      </c>
      <c r="F2608" s="29">
        <v>1250</v>
      </c>
      <c r="G2608" s="29" t="s">
        <v>205</v>
      </c>
      <c r="H2608" s="313">
        <v>637.14</v>
      </c>
      <c r="I2608" s="313">
        <v>521.18052</v>
      </c>
      <c r="J2608" s="313">
        <v>411.59244000000001</v>
      </c>
      <c r="K2608" s="20">
        <v>15.5</v>
      </c>
      <c r="L2608" s="314">
        <v>0.5</v>
      </c>
      <c r="M2608" s="341">
        <v>4</v>
      </c>
      <c r="N2608" s="775"/>
      <c r="O2608" s="372">
        <f t="shared" si="106"/>
        <v>24191</v>
      </c>
      <c r="X2608" s="313">
        <v>21035.408501249993</v>
      </c>
    </row>
    <row r="2609" spans="1:24" x14ac:dyDescent="0.3">
      <c r="A2609" s="77" t="s">
        <v>2812</v>
      </c>
      <c r="B2609" s="77" t="s">
        <v>5610</v>
      </c>
      <c r="C2609" s="29">
        <v>6</v>
      </c>
      <c r="D2609" s="29">
        <v>55</v>
      </c>
      <c r="E2609" s="29">
        <v>282</v>
      </c>
      <c r="F2609" s="29">
        <v>1250</v>
      </c>
      <c r="G2609" s="29" t="s">
        <v>206</v>
      </c>
      <c r="H2609" s="313">
        <v>776.13</v>
      </c>
      <c r="I2609" s="313">
        <v>634.87433999999996</v>
      </c>
      <c r="J2609" s="313">
        <v>501.37997999999999</v>
      </c>
      <c r="K2609" s="20">
        <v>18.2</v>
      </c>
      <c r="L2609" s="314">
        <v>0.5</v>
      </c>
      <c r="M2609" s="341">
        <v>4</v>
      </c>
      <c r="N2609" s="775"/>
      <c r="O2609" s="372">
        <f t="shared" si="106"/>
        <v>27626</v>
      </c>
      <c r="X2609" s="313">
        <v>24022.901551176004</v>
      </c>
    </row>
    <row r="2610" spans="1:24" x14ac:dyDescent="0.3">
      <c r="A2610" s="77" t="s">
        <v>2813</v>
      </c>
      <c r="B2610" s="77" t="s">
        <v>5611</v>
      </c>
      <c r="C2610" s="29">
        <v>7</v>
      </c>
      <c r="D2610" s="29">
        <v>55</v>
      </c>
      <c r="E2610" s="29">
        <v>332</v>
      </c>
      <c r="F2610" s="29">
        <v>1250</v>
      </c>
      <c r="G2610" s="29" t="s">
        <v>207</v>
      </c>
      <c r="H2610" s="313">
        <v>913.89</v>
      </c>
      <c r="I2610" s="313">
        <v>747.56201999999996</v>
      </c>
      <c r="J2610" s="313">
        <v>590.37293999999997</v>
      </c>
      <c r="K2610" s="20">
        <v>20.9</v>
      </c>
      <c r="L2610" s="314">
        <v>0.5</v>
      </c>
      <c r="M2610" s="341">
        <v>4</v>
      </c>
      <c r="N2610" s="775"/>
      <c r="O2610" s="372">
        <f t="shared" si="106"/>
        <v>31069</v>
      </c>
      <c r="X2610" s="313">
        <v>27016.616158289995</v>
      </c>
    </row>
    <row r="2611" spans="1:24" x14ac:dyDescent="0.3">
      <c r="A2611" s="77" t="s">
        <v>2814</v>
      </c>
      <c r="B2611" s="77" t="s">
        <v>5612</v>
      </c>
      <c r="C2611" s="29">
        <v>8</v>
      </c>
      <c r="D2611" s="29">
        <v>55</v>
      </c>
      <c r="E2611" s="29">
        <v>382</v>
      </c>
      <c r="F2611" s="29">
        <v>1250</v>
      </c>
      <c r="G2611" s="29" t="s">
        <v>208</v>
      </c>
      <c r="H2611" s="313">
        <v>1052.8800000000001</v>
      </c>
      <c r="I2611" s="313">
        <v>861.25584000000003</v>
      </c>
      <c r="J2611" s="313">
        <v>680.16048000000012</v>
      </c>
      <c r="K2611" s="20">
        <v>23.6</v>
      </c>
      <c r="L2611" s="314">
        <v>0.5</v>
      </c>
      <c r="M2611" s="341">
        <v>4</v>
      </c>
      <c r="N2611" s="775"/>
      <c r="O2611" s="372">
        <f t="shared" si="106"/>
        <v>34521</v>
      </c>
      <c r="X2611" s="313">
        <v>30017.995265015994</v>
      </c>
    </row>
    <row r="2612" spans="1:24" x14ac:dyDescent="0.3">
      <c r="A2612" s="77" t="s">
        <v>2815</v>
      </c>
      <c r="B2612" s="77" t="s">
        <v>5613</v>
      </c>
      <c r="C2612" s="29">
        <v>9</v>
      </c>
      <c r="D2612" s="29">
        <v>55</v>
      </c>
      <c r="E2612" s="29">
        <v>432</v>
      </c>
      <c r="F2612" s="29">
        <v>1250</v>
      </c>
      <c r="G2612" s="29" t="s">
        <v>209</v>
      </c>
      <c r="H2612" s="313">
        <v>1191.8699999999999</v>
      </c>
      <c r="I2612" s="313">
        <v>974.94965999999988</v>
      </c>
      <c r="J2612" s="313">
        <v>769.94801999999993</v>
      </c>
      <c r="K2612" s="20">
        <v>26.3</v>
      </c>
      <c r="L2612" s="314">
        <v>0.5</v>
      </c>
      <c r="M2612" s="341">
        <v>4</v>
      </c>
      <c r="N2612" s="775"/>
      <c r="O2612" s="372">
        <f t="shared" si="106"/>
        <v>37978</v>
      </c>
      <c r="X2612" s="313">
        <v>33024.154495859992</v>
      </c>
    </row>
    <row r="2613" spans="1:24" x14ac:dyDescent="0.3">
      <c r="A2613" s="77" t="s">
        <v>2816</v>
      </c>
      <c r="B2613" s="77" t="s">
        <v>5614</v>
      </c>
      <c r="C2613" s="29">
        <v>10</v>
      </c>
      <c r="D2613" s="29">
        <v>55</v>
      </c>
      <c r="E2613" s="29">
        <v>482</v>
      </c>
      <c r="F2613" s="29">
        <v>1250</v>
      </c>
      <c r="G2613" s="29" t="s">
        <v>210</v>
      </c>
      <c r="H2613" s="313">
        <v>1330.8600000000001</v>
      </c>
      <c r="I2613" s="313">
        <v>1088.64348</v>
      </c>
      <c r="J2613" s="313">
        <v>859.73556000000008</v>
      </c>
      <c r="K2613" s="20">
        <v>29</v>
      </c>
      <c r="L2613" s="314">
        <v>0.5</v>
      </c>
      <c r="M2613" s="341">
        <v>6</v>
      </c>
      <c r="N2613" s="775"/>
      <c r="O2613" s="372">
        <f t="shared" si="106"/>
        <v>41445</v>
      </c>
      <c r="X2613" s="313">
        <v>36039.427206155997</v>
      </c>
    </row>
    <row r="2614" spans="1:24" x14ac:dyDescent="0.3">
      <c r="A2614" s="77" t="s">
        <v>2817</v>
      </c>
      <c r="B2614" s="77" t="s">
        <v>5615</v>
      </c>
      <c r="C2614" s="29">
        <v>11</v>
      </c>
      <c r="D2614" s="29">
        <v>55</v>
      </c>
      <c r="E2614" s="29">
        <v>532</v>
      </c>
      <c r="F2614" s="29">
        <v>1250</v>
      </c>
      <c r="G2614" s="29" t="s">
        <v>211</v>
      </c>
      <c r="H2614" s="313">
        <v>1469.85</v>
      </c>
      <c r="I2614" s="313">
        <v>1202.3372999999999</v>
      </c>
      <c r="J2614" s="313">
        <v>949.5231</v>
      </c>
      <c r="K2614" s="20">
        <v>31.7</v>
      </c>
      <c r="L2614" s="314">
        <v>0.5</v>
      </c>
      <c r="M2614" s="341">
        <v>6</v>
      </c>
      <c r="N2614" s="775"/>
      <c r="O2614" s="372">
        <f t="shared" si="106"/>
        <v>44917</v>
      </c>
      <c r="X2614" s="313">
        <v>39058.032570084011</v>
      </c>
    </row>
    <row r="2615" spans="1:24" x14ac:dyDescent="0.3">
      <c r="A2615" s="77" t="s">
        <v>2818</v>
      </c>
      <c r="B2615" s="77" t="s">
        <v>5616</v>
      </c>
      <c r="C2615" s="29">
        <v>12</v>
      </c>
      <c r="D2615" s="29">
        <v>55</v>
      </c>
      <c r="E2615" s="29">
        <v>582</v>
      </c>
      <c r="F2615" s="29">
        <v>1250</v>
      </c>
      <c r="G2615" s="29" t="s">
        <v>212</v>
      </c>
      <c r="H2615" s="313">
        <v>1607.6100000000001</v>
      </c>
      <c r="I2615" s="313">
        <v>1315.0249799999999</v>
      </c>
      <c r="J2615" s="313">
        <v>1038.5160600000002</v>
      </c>
      <c r="K2615" s="20">
        <v>34.4</v>
      </c>
      <c r="L2615" s="314">
        <v>0.5</v>
      </c>
      <c r="M2615" s="341">
        <v>6</v>
      </c>
      <c r="N2615" s="775"/>
      <c r="O2615" s="372">
        <f t="shared" si="106"/>
        <v>48349</v>
      </c>
      <c r="X2615" s="313">
        <v>42042.716712216003</v>
      </c>
    </row>
    <row r="2616" spans="1:24" x14ac:dyDescent="0.3">
      <c r="A2616" s="77" t="s">
        <v>2819</v>
      </c>
      <c r="B2616" s="77" t="s">
        <v>5617</v>
      </c>
      <c r="C2616" s="29">
        <v>13</v>
      </c>
      <c r="D2616" s="29">
        <v>55</v>
      </c>
      <c r="E2616" s="29">
        <v>632</v>
      </c>
      <c r="F2616" s="29">
        <v>1250</v>
      </c>
      <c r="G2616" s="29" t="s">
        <v>213</v>
      </c>
      <c r="H2616" s="313">
        <v>1746.6</v>
      </c>
      <c r="I2616" s="313">
        <v>1428.7187999999999</v>
      </c>
      <c r="J2616" s="313">
        <v>1128.3036</v>
      </c>
      <c r="K2616" s="20">
        <v>37.1</v>
      </c>
      <c r="L2616" s="314">
        <v>0.5</v>
      </c>
      <c r="M2616" s="341">
        <v>6</v>
      </c>
      <c r="N2616" s="775"/>
      <c r="O2616" s="372">
        <f t="shared" si="106"/>
        <v>51780</v>
      </c>
      <c r="X2616" s="313">
        <v>45025.953383861997</v>
      </c>
    </row>
    <row r="2617" spans="1:24" x14ac:dyDescent="0.3">
      <c r="A2617" s="77" t="s">
        <v>2820</v>
      </c>
      <c r="B2617" s="77" t="s">
        <v>5618</v>
      </c>
      <c r="C2617" s="29">
        <v>14</v>
      </c>
      <c r="D2617" s="29">
        <v>55</v>
      </c>
      <c r="E2617" s="29">
        <v>682</v>
      </c>
      <c r="F2617" s="29">
        <v>1250</v>
      </c>
      <c r="G2617" s="29" t="s">
        <v>214</v>
      </c>
      <c r="H2617" s="313">
        <v>1884.3600000000001</v>
      </c>
      <c r="I2617" s="313">
        <v>1541.4064800000001</v>
      </c>
      <c r="J2617" s="313">
        <v>1217.2965600000002</v>
      </c>
      <c r="K2617" s="20">
        <v>39.799999999999997</v>
      </c>
      <c r="L2617" s="314">
        <v>0.5</v>
      </c>
      <c r="M2617" s="341">
        <v>6</v>
      </c>
      <c r="N2617" s="776"/>
      <c r="O2617" s="372">
        <f t="shared" si="106"/>
        <v>55211</v>
      </c>
      <c r="X2617" s="313">
        <v>48009.190055507992</v>
      </c>
    </row>
    <row r="2618" spans="1:24" x14ac:dyDescent="0.3">
      <c r="E2618" s="67"/>
      <c r="H2618" s="30"/>
      <c r="I2618" s="30"/>
      <c r="J2618" s="30"/>
      <c r="K2618" s="338"/>
      <c r="O2618" s="372">
        <f t="shared" si="106"/>
        <v>0</v>
      </c>
      <c r="X2618" s="30"/>
    </row>
    <row r="2619" spans="1:24" x14ac:dyDescent="0.3">
      <c r="B2619" s="325" t="s">
        <v>194</v>
      </c>
      <c r="E2619" s="67"/>
      <c r="H2619" s="30"/>
      <c r="I2619" s="30"/>
      <c r="J2619" s="30"/>
      <c r="K2619" s="338"/>
      <c r="O2619" s="372">
        <f t="shared" si="106"/>
        <v>0</v>
      </c>
      <c r="X2619" s="30"/>
    </row>
    <row r="2620" spans="1:24" x14ac:dyDescent="0.3">
      <c r="A2620" s="77" t="s">
        <v>2821</v>
      </c>
      <c r="B2620" s="77" t="s">
        <v>5619</v>
      </c>
      <c r="C2620" s="29">
        <v>2</v>
      </c>
      <c r="D2620" s="29">
        <v>55</v>
      </c>
      <c r="E2620" s="29">
        <v>82</v>
      </c>
      <c r="F2620" s="29">
        <v>1500</v>
      </c>
      <c r="G2620" s="29" t="s">
        <v>202</v>
      </c>
      <c r="H2620" s="313">
        <v>265.68</v>
      </c>
      <c r="I2620" s="313">
        <v>217.32623999999998</v>
      </c>
      <c r="J2620" s="313">
        <v>171.62928000000002</v>
      </c>
      <c r="K2620" s="20">
        <v>8.4</v>
      </c>
      <c r="L2620" s="314">
        <v>0.5</v>
      </c>
      <c r="M2620" s="341">
        <v>2</v>
      </c>
      <c r="N2620" s="774" t="s">
        <v>186</v>
      </c>
      <c r="O2620" s="372">
        <f t="shared" si="106"/>
        <v>14291</v>
      </c>
      <c r="X2620" s="313">
        <v>12427.147566899999</v>
      </c>
    </row>
    <row r="2621" spans="1:24" x14ac:dyDescent="0.3">
      <c r="A2621" s="77" t="s">
        <v>2822</v>
      </c>
      <c r="B2621" s="77" t="s">
        <v>5620</v>
      </c>
      <c r="C2621" s="29">
        <v>3</v>
      </c>
      <c r="D2621" s="29">
        <v>55</v>
      </c>
      <c r="E2621" s="29">
        <v>132</v>
      </c>
      <c r="F2621" s="29">
        <v>1500</v>
      </c>
      <c r="G2621" s="29" t="s">
        <v>203</v>
      </c>
      <c r="H2621" s="313">
        <v>431.72999999999996</v>
      </c>
      <c r="I2621" s="313">
        <v>353.15513999999996</v>
      </c>
      <c r="J2621" s="313">
        <v>278.89758</v>
      </c>
      <c r="K2621" s="20">
        <v>11.7</v>
      </c>
      <c r="L2621" s="314">
        <v>0.5</v>
      </c>
      <c r="M2621" s="341">
        <v>4</v>
      </c>
      <c r="N2621" s="775"/>
      <c r="O2621" s="372">
        <f t="shared" si="106"/>
        <v>17892</v>
      </c>
      <c r="X2621" s="313">
        <v>15558.509221397995</v>
      </c>
    </row>
    <row r="2622" spans="1:24" x14ac:dyDescent="0.3">
      <c r="A2622" s="77" t="s">
        <v>2823</v>
      </c>
      <c r="B2622" s="77" t="s">
        <v>5621</v>
      </c>
      <c r="C2622" s="29">
        <v>4</v>
      </c>
      <c r="D2622" s="29">
        <v>55</v>
      </c>
      <c r="E2622" s="29">
        <v>182</v>
      </c>
      <c r="F2622" s="29">
        <v>1500</v>
      </c>
      <c r="G2622" s="29" t="s">
        <v>204</v>
      </c>
      <c r="H2622" s="313">
        <v>599.01</v>
      </c>
      <c r="I2622" s="313">
        <v>489.99017999999995</v>
      </c>
      <c r="J2622" s="313">
        <v>386.96046000000001</v>
      </c>
      <c r="K2622" s="20">
        <v>14.9</v>
      </c>
      <c r="L2622" s="314">
        <v>0.5</v>
      </c>
      <c r="M2622" s="341">
        <v>4</v>
      </c>
      <c r="N2622" s="775"/>
      <c r="O2622" s="372">
        <f t="shared" si="106"/>
        <v>21501</v>
      </c>
      <c r="X2622" s="313">
        <v>18696.433547087996</v>
      </c>
    </row>
    <row r="2623" spans="1:24" x14ac:dyDescent="0.3">
      <c r="A2623" s="77" t="s">
        <v>2824</v>
      </c>
      <c r="B2623" s="77" t="s">
        <v>5622</v>
      </c>
      <c r="C2623" s="29">
        <v>5</v>
      </c>
      <c r="D2623" s="29">
        <v>55</v>
      </c>
      <c r="E2623" s="29">
        <v>232</v>
      </c>
      <c r="F2623" s="29">
        <v>1500</v>
      </c>
      <c r="G2623" s="29" t="s">
        <v>205</v>
      </c>
      <c r="H2623" s="313">
        <v>765.06</v>
      </c>
      <c r="I2623" s="313">
        <v>625.81907999999987</v>
      </c>
      <c r="J2623" s="313">
        <v>494.22875999999997</v>
      </c>
      <c r="K2623" s="20">
        <v>18.2</v>
      </c>
      <c r="L2623" s="314">
        <v>0.5</v>
      </c>
      <c r="M2623" s="341">
        <v>4</v>
      </c>
      <c r="N2623" s="775"/>
      <c r="O2623" s="372">
        <f t="shared" si="106"/>
        <v>25117</v>
      </c>
      <c r="X2623" s="313">
        <v>21840.920543970002</v>
      </c>
    </row>
    <row r="2624" spans="1:24" x14ac:dyDescent="0.3">
      <c r="A2624" s="77" t="s">
        <v>2825</v>
      </c>
      <c r="B2624" s="77" t="s">
        <v>5623</v>
      </c>
      <c r="C2624" s="29">
        <v>6</v>
      </c>
      <c r="D2624" s="29">
        <v>55</v>
      </c>
      <c r="E2624" s="29">
        <v>282</v>
      </c>
      <c r="F2624" s="29">
        <v>1500</v>
      </c>
      <c r="G2624" s="29" t="s">
        <v>206</v>
      </c>
      <c r="H2624" s="313">
        <v>931.11</v>
      </c>
      <c r="I2624" s="313">
        <v>761.64797999999996</v>
      </c>
      <c r="J2624" s="313">
        <v>601.49706000000003</v>
      </c>
      <c r="K2624" s="20">
        <v>21.5</v>
      </c>
      <c r="L2624" s="314">
        <v>0.5</v>
      </c>
      <c r="M2624" s="341">
        <v>4</v>
      </c>
      <c r="N2624" s="775"/>
      <c r="O2624" s="372">
        <f t="shared" si="106"/>
        <v>28739</v>
      </c>
      <c r="X2624" s="313">
        <v>24990.530288328002</v>
      </c>
    </row>
    <row r="2625" spans="1:24" x14ac:dyDescent="0.3">
      <c r="A2625" s="77" t="s">
        <v>2826</v>
      </c>
      <c r="B2625" s="77" t="s">
        <v>5624</v>
      </c>
      <c r="C2625" s="29">
        <v>7</v>
      </c>
      <c r="D2625" s="29">
        <v>55</v>
      </c>
      <c r="E2625" s="29">
        <v>332</v>
      </c>
      <c r="F2625" s="29">
        <v>1500</v>
      </c>
      <c r="G2625" s="29" t="s">
        <v>207</v>
      </c>
      <c r="H2625" s="313">
        <v>1098.3899999999999</v>
      </c>
      <c r="I2625" s="313">
        <v>898.4830199999999</v>
      </c>
      <c r="J2625" s="313">
        <v>709.55993999999998</v>
      </c>
      <c r="K2625" s="20">
        <v>24.8</v>
      </c>
      <c r="L2625" s="314">
        <v>0.5</v>
      </c>
      <c r="M2625" s="341">
        <v>4</v>
      </c>
      <c r="N2625" s="775"/>
      <c r="O2625" s="372">
        <f t="shared" si="106"/>
        <v>32370</v>
      </c>
      <c r="X2625" s="313">
        <v>28148.141118239986</v>
      </c>
    </row>
    <row r="2626" spans="1:24" x14ac:dyDescent="0.3">
      <c r="A2626" s="77" t="s">
        <v>2827</v>
      </c>
      <c r="B2626" s="77" t="s">
        <v>5625</v>
      </c>
      <c r="C2626" s="29">
        <v>8</v>
      </c>
      <c r="D2626" s="29">
        <v>55</v>
      </c>
      <c r="E2626" s="29">
        <v>382</v>
      </c>
      <c r="F2626" s="29">
        <v>1500</v>
      </c>
      <c r="G2626" s="29" t="s">
        <v>208</v>
      </c>
      <c r="H2626" s="313">
        <v>1264.4399999999998</v>
      </c>
      <c r="I2626" s="313">
        <v>1034.3119199999999</v>
      </c>
      <c r="J2626" s="313">
        <v>816.82823999999994</v>
      </c>
      <c r="K2626" s="20">
        <v>28.1</v>
      </c>
      <c r="L2626" s="314">
        <v>0.5</v>
      </c>
      <c r="M2626" s="341">
        <v>4</v>
      </c>
      <c r="N2626" s="775"/>
      <c r="O2626" s="372">
        <f t="shared" si="106"/>
        <v>36008</v>
      </c>
      <c r="X2626" s="313">
        <v>31310.871676919996</v>
      </c>
    </row>
    <row r="2627" spans="1:24" x14ac:dyDescent="0.3">
      <c r="A2627" s="77" t="s">
        <v>2828</v>
      </c>
      <c r="B2627" s="77" t="s">
        <v>5626</v>
      </c>
      <c r="C2627" s="29">
        <v>9</v>
      </c>
      <c r="D2627" s="29">
        <v>55</v>
      </c>
      <c r="E2627" s="29">
        <v>432</v>
      </c>
      <c r="F2627" s="29">
        <v>1500</v>
      </c>
      <c r="G2627" s="29" t="s">
        <v>209</v>
      </c>
      <c r="H2627" s="313">
        <v>1430.49</v>
      </c>
      <c r="I2627" s="313">
        <v>1170.1408199999998</v>
      </c>
      <c r="J2627" s="313">
        <v>924.09654</v>
      </c>
      <c r="K2627" s="20">
        <v>31.4</v>
      </c>
      <c r="L2627" s="314">
        <v>0.5</v>
      </c>
      <c r="M2627" s="341">
        <v>4</v>
      </c>
      <c r="N2627" s="775"/>
      <c r="O2627" s="372">
        <f t="shared" si="106"/>
        <v>39654</v>
      </c>
      <c r="X2627" s="313">
        <v>34481.606339861995</v>
      </c>
    </row>
    <row r="2628" spans="1:24" x14ac:dyDescent="0.3">
      <c r="A2628" s="77" t="s">
        <v>2829</v>
      </c>
      <c r="B2628" s="77" t="s">
        <v>5627</v>
      </c>
      <c r="C2628" s="29">
        <v>10</v>
      </c>
      <c r="D2628" s="29">
        <v>55</v>
      </c>
      <c r="E2628" s="29">
        <v>482</v>
      </c>
      <c r="F2628" s="29">
        <v>1500</v>
      </c>
      <c r="G2628" s="29" t="s">
        <v>210</v>
      </c>
      <c r="H2628" s="313">
        <v>1597.77</v>
      </c>
      <c r="I2628" s="313">
        <v>1306.97586</v>
      </c>
      <c r="J2628" s="313">
        <v>1032.15942</v>
      </c>
      <c r="K2628" s="20">
        <v>33.1</v>
      </c>
      <c r="L2628" s="314">
        <v>0.5</v>
      </c>
      <c r="M2628" s="341">
        <v>6</v>
      </c>
      <c r="N2628" s="775"/>
      <c r="O2628" s="372">
        <f t="shared" si="106"/>
        <v>43306</v>
      </c>
      <c r="X2628" s="313">
        <v>37657.457712864001</v>
      </c>
    </row>
    <row r="2629" spans="1:24" x14ac:dyDescent="0.3">
      <c r="A2629" s="77" t="s">
        <v>2830</v>
      </c>
      <c r="B2629" s="77" t="s">
        <v>5628</v>
      </c>
      <c r="C2629" s="29">
        <v>11</v>
      </c>
      <c r="D2629" s="29">
        <v>55</v>
      </c>
      <c r="E2629" s="29">
        <v>532</v>
      </c>
      <c r="F2629" s="29">
        <v>1500</v>
      </c>
      <c r="G2629" s="29" t="s">
        <v>211</v>
      </c>
      <c r="H2629" s="313">
        <v>1763.82</v>
      </c>
      <c r="I2629" s="313">
        <v>1442.8047599999998</v>
      </c>
      <c r="J2629" s="313">
        <v>1139.4277199999999</v>
      </c>
      <c r="K2629" s="20">
        <v>38</v>
      </c>
      <c r="L2629" s="314">
        <v>0.5</v>
      </c>
      <c r="M2629" s="341">
        <v>6</v>
      </c>
      <c r="N2629" s="775"/>
      <c r="O2629" s="372">
        <f t="shared" si="106"/>
        <v>46968</v>
      </c>
      <c r="X2629" s="313">
        <v>40841.316208836011</v>
      </c>
    </row>
    <row r="2630" spans="1:24" x14ac:dyDescent="0.3">
      <c r="A2630" s="77" t="s">
        <v>2831</v>
      </c>
      <c r="B2630" s="77" t="s">
        <v>5629</v>
      </c>
      <c r="C2630" s="29">
        <v>12</v>
      </c>
      <c r="D2630" s="29">
        <v>55</v>
      </c>
      <c r="E2630" s="29">
        <v>582</v>
      </c>
      <c r="F2630" s="29">
        <v>1500</v>
      </c>
      <c r="G2630" s="29" t="s">
        <v>212</v>
      </c>
      <c r="H2630" s="313">
        <v>1929.87</v>
      </c>
      <c r="I2630" s="313">
        <v>1578.6336599999997</v>
      </c>
      <c r="J2630" s="313">
        <v>1246.6960199999999</v>
      </c>
      <c r="K2630" s="20">
        <v>41.3</v>
      </c>
      <c r="L2630" s="314">
        <v>0.5</v>
      </c>
      <c r="M2630" s="341">
        <v>6</v>
      </c>
      <c r="N2630" s="775"/>
      <c r="O2630" s="372">
        <f t="shared" si="106"/>
        <v>50581</v>
      </c>
      <c r="X2630" s="313">
        <v>43983.774633941997</v>
      </c>
    </row>
    <row r="2631" spans="1:24" x14ac:dyDescent="0.3">
      <c r="A2631" s="77" t="s">
        <v>2832</v>
      </c>
      <c r="B2631" s="77" t="s">
        <v>5630</v>
      </c>
      <c r="C2631" s="29">
        <v>13</v>
      </c>
      <c r="D2631" s="29">
        <v>55</v>
      </c>
      <c r="E2631" s="29">
        <v>632</v>
      </c>
      <c r="F2631" s="29">
        <v>1500</v>
      </c>
      <c r="G2631" s="29" t="s">
        <v>213</v>
      </c>
      <c r="H2631" s="313">
        <v>2095.92</v>
      </c>
      <c r="I2631" s="313">
        <v>1714.4625599999999</v>
      </c>
      <c r="J2631" s="313">
        <v>1353.96432</v>
      </c>
      <c r="K2631" s="20">
        <v>44.6</v>
      </c>
      <c r="L2631" s="314">
        <v>0.5</v>
      </c>
      <c r="M2631" s="341">
        <v>6</v>
      </c>
      <c r="N2631" s="775"/>
      <c r="O2631" s="372">
        <f t="shared" si="106"/>
        <v>54200</v>
      </c>
      <c r="X2631" s="313">
        <v>47130.575470506003</v>
      </c>
    </row>
    <row r="2632" spans="1:24" x14ac:dyDescent="0.3">
      <c r="A2632" s="77" t="s">
        <v>2833</v>
      </c>
      <c r="B2632" s="77" t="s">
        <v>5631</v>
      </c>
      <c r="C2632" s="29">
        <v>14</v>
      </c>
      <c r="D2632" s="29">
        <v>55</v>
      </c>
      <c r="E2632" s="29">
        <v>682</v>
      </c>
      <c r="F2632" s="29">
        <v>1500</v>
      </c>
      <c r="G2632" s="29" t="s">
        <v>214</v>
      </c>
      <c r="H2632" s="313">
        <v>2263.1999999999998</v>
      </c>
      <c r="I2632" s="313">
        <v>1851.2975999999996</v>
      </c>
      <c r="J2632" s="313">
        <v>1462.0272</v>
      </c>
      <c r="K2632" s="20">
        <v>47.9</v>
      </c>
      <c r="L2632" s="314">
        <v>0.5</v>
      </c>
      <c r="M2632" s="341">
        <v>6</v>
      </c>
      <c r="N2632" s="776"/>
      <c r="O2632" s="372">
        <f t="shared" si="106"/>
        <v>57819</v>
      </c>
      <c r="X2632" s="313">
        <v>50277.376307070001</v>
      </c>
    </row>
    <row r="2633" spans="1:24" x14ac:dyDescent="0.3">
      <c r="E2633" s="67"/>
      <c r="H2633" s="30"/>
      <c r="I2633" s="30"/>
      <c r="J2633" s="30"/>
      <c r="K2633" s="338"/>
      <c r="O2633" s="372">
        <f t="shared" si="106"/>
        <v>0</v>
      </c>
      <c r="X2633" s="30"/>
    </row>
    <row r="2634" spans="1:24" x14ac:dyDescent="0.3">
      <c r="B2634" s="325" t="s">
        <v>195</v>
      </c>
      <c r="E2634" s="67"/>
      <c r="H2634" s="30"/>
      <c r="I2634" s="30"/>
      <c r="J2634" s="30"/>
      <c r="K2634" s="338"/>
      <c r="O2634" s="372">
        <f t="shared" si="106"/>
        <v>0</v>
      </c>
      <c r="X2634" s="30"/>
    </row>
    <row r="2635" spans="1:24" x14ac:dyDescent="0.3">
      <c r="A2635" s="77" t="s">
        <v>2834</v>
      </c>
      <c r="B2635" s="77" t="s">
        <v>5632</v>
      </c>
      <c r="C2635" s="29">
        <v>2</v>
      </c>
      <c r="D2635" s="29">
        <v>55</v>
      </c>
      <c r="E2635" s="29">
        <v>82</v>
      </c>
      <c r="F2635" s="29">
        <v>1750</v>
      </c>
      <c r="G2635" s="29" t="s">
        <v>202</v>
      </c>
      <c r="H2635" s="313">
        <v>309.95999999999998</v>
      </c>
      <c r="I2635" s="313">
        <v>253.54727999999997</v>
      </c>
      <c r="J2635" s="313">
        <v>200.23416</v>
      </c>
      <c r="K2635" s="20">
        <v>9.5</v>
      </c>
      <c r="L2635" s="314">
        <v>0.5</v>
      </c>
      <c r="M2635" s="341">
        <v>2</v>
      </c>
      <c r="N2635" s="774" t="s">
        <v>186</v>
      </c>
      <c r="O2635" s="372">
        <f t="shared" si="106"/>
        <v>15159</v>
      </c>
      <c r="X2635" s="313">
        <v>13181.3717607</v>
      </c>
    </row>
    <row r="2636" spans="1:24" x14ac:dyDescent="0.3">
      <c r="A2636" s="77" t="s">
        <v>2835</v>
      </c>
      <c r="B2636" s="77" t="s">
        <v>5633</v>
      </c>
      <c r="C2636" s="29">
        <v>3</v>
      </c>
      <c r="D2636" s="29">
        <v>55</v>
      </c>
      <c r="E2636" s="29">
        <v>132</v>
      </c>
      <c r="F2636" s="29">
        <v>1750</v>
      </c>
      <c r="G2636" s="29" t="s">
        <v>203</v>
      </c>
      <c r="H2636" s="313">
        <v>504.29999999999995</v>
      </c>
      <c r="I2636" s="313">
        <v>412.51739999999995</v>
      </c>
      <c r="J2636" s="313">
        <v>325.77779999999996</v>
      </c>
      <c r="K2636" s="20">
        <v>13.3</v>
      </c>
      <c r="L2636" s="314">
        <v>0.5</v>
      </c>
      <c r="M2636" s="341">
        <v>4</v>
      </c>
      <c r="N2636" s="775"/>
      <c r="O2636" s="372">
        <f t="shared" si="106"/>
        <v>19195</v>
      </c>
      <c r="X2636" s="313">
        <v>16691.036392403999</v>
      </c>
    </row>
    <row r="2637" spans="1:24" x14ac:dyDescent="0.3">
      <c r="A2637" s="77" t="s">
        <v>2836</v>
      </c>
      <c r="B2637" s="77" t="s">
        <v>5634</v>
      </c>
      <c r="C2637" s="29">
        <v>4</v>
      </c>
      <c r="D2637" s="29">
        <v>55</v>
      </c>
      <c r="E2637" s="29">
        <v>182</v>
      </c>
      <c r="F2637" s="29">
        <v>1750</v>
      </c>
      <c r="G2637" s="29" t="s">
        <v>204</v>
      </c>
      <c r="H2637" s="313">
        <v>698.64</v>
      </c>
      <c r="I2637" s="313">
        <v>571.4875199999999</v>
      </c>
      <c r="J2637" s="313">
        <v>451.32144</v>
      </c>
      <c r="K2637" s="20">
        <v>17.100000000000001</v>
      </c>
      <c r="L2637" s="314">
        <v>0.5</v>
      </c>
      <c r="M2637" s="341">
        <v>4</v>
      </c>
      <c r="N2637" s="775"/>
      <c r="O2637" s="372">
        <f t="shared" ref="O2637:O2700" si="107">ROUND(X2637*1.15,0)</f>
        <v>23239</v>
      </c>
      <c r="X2637" s="313">
        <v>20208.057615503996</v>
      </c>
    </row>
    <row r="2638" spans="1:24" x14ac:dyDescent="0.3">
      <c r="A2638" s="77" t="s">
        <v>2837</v>
      </c>
      <c r="B2638" s="77" t="s">
        <v>5635</v>
      </c>
      <c r="C2638" s="29">
        <v>5</v>
      </c>
      <c r="D2638" s="29">
        <v>55</v>
      </c>
      <c r="E2638" s="29">
        <v>232</v>
      </c>
      <c r="F2638" s="29">
        <v>1750</v>
      </c>
      <c r="G2638" s="29" t="s">
        <v>205</v>
      </c>
      <c r="H2638" s="313">
        <v>891.75</v>
      </c>
      <c r="I2638" s="313">
        <v>729.45150000000001</v>
      </c>
      <c r="J2638" s="313">
        <v>576.07050000000004</v>
      </c>
      <c r="K2638" s="20">
        <v>20.9</v>
      </c>
      <c r="L2638" s="314">
        <v>0.5</v>
      </c>
      <c r="M2638" s="341">
        <v>4</v>
      </c>
      <c r="N2638" s="775"/>
      <c r="O2638" s="372">
        <f t="shared" si="107"/>
        <v>27292</v>
      </c>
      <c r="X2638" s="313">
        <v>23732.435430000001</v>
      </c>
    </row>
    <row r="2639" spans="1:24" x14ac:dyDescent="0.3">
      <c r="A2639" s="77" t="s">
        <v>2838</v>
      </c>
      <c r="B2639" s="77" t="s">
        <v>5636</v>
      </c>
      <c r="C2639" s="29">
        <v>6</v>
      </c>
      <c r="D2639" s="29">
        <v>55</v>
      </c>
      <c r="E2639" s="29">
        <v>282</v>
      </c>
      <c r="F2639" s="29">
        <v>1750</v>
      </c>
      <c r="G2639" s="29" t="s">
        <v>206</v>
      </c>
      <c r="H2639" s="313">
        <v>1086.0899999999999</v>
      </c>
      <c r="I2639" s="313">
        <v>888.42161999999985</v>
      </c>
      <c r="J2639" s="313">
        <v>701.61414000000002</v>
      </c>
      <c r="K2639" s="20">
        <v>24.7</v>
      </c>
      <c r="L2639" s="314">
        <v>0.5</v>
      </c>
      <c r="M2639" s="341">
        <v>4</v>
      </c>
      <c r="N2639" s="775"/>
      <c r="O2639" s="372">
        <f t="shared" si="107"/>
        <v>31355</v>
      </c>
      <c r="X2639" s="313">
        <v>27265.609759608</v>
      </c>
    </row>
    <row r="2640" spans="1:24" x14ac:dyDescent="0.3">
      <c r="A2640" s="77" t="s">
        <v>2839</v>
      </c>
      <c r="B2640" s="77" t="s">
        <v>5637</v>
      </c>
      <c r="C2640" s="29">
        <v>7</v>
      </c>
      <c r="D2640" s="29">
        <v>55</v>
      </c>
      <c r="E2640" s="29">
        <v>332</v>
      </c>
      <c r="F2640" s="29">
        <v>1750</v>
      </c>
      <c r="G2640" s="29" t="s">
        <v>207</v>
      </c>
      <c r="H2640" s="313">
        <v>1280.43</v>
      </c>
      <c r="I2640" s="313">
        <v>1047.39174</v>
      </c>
      <c r="J2640" s="313">
        <v>827.15778000000012</v>
      </c>
      <c r="K2640" s="20">
        <v>28.5</v>
      </c>
      <c r="L2640" s="314">
        <v>0.5</v>
      </c>
      <c r="M2640" s="341">
        <v>4</v>
      </c>
      <c r="N2640" s="775"/>
      <c r="O2640" s="372">
        <f t="shared" si="107"/>
        <v>35425</v>
      </c>
      <c r="X2640" s="313">
        <v>30804.702266250002</v>
      </c>
    </row>
    <row r="2641" spans="1:24" x14ac:dyDescent="0.3">
      <c r="A2641" s="77" t="s">
        <v>2840</v>
      </c>
      <c r="B2641" s="77" t="s">
        <v>5638</v>
      </c>
      <c r="C2641" s="29">
        <v>8</v>
      </c>
      <c r="D2641" s="29">
        <v>55</v>
      </c>
      <c r="E2641" s="29">
        <v>382</v>
      </c>
      <c r="F2641" s="29">
        <v>1750</v>
      </c>
      <c r="G2641" s="29" t="s">
        <v>208</v>
      </c>
      <c r="H2641" s="313">
        <v>1474.77</v>
      </c>
      <c r="I2641" s="313">
        <v>1206.36186</v>
      </c>
      <c r="J2641" s="313">
        <v>952.70141999999998</v>
      </c>
      <c r="K2641" s="20">
        <v>32.299999999999997</v>
      </c>
      <c r="L2641" s="314">
        <v>0.5</v>
      </c>
      <c r="M2641" s="341">
        <v>4</v>
      </c>
      <c r="N2641" s="775"/>
      <c r="O2641" s="372">
        <f t="shared" si="107"/>
        <v>39501</v>
      </c>
      <c r="X2641" s="313">
        <v>34348.26547944</v>
      </c>
    </row>
    <row r="2642" spans="1:24" x14ac:dyDescent="0.3">
      <c r="A2642" s="77" t="s">
        <v>2841</v>
      </c>
      <c r="B2642" s="77" t="s">
        <v>5639</v>
      </c>
      <c r="C2642" s="29">
        <v>9</v>
      </c>
      <c r="D2642" s="29">
        <v>55</v>
      </c>
      <c r="E2642" s="29">
        <v>432</v>
      </c>
      <c r="F2642" s="29">
        <v>1750</v>
      </c>
      <c r="G2642" s="29" t="s">
        <v>209</v>
      </c>
      <c r="H2642" s="313">
        <v>1669.1100000000001</v>
      </c>
      <c r="I2642" s="313">
        <v>1365.3319799999999</v>
      </c>
      <c r="J2642" s="313">
        <v>1078.2450600000002</v>
      </c>
      <c r="K2642" s="20">
        <v>36.1</v>
      </c>
      <c r="L2642" s="314">
        <v>0.5</v>
      </c>
      <c r="M2642" s="341">
        <v>4</v>
      </c>
      <c r="N2642" s="775"/>
      <c r="O2642" s="372">
        <f t="shared" si="107"/>
        <v>43587</v>
      </c>
      <c r="X2642" s="313">
        <v>37902.068150166</v>
      </c>
    </row>
    <row r="2643" spans="1:24" x14ac:dyDescent="0.3">
      <c r="A2643" s="77" t="s">
        <v>2842</v>
      </c>
      <c r="B2643" s="77" t="s">
        <v>5640</v>
      </c>
      <c r="C2643" s="29">
        <v>10</v>
      </c>
      <c r="D2643" s="29">
        <v>55</v>
      </c>
      <c r="E2643" s="29">
        <v>482</v>
      </c>
      <c r="F2643" s="29">
        <v>1750</v>
      </c>
      <c r="G2643" s="29" t="s">
        <v>210</v>
      </c>
      <c r="H2643" s="313">
        <v>1863.45</v>
      </c>
      <c r="I2643" s="313">
        <v>1524.3020999999999</v>
      </c>
      <c r="J2643" s="313">
        <v>1203.7887000000001</v>
      </c>
      <c r="K2643" s="20">
        <v>39.9</v>
      </c>
      <c r="L2643" s="314">
        <v>0.5</v>
      </c>
      <c r="M2643" s="341">
        <v>6</v>
      </c>
      <c r="N2643" s="775"/>
      <c r="O2643" s="372">
        <f t="shared" si="107"/>
        <v>47683</v>
      </c>
      <c r="X2643" s="313">
        <v>41463.22741228799</v>
      </c>
    </row>
    <row r="2644" spans="1:24" x14ac:dyDescent="0.3">
      <c r="A2644" s="77" t="s">
        <v>2843</v>
      </c>
      <c r="B2644" s="77" t="s">
        <v>5641</v>
      </c>
      <c r="C2644" s="29">
        <v>11</v>
      </c>
      <c r="D2644" s="29">
        <v>55</v>
      </c>
      <c r="E2644" s="29">
        <v>532</v>
      </c>
      <c r="F2644" s="29">
        <v>1750</v>
      </c>
      <c r="G2644" s="29" t="s">
        <v>211</v>
      </c>
      <c r="H2644" s="313">
        <v>2056.56</v>
      </c>
      <c r="I2644" s="313">
        <v>1682.2660799999999</v>
      </c>
      <c r="J2644" s="313">
        <v>1328.5377599999999</v>
      </c>
      <c r="K2644" s="20">
        <v>43.7</v>
      </c>
      <c r="L2644" s="314">
        <v>0.5</v>
      </c>
      <c r="M2644" s="341">
        <v>6</v>
      </c>
      <c r="N2644" s="775"/>
      <c r="O2644" s="372">
        <f t="shared" si="107"/>
        <v>51787</v>
      </c>
      <c r="X2644" s="313">
        <v>45031.743265805992</v>
      </c>
    </row>
    <row r="2645" spans="1:24" x14ac:dyDescent="0.3">
      <c r="A2645" s="77" t="s">
        <v>2844</v>
      </c>
      <c r="B2645" s="77" t="s">
        <v>5642</v>
      </c>
      <c r="C2645" s="29">
        <v>12</v>
      </c>
      <c r="D2645" s="29">
        <v>55</v>
      </c>
      <c r="E2645" s="29">
        <v>582</v>
      </c>
      <c r="F2645" s="29">
        <v>1750</v>
      </c>
      <c r="G2645" s="29" t="s">
        <v>212</v>
      </c>
      <c r="H2645" s="313">
        <v>2250.9</v>
      </c>
      <c r="I2645" s="313">
        <v>1841.2362000000001</v>
      </c>
      <c r="J2645" s="313">
        <v>1454.0814</v>
      </c>
      <c r="K2645" s="20">
        <v>47.5</v>
      </c>
      <c r="L2645" s="314">
        <v>0.5</v>
      </c>
      <c r="M2645" s="341">
        <v>6</v>
      </c>
      <c r="N2645" s="775"/>
      <c r="O2645" s="372">
        <f t="shared" si="107"/>
        <v>55841</v>
      </c>
      <c r="X2645" s="313">
        <v>48557.781369701988</v>
      </c>
    </row>
    <row r="2646" spans="1:24" x14ac:dyDescent="0.3">
      <c r="A2646" s="77" t="s">
        <v>2845</v>
      </c>
      <c r="B2646" s="77" t="s">
        <v>5643</v>
      </c>
      <c r="C2646" s="29">
        <v>13</v>
      </c>
      <c r="D2646" s="29">
        <v>55</v>
      </c>
      <c r="E2646" s="29">
        <v>632</v>
      </c>
      <c r="F2646" s="29">
        <v>1750</v>
      </c>
      <c r="G2646" s="29" t="s">
        <v>213</v>
      </c>
      <c r="H2646" s="313">
        <v>2445.2399999999998</v>
      </c>
      <c r="I2646" s="313">
        <v>2000.2063199999998</v>
      </c>
      <c r="J2646" s="313">
        <v>1579.6250399999999</v>
      </c>
      <c r="K2646" s="20">
        <v>51.3</v>
      </c>
      <c r="L2646" s="314">
        <v>0.5</v>
      </c>
      <c r="M2646" s="341">
        <v>6</v>
      </c>
      <c r="N2646" s="775"/>
      <c r="O2646" s="372">
        <f t="shared" si="107"/>
        <v>59898</v>
      </c>
      <c r="X2646" s="313">
        <v>52085.266944084011</v>
      </c>
    </row>
    <row r="2647" spans="1:24" x14ac:dyDescent="0.3">
      <c r="A2647" s="77" t="s">
        <v>2846</v>
      </c>
      <c r="B2647" s="77" t="s">
        <v>5644</v>
      </c>
      <c r="C2647" s="29">
        <v>14</v>
      </c>
      <c r="D2647" s="29">
        <v>55</v>
      </c>
      <c r="E2647" s="29">
        <v>682</v>
      </c>
      <c r="F2647" s="29">
        <v>1750</v>
      </c>
      <c r="G2647" s="29" t="s">
        <v>214</v>
      </c>
      <c r="H2647" s="313">
        <v>2639.58</v>
      </c>
      <c r="I2647" s="313">
        <v>2159.1764399999997</v>
      </c>
      <c r="J2647" s="313">
        <v>1705.16868</v>
      </c>
      <c r="K2647" s="20">
        <v>55.1</v>
      </c>
      <c r="L2647" s="314">
        <v>0.5</v>
      </c>
      <c r="M2647" s="341">
        <v>6</v>
      </c>
      <c r="N2647" s="776"/>
      <c r="O2647" s="372">
        <f t="shared" si="107"/>
        <v>63955</v>
      </c>
      <c r="X2647" s="313">
        <v>55612.752518466012</v>
      </c>
    </row>
    <row r="2648" spans="1:24" x14ac:dyDescent="0.3">
      <c r="E2648" s="67"/>
      <c r="H2648" s="30"/>
      <c r="I2648" s="30"/>
      <c r="J2648" s="30"/>
      <c r="K2648" s="338"/>
      <c r="O2648" s="372">
        <f t="shared" si="107"/>
        <v>0</v>
      </c>
      <c r="X2648" s="30"/>
    </row>
    <row r="2649" spans="1:24" x14ac:dyDescent="0.3">
      <c r="B2649" s="325" t="s">
        <v>196</v>
      </c>
      <c r="E2649" s="67"/>
      <c r="H2649" s="30"/>
      <c r="I2649" s="30"/>
      <c r="J2649" s="30"/>
      <c r="K2649" s="338"/>
      <c r="O2649" s="372">
        <f t="shared" si="107"/>
        <v>0</v>
      </c>
      <c r="X2649" s="30"/>
    </row>
    <row r="2650" spans="1:24" x14ac:dyDescent="0.3">
      <c r="A2650" s="77" t="s">
        <v>2847</v>
      </c>
      <c r="B2650" s="77" t="s">
        <v>5645</v>
      </c>
      <c r="C2650" s="29">
        <v>2</v>
      </c>
      <c r="D2650" s="29">
        <v>55</v>
      </c>
      <c r="E2650" s="29">
        <v>82</v>
      </c>
      <c r="F2650" s="29">
        <v>2000</v>
      </c>
      <c r="G2650" s="29" t="s">
        <v>202</v>
      </c>
      <c r="H2650" s="313">
        <v>354.24</v>
      </c>
      <c r="I2650" s="313">
        <v>289.76832000000002</v>
      </c>
      <c r="J2650" s="313">
        <v>228.83904000000001</v>
      </c>
      <c r="K2650" s="20">
        <v>10.6</v>
      </c>
      <c r="L2650" s="314">
        <v>0.5</v>
      </c>
      <c r="M2650" s="341">
        <v>2</v>
      </c>
      <c r="N2650" s="774" t="s">
        <v>186</v>
      </c>
      <c r="O2650" s="372">
        <f t="shared" si="107"/>
        <v>16405</v>
      </c>
      <c r="X2650" s="313">
        <v>14265.389803500002</v>
      </c>
    </row>
    <row r="2651" spans="1:24" x14ac:dyDescent="0.3">
      <c r="A2651" s="77" t="s">
        <v>2848</v>
      </c>
      <c r="B2651" s="77" t="s">
        <v>5646</v>
      </c>
      <c r="C2651" s="29">
        <v>3</v>
      </c>
      <c r="D2651" s="29">
        <v>55</v>
      </c>
      <c r="E2651" s="29">
        <v>132</v>
      </c>
      <c r="F2651" s="29">
        <v>2000</v>
      </c>
      <c r="G2651" s="29" t="s">
        <v>203</v>
      </c>
      <c r="H2651" s="313">
        <v>576.87</v>
      </c>
      <c r="I2651" s="313">
        <v>471.87966</v>
      </c>
      <c r="J2651" s="313">
        <v>372.65802000000002</v>
      </c>
      <c r="K2651" s="20">
        <v>14.9</v>
      </c>
      <c r="L2651" s="314">
        <v>0.5</v>
      </c>
      <c r="M2651" s="341">
        <v>4</v>
      </c>
      <c r="N2651" s="775"/>
      <c r="O2651" s="372">
        <f t="shared" si="107"/>
        <v>21062</v>
      </c>
      <c r="X2651" s="313">
        <v>18314.468877077998</v>
      </c>
    </row>
    <row r="2652" spans="1:24" x14ac:dyDescent="0.3">
      <c r="A2652" s="77" t="s">
        <v>2849</v>
      </c>
      <c r="B2652" s="77" t="s">
        <v>5647</v>
      </c>
      <c r="C2652" s="29">
        <v>4</v>
      </c>
      <c r="D2652" s="29">
        <v>55</v>
      </c>
      <c r="E2652" s="29">
        <v>182</v>
      </c>
      <c r="F2652" s="29">
        <v>2000</v>
      </c>
      <c r="G2652" s="29" t="s">
        <v>204</v>
      </c>
      <c r="H2652" s="313">
        <v>798.27</v>
      </c>
      <c r="I2652" s="313">
        <v>652.98485999999991</v>
      </c>
      <c r="J2652" s="313">
        <v>515.68241999999998</v>
      </c>
      <c r="K2652" s="20">
        <v>19.2</v>
      </c>
      <c r="L2652" s="314">
        <v>0.5</v>
      </c>
      <c r="M2652" s="341">
        <v>4</v>
      </c>
      <c r="N2652" s="775"/>
      <c r="O2652" s="372">
        <f t="shared" si="107"/>
        <v>25728</v>
      </c>
      <c r="X2652" s="313">
        <v>22372.036557551997</v>
      </c>
    </row>
    <row r="2653" spans="1:24" x14ac:dyDescent="0.3">
      <c r="A2653" s="77" t="s">
        <v>2850</v>
      </c>
      <c r="B2653" s="77" t="s">
        <v>5648</v>
      </c>
      <c r="C2653" s="29">
        <v>5</v>
      </c>
      <c r="D2653" s="29">
        <v>55</v>
      </c>
      <c r="E2653" s="29">
        <v>232</v>
      </c>
      <c r="F2653" s="29">
        <v>2000</v>
      </c>
      <c r="G2653" s="29" t="s">
        <v>205</v>
      </c>
      <c r="H2653" s="313">
        <v>1019.6699999999998</v>
      </c>
      <c r="I2653" s="313">
        <v>834.09005999999977</v>
      </c>
      <c r="J2653" s="313">
        <v>658.70681999999988</v>
      </c>
      <c r="K2653" s="20">
        <v>23.5</v>
      </c>
      <c r="L2653" s="314">
        <v>0.5</v>
      </c>
      <c r="M2653" s="341">
        <v>4</v>
      </c>
      <c r="N2653" s="775"/>
      <c r="O2653" s="372">
        <f t="shared" si="107"/>
        <v>30404</v>
      </c>
      <c r="X2653" s="313">
        <v>26438.092844922001</v>
      </c>
    </row>
    <row r="2654" spans="1:24" x14ac:dyDescent="0.3">
      <c r="A2654" s="77" t="s">
        <v>2851</v>
      </c>
      <c r="B2654" s="77" t="s">
        <v>5649</v>
      </c>
      <c r="C2654" s="29">
        <v>6</v>
      </c>
      <c r="D2654" s="29">
        <v>55</v>
      </c>
      <c r="E2654" s="29">
        <v>282</v>
      </c>
      <c r="F2654" s="29">
        <v>2000</v>
      </c>
      <c r="G2654" s="29" t="s">
        <v>206</v>
      </c>
      <c r="H2654" s="313">
        <v>1242.3</v>
      </c>
      <c r="I2654" s="313">
        <v>1016.2013999999999</v>
      </c>
      <c r="J2654" s="313">
        <v>802.5258</v>
      </c>
      <c r="K2654" s="20">
        <v>27.8</v>
      </c>
      <c r="L2654" s="314">
        <v>0.5</v>
      </c>
      <c r="M2654" s="341">
        <v>4</v>
      </c>
      <c r="N2654" s="775"/>
      <c r="O2654" s="372">
        <f t="shared" si="107"/>
        <v>35090</v>
      </c>
      <c r="X2654" s="313">
        <v>30512.637739187998</v>
      </c>
    </row>
    <row r="2655" spans="1:24" x14ac:dyDescent="0.3">
      <c r="A2655" s="77" t="s">
        <v>2852</v>
      </c>
      <c r="B2655" s="77" t="s">
        <v>5650</v>
      </c>
      <c r="C2655" s="29">
        <v>7</v>
      </c>
      <c r="D2655" s="29">
        <v>55</v>
      </c>
      <c r="E2655" s="29">
        <v>332</v>
      </c>
      <c r="F2655" s="29">
        <v>2000</v>
      </c>
      <c r="G2655" s="29" t="s">
        <v>207</v>
      </c>
      <c r="H2655" s="313">
        <v>1463.7</v>
      </c>
      <c r="I2655" s="313">
        <v>1197.3065999999999</v>
      </c>
      <c r="J2655" s="313">
        <v>945.55020000000002</v>
      </c>
      <c r="K2655" s="20">
        <v>32.1</v>
      </c>
      <c r="L2655" s="314">
        <v>0.5</v>
      </c>
      <c r="M2655" s="341">
        <v>4</v>
      </c>
      <c r="N2655" s="775"/>
      <c r="O2655" s="372">
        <f t="shared" si="107"/>
        <v>39785</v>
      </c>
      <c r="X2655" s="313">
        <v>34595.671240349999</v>
      </c>
    </row>
    <row r="2656" spans="1:24" x14ac:dyDescent="0.3">
      <c r="A2656" s="77" t="s">
        <v>2853</v>
      </c>
      <c r="B2656" s="77" t="s">
        <v>5651</v>
      </c>
      <c r="C2656" s="29">
        <v>8</v>
      </c>
      <c r="D2656" s="29">
        <v>55</v>
      </c>
      <c r="E2656" s="29">
        <v>382</v>
      </c>
      <c r="F2656" s="29">
        <v>2000</v>
      </c>
      <c r="G2656" s="29" t="s">
        <v>208</v>
      </c>
      <c r="H2656" s="313">
        <v>1686.3300000000002</v>
      </c>
      <c r="I2656" s="313">
        <v>1379.41794</v>
      </c>
      <c r="J2656" s="313">
        <v>1089.3691800000001</v>
      </c>
      <c r="K2656" s="20">
        <v>36.4</v>
      </c>
      <c r="L2656" s="314">
        <v>0.5</v>
      </c>
      <c r="M2656" s="341">
        <v>4</v>
      </c>
      <c r="N2656" s="775"/>
      <c r="O2656" s="372">
        <f t="shared" si="107"/>
        <v>44492</v>
      </c>
      <c r="X2656" s="313">
        <v>38688.636290831993</v>
      </c>
    </row>
    <row r="2657" spans="1:24" x14ac:dyDescent="0.3">
      <c r="A2657" s="77" t="s">
        <v>2854</v>
      </c>
      <c r="B2657" s="77" t="s">
        <v>5652</v>
      </c>
      <c r="C2657" s="29">
        <v>9</v>
      </c>
      <c r="D2657" s="29">
        <v>55</v>
      </c>
      <c r="E2657" s="29">
        <v>432</v>
      </c>
      <c r="F2657" s="29">
        <v>2000</v>
      </c>
      <c r="G2657" s="29" t="s">
        <v>209</v>
      </c>
      <c r="H2657" s="313">
        <v>1907.73</v>
      </c>
      <c r="I2657" s="313">
        <v>1560.52314</v>
      </c>
      <c r="J2657" s="313">
        <v>1232.3935800000002</v>
      </c>
      <c r="K2657" s="20">
        <v>40.700000000000003</v>
      </c>
      <c r="L2657" s="314">
        <v>0.5</v>
      </c>
      <c r="M2657" s="341">
        <v>4</v>
      </c>
      <c r="N2657" s="775"/>
      <c r="O2657" s="372">
        <f t="shared" si="107"/>
        <v>49207</v>
      </c>
      <c r="X2657" s="313">
        <v>42788.648515140005</v>
      </c>
    </row>
    <row r="2658" spans="1:24" x14ac:dyDescent="0.3">
      <c r="A2658" s="77" t="s">
        <v>2855</v>
      </c>
      <c r="B2658" s="77" t="s">
        <v>5653</v>
      </c>
      <c r="C2658" s="29">
        <v>10</v>
      </c>
      <c r="D2658" s="29">
        <v>55</v>
      </c>
      <c r="E2658" s="29">
        <v>482</v>
      </c>
      <c r="F2658" s="29">
        <v>2000</v>
      </c>
      <c r="G2658" s="29" t="s">
        <v>210</v>
      </c>
      <c r="H2658" s="313">
        <v>2130.36</v>
      </c>
      <c r="I2658" s="313">
        <v>1742.6344799999999</v>
      </c>
      <c r="J2658" s="313">
        <v>1376.2125600000002</v>
      </c>
      <c r="K2658" s="20">
        <v>45</v>
      </c>
      <c r="L2658" s="314">
        <v>0.5</v>
      </c>
      <c r="M2658" s="341">
        <v>6</v>
      </c>
      <c r="N2658" s="775"/>
      <c r="O2658" s="372">
        <f t="shared" si="107"/>
        <v>53935</v>
      </c>
      <c r="X2658" s="313">
        <v>46900.041268607994</v>
      </c>
    </row>
    <row r="2659" spans="1:24" x14ac:dyDescent="0.3">
      <c r="A2659" s="77" t="s">
        <v>2856</v>
      </c>
      <c r="B2659" s="77" t="s">
        <v>5654</v>
      </c>
      <c r="C2659" s="29">
        <v>11</v>
      </c>
      <c r="D2659" s="29">
        <v>55</v>
      </c>
      <c r="E2659" s="29">
        <v>532</v>
      </c>
      <c r="F2659" s="29">
        <v>2000</v>
      </c>
      <c r="G2659" s="29" t="s">
        <v>211</v>
      </c>
      <c r="H2659" s="313">
        <v>2351.7600000000002</v>
      </c>
      <c r="I2659" s="313">
        <v>1923.7396800000001</v>
      </c>
      <c r="J2659" s="313">
        <v>1519.2369600000002</v>
      </c>
      <c r="K2659" s="20">
        <v>49.3</v>
      </c>
      <c r="L2659" s="314">
        <v>0.5</v>
      </c>
      <c r="M2659" s="341">
        <v>6</v>
      </c>
      <c r="N2659" s="775"/>
      <c r="O2659" s="372">
        <f t="shared" si="107"/>
        <v>58670</v>
      </c>
      <c r="X2659" s="313">
        <v>51017.033725415997</v>
      </c>
    </row>
    <row r="2660" spans="1:24" x14ac:dyDescent="0.3">
      <c r="A2660" s="77" t="s">
        <v>2857</v>
      </c>
      <c r="B2660" s="77" t="s">
        <v>5655</v>
      </c>
      <c r="C2660" s="29">
        <v>12</v>
      </c>
      <c r="D2660" s="29">
        <v>55</v>
      </c>
      <c r="E2660" s="29">
        <v>582</v>
      </c>
      <c r="F2660" s="29">
        <v>2000</v>
      </c>
      <c r="G2660" s="29" t="s">
        <v>212</v>
      </c>
      <c r="H2660" s="313">
        <v>2573.1600000000003</v>
      </c>
      <c r="I2660" s="313">
        <v>2104.8448800000001</v>
      </c>
      <c r="J2660" s="313">
        <v>1662.2613600000002</v>
      </c>
      <c r="K2660" s="20">
        <v>53.6</v>
      </c>
      <c r="L2660" s="314">
        <v>0.5</v>
      </c>
      <c r="M2660" s="341">
        <v>6</v>
      </c>
      <c r="N2660" s="775"/>
      <c r="O2660" s="372">
        <f t="shared" si="107"/>
        <v>63350</v>
      </c>
      <c r="X2660" s="313">
        <v>55087.320732047985</v>
      </c>
    </row>
    <row r="2661" spans="1:24" x14ac:dyDescent="0.3">
      <c r="A2661" s="77" t="s">
        <v>2858</v>
      </c>
      <c r="B2661" s="77" t="s">
        <v>5656</v>
      </c>
      <c r="C2661" s="29">
        <v>13</v>
      </c>
      <c r="D2661" s="29">
        <v>55</v>
      </c>
      <c r="E2661" s="29">
        <v>632</v>
      </c>
      <c r="F2661" s="29">
        <v>2000</v>
      </c>
      <c r="G2661" s="29" t="s">
        <v>213</v>
      </c>
      <c r="H2661" s="313">
        <v>2795.79</v>
      </c>
      <c r="I2661" s="313">
        <v>2286.95622</v>
      </c>
      <c r="J2661" s="313">
        <v>1806.08034</v>
      </c>
      <c r="K2661" s="20">
        <v>57.9</v>
      </c>
      <c r="L2661" s="314">
        <v>0.5</v>
      </c>
      <c r="M2661" s="341">
        <v>6</v>
      </c>
      <c r="N2661" s="775"/>
      <c r="O2661" s="372">
        <f t="shared" si="107"/>
        <v>68031</v>
      </c>
      <c r="X2661" s="313">
        <v>59157.607738679995</v>
      </c>
    </row>
    <row r="2662" spans="1:24" x14ac:dyDescent="0.3">
      <c r="A2662" s="77" t="s">
        <v>2859</v>
      </c>
      <c r="B2662" s="77" t="s">
        <v>5657</v>
      </c>
      <c r="C2662" s="29">
        <v>14</v>
      </c>
      <c r="D2662" s="29">
        <v>55</v>
      </c>
      <c r="E2662" s="29">
        <v>682</v>
      </c>
      <c r="F2662" s="29">
        <v>2000</v>
      </c>
      <c r="G2662" s="29" t="s">
        <v>214</v>
      </c>
      <c r="H2662" s="313">
        <v>3017.19</v>
      </c>
      <c r="I2662" s="313">
        <v>2468.06142</v>
      </c>
      <c r="J2662" s="313">
        <v>1949.10474</v>
      </c>
      <c r="K2662" s="20">
        <v>62.2</v>
      </c>
      <c r="L2662" s="314">
        <v>0.5</v>
      </c>
      <c r="M2662" s="341">
        <v>6</v>
      </c>
      <c r="N2662" s="776"/>
      <c r="O2662" s="372">
        <f t="shared" si="107"/>
        <v>72712</v>
      </c>
      <c r="X2662" s="313">
        <v>63227.894745311998</v>
      </c>
    </row>
    <row r="2663" spans="1:24" x14ac:dyDescent="0.3">
      <c r="E2663" s="67"/>
      <c r="H2663" s="30"/>
      <c r="I2663" s="30"/>
      <c r="J2663" s="30"/>
      <c r="K2663" s="336"/>
      <c r="O2663" s="372">
        <f t="shared" si="107"/>
        <v>0</v>
      </c>
      <c r="X2663" s="30"/>
    </row>
    <row r="2664" spans="1:24" x14ac:dyDescent="0.3">
      <c r="B2664" s="325" t="s">
        <v>197</v>
      </c>
      <c r="E2664" s="67"/>
      <c r="H2664" s="33"/>
      <c r="I2664" s="33"/>
      <c r="J2664" s="33"/>
      <c r="K2664" s="338"/>
      <c r="O2664" s="372">
        <f t="shared" si="107"/>
        <v>0</v>
      </c>
      <c r="X2664" s="30"/>
    </row>
    <row r="2665" spans="1:24" x14ac:dyDescent="0.3">
      <c r="A2665" s="77" t="s">
        <v>2860</v>
      </c>
      <c r="B2665" s="77" t="s">
        <v>5658</v>
      </c>
      <c r="C2665" s="29">
        <v>2</v>
      </c>
      <c r="D2665" s="29">
        <v>55</v>
      </c>
      <c r="E2665" s="29">
        <v>82</v>
      </c>
      <c r="F2665" s="29">
        <v>2200</v>
      </c>
      <c r="G2665" s="29" t="s">
        <v>202</v>
      </c>
      <c r="H2665" s="313">
        <v>389.90999999999997</v>
      </c>
      <c r="I2665" s="313">
        <v>318.94637999999998</v>
      </c>
      <c r="J2665" s="313">
        <v>251.88185999999999</v>
      </c>
      <c r="K2665" s="20">
        <v>11.5</v>
      </c>
      <c r="L2665" s="314">
        <v>0.5</v>
      </c>
      <c r="M2665" s="341">
        <v>2</v>
      </c>
      <c r="N2665" s="774" t="s">
        <v>186</v>
      </c>
      <c r="O2665" s="372">
        <f t="shared" si="107"/>
        <v>19500</v>
      </c>
      <c r="X2665" s="313">
        <v>16956.316426500001</v>
      </c>
    </row>
    <row r="2666" spans="1:24" x14ac:dyDescent="0.3">
      <c r="A2666" s="77" t="s">
        <v>2861</v>
      </c>
      <c r="B2666" s="77" t="s">
        <v>5659</v>
      </c>
      <c r="C2666" s="29">
        <v>3</v>
      </c>
      <c r="D2666" s="29">
        <v>55</v>
      </c>
      <c r="E2666" s="29">
        <v>132</v>
      </c>
      <c r="F2666" s="29">
        <v>2200</v>
      </c>
      <c r="G2666" s="29" t="s">
        <v>203</v>
      </c>
      <c r="H2666" s="313">
        <v>633.45000000000005</v>
      </c>
      <c r="I2666" s="313">
        <v>518.16210000000001</v>
      </c>
      <c r="J2666" s="313">
        <v>409.20870000000002</v>
      </c>
      <c r="K2666" s="20">
        <v>16.3</v>
      </c>
      <c r="L2666" s="314">
        <v>0.5</v>
      </c>
      <c r="M2666" s="341">
        <v>4</v>
      </c>
      <c r="N2666" s="775"/>
      <c r="O2666" s="372">
        <f t="shared" si="107"/>
        <v>25191</v>
      </c>
      <c r="X2666" s="313">
        <v>21905.190849761992</v>
      </c>
    </row>
    <row r="2667" spans="1:24" x14ac:dyDescent="0.3">
      <c r="A2667" s="77" t="s">
        <v>2862</v>
      </c>
      <c r="B2667" s="77" t="s">
        <v>5660</v>
      </c>
      <c r="C2667" s="29">
        <v>4</v>
      </c>
      <c r="D2667" s="29">
        <v>55</v>
      </c>
      <c r="E2667" s="29">
        <v>182</v>
      </c>
      <c r="F2667" s="29">
        <v>2200</v>
      </c>
      <c r="G2667" s="29" t="s">
        <v>204</v>
      </c>
      <c r="H2667" s="313">
        <v>878.21999999999991</v>
      </c>
      <c r="I2667" s="313">
        <v>718.38395999999989</v>
      </c>
      <c r="J2667" s="313">
        <v>567.33011999999997</v>
      </c>
      <c r="K2667" s="20">
        <v>21.1</v>
      </c>
      <c r="L2667" s="314">
        <v>0.5</v>
      </c>
      <c r="M2667" s="341">
        <v>4</v>
      </c>
      <c r="N2667" s="775"/>
      <c r="O2667" s="372">
        <f t="shared" si="107"/>
        <v>30894</v>
      </c>
      <c r="X2667" s="313">
        <v>26864.440237007999</v>
      </c>
    </row>
    <row r="2668" spans="1:24" x14ac:dyDescent="0.3">
      <c r="A2668" s="77" t="s">
        <v>2863</v>
      </c>
      <c r="B2668" s="77" t="s">
        <v>5661</v>
      </c>
      <c r="C2668" s="29">
        <v>5</v>
      </c>
      <c r="D2668" s="29">
        <v>55</v>
      </c>
      <c r="E2668" s="29">
        <v>232</v>
      </c>
      <c r="F2668" s="29">
        <v>2200</v>
      </c>
      <c r="G2668" s="29" t="s">
        <v>205</v>
      </c>
      <c r="H2668" s="313">
        <v>1121.76</v>
      </c>
      <c r="I2668" s="313">
        <v>917.59967999999992</v>
      </c>
      <c r="J2668" s="313">
        <v>724.65696000000003</v>
      </c>
      <c r="K2668" s="20">
        <v>25.9</v>
      </c>
      <c r="L2668" s="314">
        <v>0.5</v>
      </c>
      <c r="M2668" s="341">
        <v>4</v>
      </c>
      <c r="N2668" s="775"/>
      <c r="O2668" s="372">
        <f t="shared" si="107"/>
        <v>36609</v>
      </c>
      <c r="X2668" s="313">
        <v>31834.064588237994</v>
      </c>
    </row>
    <row r="2669" spans="1:24" x14ac:dyDescent="0.3">
      <c r="A2669" s="77" t="s">
        <v>2864</v>
      </c>
      <c r="B2669" s="77" t="s">
        <v>5662</v>
      </c>
      <c r="C2669" s="29">
        <v>6</v>
      </c>
      <c r="D2669" s="29">
        <v>55</v>
      </c>
      <c r="E2669" s="29">
        <v>282</v>
      </c>
      <c r="F2669" s="29">
        <v>2200</v>
      </c>
      <c r="G2669" s="29" t="s">
        <v>206</v>
      </c>
      <c r="H2669" s="313">
        <v>1366.53</v>
      </c>
      <c r="I2669" s="313">
        <v>1117.8215399999999</v>
      </c>
      <c r="J2669" s="313">
        <v>882.77837999999997</v>
      </c>
      <c r="K2669" s="20">
        <v>30.7</v>
      </c>
      <c r="L2669" s="314">
        <v>0.5</v>
      </c>
      <c r="M2669" s="341">
        <v>4</v>
      </c>
      <c r="N2669" s="775"/>
      <c r="O2669" s="372">
        <f t="shared" si="107"/>
        <v>42336</v>
      </c>
      <c r="X2669" s="313">
        <v>36814.063903451999</v>
      </c>
    </row>
    <row r="2670" spans="1:24" x14ac:dyDescent="0.3">
      <c r="A2670" s="77" t="s">
        <v>2865</v>
      </c>
      <c r="B2670" s="77" t="s">
        <v>5663</v>
      </c>
      <c r="C2670" s="29">
        <v>7</v>
      </c>
      <c r="D2670" s="29">
        <v>55</v>
      </c>
      <c r="E2670" s="29">
        <v>332</v>
      </c>
      <c r="F2670" s="29">
        <v>2200</v>
      </c>
      <c r="G2670" s="29" t="s">
        <v>207</v>
      </c>
      <c r="H2670" s="313">
        <v>1610.07</v>
      </c>
      <c r="I2670" s="313">
        <v>1317.0372599999998</v>
      </c>
      <c r="J2670" s="313">
        <v>1040.1052199999999</v>
      </c>
      <c r="K2670" s="20">
        <v>35.5</v>
      </c>
      <c r="L2670" s="314">
        <v>0.5</v>
      </c>
      <c r="M2670" s="341">
        <v>4</v>
      </c>
      <c r="N2670" s="775"/>
      <c r="O2670" s="372">
        <f t="shared" si="107"/>
        <v>48075</v>
      </c>
      <c r="X2670" s="313">
        <v>41804.438182650003</v>
      </c>
    </row>
    <row r="2671" spans="1:24" x14ac:dyDescent="0.3">
      <c r="A2671" s="77" t="s">
        <v>2866</v>
      </c>
      <c r="B2671" s="77" t="s">
        <v>5664</v>
      </c>
      <c r="C2671" s="29">
        <v>8</v>
      </c>
      <c r="D2671" s="29">
        <v>55</v>
      </c>
      <c r="E2671" s="29">
        <v>382</v>
      </c>
      <c r="F2671" s="29">
        <v>2200</v>
      </c>
      <c r="G2671" s="29" t="s">
        <v>208</v>
      </c>
      <c r="H2671" s="313">
        <v>1854.84</v>
      </c>
      <c r="I2671" s="313">
        <v>1517.2591199999999</v>
      </c>
      <c r="J2671" s="313">
        <v>1198.2266400000001</v>
      </c>
      <c r="K2671" s="20">
        <v>40.299999999999997</v>
      </c>
      <c r="L2671" s="314">
        <v>0.5</v>
      </c>
      <c r="M2671" s="341">
        <v>4</v>
      </c>
      <c r="N2671" s="775"/>
      <c r="O2671" s="372">
        <f t="shared" si="107"/>
        <v>53828</v>
      </c>
      <c r="X2671" s="313">
        <v>46806.951022128</v>
      </c>
    </row>
    <row r="2672" spans="1:24" x14ac:dyDescent="0.3">
      <c r="A2672" s="77" t="s">
        <v>2867</v>
      </c>
      <c r="B2672" s="77" t="s">
        <v>5665</v>
      </c>
      <c r="C2672" s="29">
        <v>9</v>
      </c>
      <c r="D2672" s="29">
        <v>55</v>
      </c>
      <c r="E2672" s="29">
        <v>432</v>
      </c>
      <c r="F2672" s="29">
        <v>2200</v>
      </c>
      <c r="G2672" s="29" t="s">
        <v>209</v>
      </c>
      <c r="H2672" s="313">
        <v>2098.3799999999997</v>
      </c>
      <c r="I2672" s="313">
        <v>1716.4748399999996</v>
      </c>
      <c r="J2672" s="313">
        <v>1355.5534799999998</v>
      </c>
      <c r="K2672" s="20">
        <v>45.1</v>
      </c>
      <c r="L2672" s="314">
        <v>0.5</v>
      </c>
      <c r="M2672" s="341">
        <v>4</v>
      </c>
      <c r="N2672" s="775"/>
      <c r="O2672" s="372">
        <f t="shared" si="107"/>
        <v>59591</v>
      </c>
      <c r="X2672" s="313">
        <v>51818.077074060006</v>
      </c>
    </row>
    <row r="2673" spans="1:24" x14ac:dyDescent="0.3">
      <c r="A2673" s="77" t="s">
        <v>2868</v>
      </c>
      <c r="B2673" s="77" t="s">
        <v>5666</v>
      </c>
      <c r="C2673" s="29">
        <v>10</v>
      </c>
      <c r="D2673" s="29">
        <v>55</v>
      </c>
      <c r="E2673" s="29">
        <v>482</v>
      </c>
      <c r="F2673" s="29">
        <v>2200</v>
      </c>
      <c r="G2673" s="29" t="s">
        <v>210</v>
      </c>
      <c r="H2673" s="313">
        <v>2343.15</v>
      </c>
      <c r="I2673" s="313">
        <v>1916.6967</v>
      </c>
      <c r="J2673" s="313">
        <v>1513.6749000000002</v>
      </c>
      <c r="K2673" s="20">
        <v>49.9</v>
      </c>
      <c r="L2673" s="314">
        <v>0.5</v>
      </c>
      <c r="M2673" s="341">
        <v>6</v>
      </c>
      <c r="N2673" s="775"/>
      <c r="O2673" s="372">
        <f t="shared" si="107"/>
        <v>65370</v>
      </c>
      <c r="X2673" s="313">
        <v>56843.112661632011</v>
      </c>
    </row>
    <row r="2674" spans="1:24" x14ac:dyDescent="0.3">
      <c r="A2674" s="77" t="s">
        <v>2869</v>
      </c>
      <c r="B2674" s="77" t="s">
        <v>5667</v>
      </c>
      <c r="C2674" s="29">
        <v>11</v>
      </c>
      <c r="D2674" s="29">
        <v>55</v>
      </c>
      <c r="E2674" s="29">
        <v>532</v>
      </c>
      <c r="F2674" s="29">
        <v>2200</v>
      </c>
      <c r="G2674" s="29" t="s">
        <v>211</v>
      </c>
      <c r="H2674" s="313">
        <v>2586.69</v>
      </c>
      <c r="I2674" s="313">
        <v>2115.9124200000001</v>
      </c>
      <c r="J2674" s="313">
        <v>1671.0017400000002</v>
      </c>
      <c r="K2674" s="20">
        <v>54.7</v>
      </c>
      <c r="L2674" s="314">
        <v>0.5</v>
      </c>
      <c r="M2674" s="341">
        <v>6</v>
      </c>
      <c r="N2674" s="775"/>
      <c r="O2674" s="372">
        <f t="shared" si="107"/>
        <v>71156</v>
      </c>
      <c r="X2674" s="313">
        <v>61874.992331063993</v>
      </c>
    </row>
    <row r="2675" spans="1:24" x14ac:dyDescent="0.3">
      <c r="A2675" s="77" t="s">
        <v>2870</v>
      </c>
      <c r="B2675" s="77" t="s">
        <v>5668</v>
      </c>
      <c r="C2675" s="29">
        <v>12</v>
      </c>
      <c r="D2675" s="29">
        <v>55</v>
      </c>
      <c r="E2675" s="29">
        <v>582</v>
      </c>
      <c r="F2675" s="29">
        <v>2200</v>
      </c>
      <c r="G2675" s="29" t="s">
        <v>212</v>
      </c>
      <c r="H2675" s="313">
        <v>2830.23</v>
      </c>
      <c r="I2675" s="313">
        <v>2315.1281399999998</v>
      </c>
      <c r="J2675" s="313">
        <v>1828.3285800000001</v>
      </c>
      <c r="K2675" s="20">
        <v>59.5</v>
      </c>
      <c r="L2675" s="314">
        <v>0.5</v>
      </c>
      <c r="M2675" s="341">
        <v>6</v>
      </c>
      <c r="N2675" s="775"/>
      <c r="O2675" s="372">
        <f t="shared" si="107"/>
        <v>76877</v>
      </c>
      <c r="X2675" s="313">
        <v>66849.787561392019</v>
      </c>
    </row>
    <row r="2676" spans="1:24" x14ac:dyDescent="0.3">
      <c r="A2676" s="77" t="s">
        <v>2871</v>
      </c>
      <c r="B2676" s="77" t="s">
        <v>5669</v>
      </c>
      <c r="C2676" s="29">
        <v>13</v>
      </c>
      <c r="D2676" s="29">
        <v>55</v>
      </c>
      <c r="E2676" s="29">
        <v>632</v>
      </c>
      <c r="F2676" s="29">
        <v>2200</v>
      </c>
      <c r="G2676" s="29" t="s">
        <v>213</v>
      </c>
      <c r="H2676" s="313">
        <v>3075</v>
      </c>
      <c r="I2676" s="313">
        <v>2515.35</v>
      </c>
      <c r="J2676" s="313">
        <v>1986.45</v>
      </c>
      <c r="K2676" s="20">
        <v>64.3</v>
      </c>
      <c r="L2676" s="314">
        <v>0.5</v>
      </c>
      <c r="M2676" s="341">
        <v>6</v>
      </c>
      <c r="N2676" s="775"/>
      <c r="O2676" s="372">
        <f t="shared" si="107"/>
        <v>82598</v>
      </c>
      <c r="X2676" s="313">
        <v>71824.582791720008</v>
      </c>
    </row>
    <row r="2677" spans="1:24" x14ac:dyDescent="0.3">
      <c r="A2677" s="77" t="s">
        <v>2872</v>
      </c>
      <c r="B2677" s="77" t="s">
        <v>5670</v>
      </c>
      <c r="C2677" s="29">
        <v>14</v>
      </c>
      <c r="D2677" s="29">
        <v>55</v>
      </c>
      <c r="E2677" s="29">
        <v>682</v>
      </c>
      <c r="F2677" s="29">
        <v>2200</v>
      </c>
      <c r="G2677" s="29" t="s">
        <v>214</v>
      </c>
      <c r="H2677" s="313">
        <v>3318.54</v>
      </c>
      <c r="I2677" s="313">
        <v>2714.5657199999996</v>
      </c>
      <c r="J2677" s="313">
        <v>2143.77684</v>
      </c>
      <c r="K2677" s="20">
        <v>69.099999999999994</v>
      </c>
      <c r="L2677" s="314">
        <v>0.5</v>
      </c>
      <c r="M2677" s="341">
        <v>6</v>
      </c>
      <c r="N2677" s="776"/>
      <c r="O2677" s="372">
        <f t="shared" si="107"/>
        <v>88319</v>
      </c>
      <c r="X2677" s="313">
        <v>76799.378022048026</v>
      </c>
    </row>
    <row r="2678" spans="1:24" x14ac:dyDescent="0.3">
      <c r="C2678" s="311"/>
      <c r="D2678" s="311"/>
      <c r="E2678" s="334"/>
      <c r="F2678" s="311"/>
      <c r="G2678" s="311"/>
      <c r="H2678" s="33"/>
      <c r="I2678" s="33"/>
      <c r="J2678" s="33"/>
      <c r="K2678" s="336"/>
      <c r="L2678" s="322"/>
      <c r="M2678" s="343"/>
      <c r="O2678" s="372">
        <f t="shared" si="107"/>
        <v>0</v>
      </c>
      <c r="X2678" s="33"/>
    </row>
    <row r="2679" spans="1:24" x14ac:dyDescent="0.3">
      <c r="B2679" s="325" t="s">
        <v>198</v>
      </c>
      <c r="E2679" s="67"/>
      <c r="H2679" s="33"/>
      <c r="I2679" s="33"/>
      <c r="J2679" s="33"/>
      <c r="K2679" s="338"/>
      <c r="O2679" s="372">
        <f t="shared" si="107"/>
        <v>0</v>
      </c>
      <c r="X2679" s="30"/>
    </row>
    <row r="2680" spans="1:24" x14ac:dyDescent="0.3">
      <c r="A2680" s="77" t="s">
        <v>2873</v>
      </c>
      <c r="B2680" s="77" t="s">
        <v>5671</v>
      </c>
      <c r="C2680" s="29">
        <v>2</v>
      </c>
      <c r="D2680" s="29">
        <v>55</v>
      </c>
      <c r="E2680" s="29">
        <v>82</v>
      </c>
      <c r="F2680" s="29">
        <v>2250</v>
      </c>
      <c r="G2680" s="29" t="s">
        <v>202</v>
      </c>
      <c r="H2680" s="313">
        <v>398.52000000000004</v>
      </c>
      <c r="I2680" s="313">
        <v>325.98936000000003</v>
      </c>
      <c r="J2680" s="313">
        <v>257.44392000000005</v>
      </c>
      <c r="K2680" s="20">
        <v>11.6</v>
      </c>
      <c r="L2680" s="314">
        <v>0.5</v>
      </c>
      <c r="M2680" s="341">
        <v>2</v>
      </c>
      <c r="N2680" s="774" t="s">
        <v>186</v>
      </c>
      <c r="O2680" s="372">
        <f t="shared" si="107"/>
        <v>19887</v>
      </c>
      <c r="X2680" s="313">
        <v>17292.682254375002</v>
      </c>
    </row>
    <row r="2681" spans="1:24" x14ac:dyDescent="0.3">
      <c r="A2681" s="77" t="s">
        <v>2874</v>
      </c>
      <c r="B2681" s="77" t="s">
        <v>5672</v>
      </c>
      <c r="C2681" s="29">
        <v>3</v>
      </c>
      <c r="D2681" s="29">
        <v>55</v>
      </c>
      <c r="E2681" s="29">
        <v>132</v>
      </c>
      <c r="F2681" s="29">
        <v>2250</v>
      </c>
      <c r="G2681" s="29" t="s">
        <v>203</v>
      </c>
      <c r="H2681" s="313">
        <v>648.20999999999992</v>
      </c>
      <c r="I2681" s="313">
        <v>530.23577999999986</v>
      </c>
      <c r="J2681" s="313">
        <v>418.74365999999998</v>
      </c>
      <c r="K2681" s="20">
        <v>16.399999999999999</v>
      </c>
      <c r="L2681" s="314">
        <v>0.5</v>
      </c>
      <c r="M2681" s="341">
        <v>4</v>
      </c>
      <c r="N2681" s="775"/>
      <c r="O2681" s="372">
        <f t="shared" si="107"/>
        <v>25707</v>
      </c>
      <c r="X2681" s="313">
        <v>22354.031096347495</v>
      </c>
    </row>
    <row r="2682" spans="1:24" x14ac:dyDescent="0.3">
      <c r="A2682" s="77" t="s">
        <v>2875</v>
      </c>
      <c r="B2682" s="77" t="s">
        <v>5673</v>
      </c>
      <c r="C2682" s="29">
        <v>4</v>
      </c>
      <c r="D2682" s="29">
        <v>55</v>
      </c>
      <c r="E2682" s="29">
        <v>182</v>
      </c>
      <c r="F2682" s="29">
        <v>2250</v>
      </c>
      <c r="G2682" s="29" t="s">
        <v>204</v>
      </c>
      <c r="H2682" s="313">
        <v>897.9</v>
      </c>
      <c r="I2682" s="313">
        <v>734.48219999999992</v>
      </c>
      <c r="J2682" s="313">
        <v>580.04340000000002</v>
      </c>
      <c r="K2682" s="20">
        <v>21.3</v>
      </c>
      <c r="L2682" s="314">
        <v>0.5</v>
      </c>
      <c r="M2682" s="341">
        <v>4</v>
      </c>
      <c r="N2682" s="775"/>
      <c r="O2682" s="372">
        <f t="shared" si="107"/>
        <v>31540</v>
      </c>
      <c r="X2682" s="313">
        <v>27425.990696939993</v>
      </c>
    </row>
    <row r="2683" spans="1:24" x14ac:dyDescent="0.3">
      <c r="A2683" s="77" t="s">
        <v>2876</v>
      </c>
      <c r="B2683" s="77" t="s">
        <v>5674</v>
      </c>
      <c r="C2683" s="29">
        <v>5</v>
      </c>
      <c r="D2683" s="29">
        <v>55</v>
      </c>
      <c r="E2683" s="29">
        <v>232</v>
      </c>
      <c r="F2683" s="29">
        <v>2250</v>
      </c>
      <c r="G2683" s="29" t="s">
        <v>205</v>
      </c>
      <c r="H2683" s="313">
        <v>1147.5899999999999</v>
      </c>
      <c r="I2683" s="313">
        <v>938.72861999999986</v>
      </c>
      <c r="J2683" s="313">
        <v>741.34313999999995</v>
      </c>
      <c r="K2683" s="20">
        <v>26.2</v>
      </c>
      <c r="L2683" s="314">
        <v>0.5</v>
      </c>
      <c r="M2683" s="341">
        <v>4</v>
      </c>
      <c r="N2683" s="775"/>
      <c r="O2683" s="372">
        <f t="shared" si="107"/>
        <v>37385</v>
      </c>
      <c r="X2683" s="313">
        <v>32508.561056152488</v>
      </c>
    </row>
    <row r="2684" spans="1:24" x14ac:dyDescent="0.3">
      <c r="A2684" s="77" t="s">
        <v>2877</v>
      </c>
      <c r="B2684" s="77" t="s">
        <v>5675</v>
      </c>
      <c r="C2684" s="29">
        <v>6</v>
      </c>
      <c r="D2684" s="29">
        <v>55</v>
      </c>
      <c r="E2684" s="29">
        <v>282</v>
      </c>
      <c r="F2684" s="29">
        <v>2250</v>
      </c>
      <c r="G2684" s="29" t="s">
        <v>206</v>
      </c>
      <c r="H2684" s="313">
        <v>1397.28</v>
      </c>
      <c r="I2684" s="313">
        <v>1142.9750399999998</v>
      </c>
      <c r="J2684" s="313">
        <v>902.64287999999999</v>
      </c>
      <c r="K2684" s="20">
        <v>31.1</v>
      </c>
      <c r="L2684" s="314">
        <v>0.5</v>
      </c>
      <c r="M2684" s="341">
        <v>4</v>
      </c>
      <c r="N2684" s="775"/>
      <c r="O2684" s="372">
        <f t="shared" si="107"/>
        <v>43242</v>
      </c>
      <c r="X2684" s="313">
        <v>37601.742173984996</v>
      </c>
    </row>
    <row r="2685" spans="1:24" x14ac:dyDescent="0.3">
      <c r="A2685" s="77" t="s">
        <v>2878</v>
      </c>
      <c r="B2685" s="77" t="s">
        <v>5676</v>
      </c>
      <c r="C2685" s="29">
        <v>7</v>
      </c>
      <c r="D2685" s="29">
        <v>55</v>
      </c>
      <c r="E2685" s="29">
        <v>332</v>
      </c>
      <c r="F2685" s="29">
        <v>2250</v>
      </c>
      <c r="G2685" s="29" t="s">
        <v>207</v>
      </c>
      <c r="H2685" s="313">
        <v>1646.97</v>
      </c>
      <c r="I2685" s="313">
        <v>1347.22146</v>
      </c>
      <c r="J2685" s="313">
        <v>1063.94262</v>
      </c>
      <c r="K2685" s="20">
        <v>36</v>
      </c>
      <c r="L2685" s="314">
        <v>0.5</v>
      </c>
      <c r="M2685" s="341">
        <v>4</v>
      </c>
      <c r="N2685" s="775"/>
      <c r="O2685" s="372">
        <f t="shared" si="107"/>
        <v>49111</v>
      </c>
      <c r="X2685" s="313">
        <v>42705.534050437498</v>
      </c>
    </row>
    <row r="2686" spans="1:24" x14ac:dyDescent="0.3">
      <c r="A2686" s="77" t="s">
        <v>2879</v>
      </c>
      <c r="B2686" s="77" t="s">
        <v>5677</v>
      </c>
      <c r="C2686" s="29">
        <v>8</v>
      </c>
      <c r="D2686" s="29">
        <v>55</v>
      </c>
      <c r="E2686" s="29">
        <v>382</v>
      </c>
      <c r="F2686" s="29">
        <v>2250</v>
      </c>
      <c r="G2686" s="29" t="s">
        <v>208</v>
      </c>
      <c r="H2686" s="313">
        <v>1896.66</v>
      </c>
      <c r="I2686" s="313">
        <v>1551.4678799999999</v>
      </c>
      <c r="J2686" s="313">
        <v>1225.2423600000002</v>
      </c>
      <c r="K2686" s="20">
        <v>40.9</v>
      </c>
      <c r="L2686" s="314">
        <v>0.5</v>
      </c>
      <c r="M2686" s="341">
        <v>4</v>
      </c>
      <c r="N2686" s="775"/>
      <c r="O2686" s="372">
        <f t="shared" si="107"/>
        <v>54995</v>
      </c>
      <c r="X2686" s="313">
        <v>47821.740363539997</v>
      </c>
    </row>
    <row r="2687" spans="1:24" x14ac:dyDescent="0.3">
      <c r="A2687" s="77" t="s">
        <v>2880</v>
      </c>
      <c r="B2687" s="77" t="s">
        <v>5678</v>
      </c>
      <c r="C2687" s="29">
        <v>9</v>
      </c>
      <c r="D2687" s="29">
        <v>55</v>
      </c>
      <c r="E2687" s="29">
        <v>432</v>
      </c>
      <c r="F2687" s="29">
        <v>2250</v>
      </c>
      <c r="G2687" s="29" t="s">
        <v>209</v>
      </c>
      <c r="H2687" s="313">
        <v>2146.35</v>
      </c>
      <c r="I2687" s="313">
        <v>1755.7142999999999</v>
      </c>
      <c r="J2687" s="313">
        <v>1386.5420999999999</v>
      </c>
      <c r="K2687" s="20">
        <v>45.8</v>
      </c>
      <c r="L2687" s="314">
        <v>0.5</v>
      </c>
      <c r="M2687" s="341">
        <v>4</v>
      </c>
      <c r="N2687" s="775"/>
      <c r="O2687" s="372">
        <f t="shared" si="107"/>
        <v>60889</v>
      </c>
      <c r="X2687" s="313">
        <v>52946.755643925011</v>
      </c>
    </row>
    <row r="2688" spans="1:24" x14ac:dyDescent="0.3">
      <c r="A2688" s="77" t="s">
        <v>2881</v>
      </c>
      <c r="B2688" s="77" t="s">
        <v>5679</v>
      </c>
      <c r="C2688" s="29">
        <v>10</v>
      </c>
      <c r="D2688" s="29">
        <v>55</v>
      </c>
      <c r="E2688" s="29">
        <v>482</v>
      </c>
      <c r="F2688" s="29">
        <v>2250</v>
      </c>
      <c r="G2688" s="29" t="s">
        <v>210</v>
      </c>
      <c r="H2688" s="313">
        <v>2396.04</v>
      </c>
      <c r="I2688" s="313">
        <v>1959.9607199999998</v>
      </c>
      <c r="J2688" s="313">
        <v>1547.84184</v>
      </c>
      <c r="K2688" s="20">
        <v>50.7</v>
      </c>
      <c r="L2688" s="314">
        <v>0.5</v>
      </c>
      <c r="M2688" s="341">
        <v>6</v>
      </c>
      <c r="N2688" s="775"/>
      <c r="O2688" s="372">
        <f t="shared" si="107"/>
        <v>66799</v>
      </c>
      <c r="X2688" s="313">
        <v>58085.996585760004</v>
      </c>
    </row>
    <row r="2689" spans="1:24" x14ac:dyDescent="0.3">
      <c r="A2689" s="77" t="s">
        <v>2882</v>
      </c>
      <c r="B2689" s="77" t="s">
        <v>5680</v>
      </c>
      <c r="C2689" s="29">
        <v>11</v>
      </c>
      <c r="D2689" s="29">
        <v>55</v>
      </c>
      <c r="E2689" s="29">
        <v>532</v>
      </c>
      <c r="F2689" s="29">
        <v>2250</v>
      </c>
      <c r="G2689" s="29" t="s">
        <v>211</v>
      </c>
      <c r="H2689" s="313">
        <v>2644.5</v>
      </c>
      <c r="I2689" s="313">
        <v>2163.201</v>
      </c>
      <c r="J2689" s="313">
        <v>1708.347</v>
      </c>
      <c r="K2689" s="20">
        <v>55.6</v>
      </c>
      <c r="L2689" s="314">
        <v>0.5</v>
      </c>
      <c r="M2689" s="341">
        <v>6</v>
      </c>
      <c r="N2689" s="775"/>
      <c r="O2689" s="372">
        <f t="shared" si="107"/>
        <v>72717</v>
      </c>
      <c r="X2689" s="313">
        <v>63232.237156770003</v>
      </c>
    </row>
    <row r="2690" spans="1:24" x14ac:dyDescent="0.3">
      <c r="A2690" s="77" t="s">
        <v>2883</v>
      </c>
      <c r="B2690" s="77" t="s">
        <v>5681</v>
      </c>
      <c r="C2690" s="29">
        <v>12</v>
      </c>
      <c r="D2690" s="29">
        <v>55</v>
      </c>
      <c r="E2690" s="29">
        <v>582</v>
      </c>
      <c r="F2690" s="29">
        <v>2250</v>
      </c>
      <c r="G2690" s="29" t="s">
        <v>212</v>
      </c>
      <c r="H2690" s="313">
        <v>2894.19</v>
      </c>
      <c r="I2690" s="313">
        <v>2367.44742</v>
      </c>
      <c r="J2690" s="313">
        <v>1869.6467400000001</v>
      </c>
      <c r="K2690" s="20">
        <v>60.5</v>
      </c>
      <c r="L2690" s="314">
        <v>0.5</v>
      </c>
      <c r="M2690" s="341">
        <v>6</v>
      </c>
      <c r="N2690" s="775"/>
      <c r="O2690" s="372">
        <f t="shared" si="107"/>
        <v>78568</v>
      </c>
      <c r="X2690" s="313">
        <v>68320.09591506001</v>
      </c>
    </row>
    <row r="2691" spans="1:24" x14ac:dyDescent="0.3">
      <c r="A2691" s="77" t="s">
        <v>2884</v>
      </c>
      <c r="B2691" s="77" t="s">
        <v>5682</v>
      </c>
      <c r="C2691" s="29">
        <v>13</v>
      </c>
      <c r="D2691" s="29">
        <v>55</v>
      </c>
      <c r="E2691" s="29">
        <v>632</v>
      </c>
      <c r="F2691" s="29">
        <v>2250</v>
      </c>
      <c r="G2691" s="29" t="s">
        <v>213</v>
      </c>
      <c r="H2691" s="313">
        <v>3143.8799999999997</v>
      </c>
      <c r="I2691" s="313">
        <v>2571.6938399999995</v>
      </c>
      <c r="J2691" s="313">
        <v>2030.9464799999998</v>
      </c>
      <c r="K2691" s="20">
        <v>65.400000000000006</v>
      </c>
      <c r="L2691" s="314">
        <v>0.5</v>
      </c>
      <c r="M2691" s="341">
        <v>6</v>
      </c>
      <c r="N2691" s="775"/>
      <c r="O2691" s="372">
        <f t="shared" si="107"/>
        <v>84419</v>
      </c>
      <c r="X2691" s="313">
        <v>73407.954673350003</v>
      </c>
    </row>
    <row r="2692" spans="1:24" x14ac:dyDescent="0.3">
      <c r="A2692" s="77" t="s">
        <v>2885</v>
      </c>
      <c r="B2692" s="77" t="s">
        <v>5683</v>
      </c>
      <c r="C2692" s="29">
        <v>14</v>
      </c>
      <c r="D2692" s="29">
        <v>55</v>
      </c>
      <c r="E2692" s="29">
        <v>682</v>
      </c>
      <c r="F2692" s="29">
        <v>2250</v>
      </c>
      <c r="G2692" s="29" t="s">
        <v>214</v>
      </c>
      <c r="H2692" s="313">
        <v>3393.57</v>
      </c>
      <c r="I2692" s="313">
        <v>2775.9402599999999</v>
      </c>
      <c r="J2692" s="313">
        <v>2192.24622</v>
      </c>
      <c r="K2692" s="20">
        <v>70.3</v>
      </c>
      <c r="L2692" s="314">
        <v>0.5</v>
      </c>
      <c r="M2692" s="341">
        <v>6</v>
      </c>
      <c r="N2692" s="776"/>
      <c r="O2692" s="372">
        <f t="shared" si="107"/>
        <v>90270</v>
      </c>
      <c r="X2692" s="313">
        <v>78495.81343164001</v>
      </c>
    </row>
    <row r="2693" spans="1:24" x14ac:dyDescent="0.3">
      <c r="E2693" s="67"/>
      <c r="H2693" s="30"/>
      <c r="I2693" s="30"/>
      <c r="J2693" s="30"/>
      <c r="K2693" s="338"/>
      <c r="O2693" s="372">
        <f t="shared" si="107"/>
        <v>0</v>
      </c>
      <c r="X2693" s="30"/>
    </row>
    <row r="2694" spans="1:24" x14ac:dyDescent="0.3">
      <c r="B2694" s="325" t="s">
        <v>199</v>
      </c>
      <c r="E2694" s="67"/>
      <c r="H2694" s="30"/>
      <c r="I2694" s="30"/>
      <c r="J2694" s="30"/>
      <c r="K2694" s="338"/>
      <c r="O2694" s="372">
        <f t="shared" si="107"/>
        <v>0</v>
      </c>
      <c r="X2694" s="30"/>
    </row>
    <row r="2695" spans="1:24" x14ac:dyDescent="0.3">
      <c r="A2695" s="77" t="s">
        <v>2886</v>
      </c>
      <c r="B2695" s="77" t="s">
        <v>5684</v>
      </c>
      <c r="C2695" s="29">
        <v>2</v>
      </c>
      <c r="D2695" s="29">
        <v>55</v>
      </c>
      <c r="E2695" s="29">
        <v>82</v>
      </c>
      <c r="F2695" s="29">
        <v>2500</v>
      </c>
      <c r="G2695" s="29" t="s">
        <v>202</v>
      </c>
      <c r="H2695" s="313">
        <v>442.8</v>
      </c>
      <c r="I2695" s="313">
        <v>362.21039999999999</v>
      </c>
      <c r="J2695" s="313">
        <v>286.04880000000003</v>
      </c>
      <c r="K2695" s="20">
        <v>12.7</v>
      </c>
      <c r="L2695" s="314">
        <v>0.5</v>
      </c>
      <c r="M2695" s="341">
        <v>2</v>
      </c>
      <c r="N2695" s="774" t="s">
        <v>186</v>
      </c>
      <c r="O2695" s="372">
        <f t="shared" si="107"/>
        <v>24238</v>
      </c>
      <c r="X2695" s="313">
        <v>21076.797817968752</v>
      </c>
    </row>
    <row r="2696" spans="1:24" x14ac:dyDescent="0.3">
      <c r="A2696" s="77" t="s">
        <v>2887</v>
      </c>
      <c r="B2696" s="77" t="s">
        <v>5685</v>
      </c>
      <c r="C2696" s="29">
        <v>3</v>
      </c>
      <c r="D2696" s="29">
        <v>55</v>
      </c>
      <c r="E2696" s="29">
        <v>132</v>
      </c>
      <c r="F2696" s="29">
        <v>2500</v>
      </c>
      <c r="G2696" s="29" t="s">
        <v>203</v>
      </c>
      <c r="H2696" s="313">
        <v>720.78000000000009</v>
      </c>
      <c r="I2696" s="313">
        <v>589.59804000000008</v>
      </c>
      <c r="J2696" s="313">
        <v>465.62388000000004</v>
      </c>
      <c r="K2696" s="20">
        <v>18.100000000000001</v>
      </c>
      <c r="L2696" s="314">
        <v>0.5</v>
      </c>
      <c r="M2696" s="341">
        <v>4</v>
      </c>
      <c r="N2696" s="775"/>
      <c r="O2696" s="372">
        <f t="shared" si="107"/>
        <v>31514</v>
      </c>
      <c r="X2696" s="313">
        <v>27403.483870434371</v>
      </c>
    </row>
    <row r="2697" spans="1:24" x14ac:dyDescent="0.3">
      <c r="A2697" s="77" t="s">
        <v>2888</v>
      </c>
      <c r="B2697" s="77" t="s">
        <v>5686</v>
      </c>
      <c r="C2697" s="29">
        <v>4</v>
      </c>
      <c r="D2697" s="29">
        <v>55</v>
      </c>
      <c r="E2697" s="29">
        <v>182</v>
      </c>
      <c r="F2697" s="29">
        <v>2500</v>
      </c>
      <c r="G2697" s="29" t="s">
        <v>204</v>
      </c>
      <c r="H2697" s="313">
        <v>997.53</v>
      </c>
      <c r="I2697" s="313">
        <v>815.97953999999993</v>
      </c>
      <c r="J2697" s="313">
        <v>644.40437999999995</v>
      </c>
      <c r="K2697" s="20">
        <v>23.5</v>
      </c>
      <c r="L2697" s="314">
        <v>0.5</v>
      </c>
      <c r="M2697" s="341">
        <v>4</v>
      </c>
      <c r="N2697" s="775"/>
      <c r="O2697" s="372">
        <f t="shared" si="107"/>
        <v>38805</v>
      </c>
      <c r="X2697" s="313">
        <v>33743.433371175008</v>
      </c>
    </row>
    <row r="2698" spans="1:24" x14ac:dyDescent="0.3">
      <c r="A2698" s="77" t="s">
        <v>2889</v>
      </c>
      <c r="B2698" s="77" t="s">
        <v>5687</v>
      </c>
      <c r="C2698" s="29">
        <v>5</v>
      </c>
      <c r="D2698" s="29">
        <v>55</v>
      </c>
      <c r="E2698" s="29">
        <v>232</v>
      </c>
      <c r="F2698" s="29">
        <v>2500</v>
      </c>
      <c r="G2698" s="29" t="s">
        <v>205</v>
      </c>
      <c r="H2698" s="313">
        <v>1275.51</v>
      </c>
      <c r="I2698" s="313">
        <v>1043.36718</v>
      </c>
      <c r="J2698" s="313">
        <v>823.97946000000002</v>
      </c>
      <c r="K2698" s="20">
        <v>28.9</v>
      </c>
      <c r="L2698" s="314">
        <v>0.5</v>
      </c>
      <c r="M2698" s="341">
        <v>4</v>
      </c>
      <c r="N2698" s="775"/>
      <c r="O2698" s="372">
        <f t="shared" si="107"/>
        <v>46111</v>
      </c>
      <c r="X2698" s="313">
        <v>40096.64632019063</v>
      </c>
    </row>
    <row r="2699" spans="1:24" x14ac:dyDescent="0.3">
      <c r="A2699" s="77" t="s">
        <v>2890</v>
      </c>
      <c r="B2699" s="77" t="s">
        <v>5688</v>
      </c>
      <c r="C2699" s="29">
        <v>6</v>
      </c>
      <c r="D2699" s="29">
        <v>55</v>
      </c>
      <c r="E2699" s="29">
        <v>282</v>
      </c>
      <c r="F2699" s="29">
        <v>2500</v>
      </c>
      <c r="G2699" s="29" t="s">
        <v>206</v>
      </c>
      <c r="H2699" s="313">
        <v>1552.26</v>
      </c>
      <c r="I2699" s="313">
        <v>1269.7486799999999</v>
      </c>
      <c r="J2699" s="313">
        <v>1002.75996</v>
      </c>
      <c r="K2699" s="20">
        <v>34.299999999999997</v>
      </c>
      <c r="L2699" s="314">
        <v>0.5</v>
      </c>
      <c r="M2699" s="341">
        <v>4</v>
      </c>
      <c r="N2699" s="775"/>
      <c r="O2699" s="372">
        <f t="shared" si="107"/>
        <v>53433</v>
      </c>
      <c r="X2699" s="313">
        <v>46463.122717481259</v>
      </c>
    </row>
    <row r="2700" spans="1:24" x14ac:dyDescent="0.3">
      <c r="A2700" s="77" t="s">
        <v>2891</v>
      </c>
      <c r="B2700" s="77" t="s">
        <v>5689</v>
      </c>
      <c r="C2700" s="29">
        <v>7</v>
      </c>
      <c r="D2700" s="29">
        <v>55</v>
      </c>
      <c r="E2700" s="29">
        <v>332</v>
      </c>
      <c r="F2700" s="29">
        <v>2500</v>
      </c>
      <c r="G2700" s="29" t="s">
        <v>207</v>
      </c>
      <c r="H2700" s="313">
        <v>1830.24</v>
      </c>
      <c r="I2700" s="313">
        <v>1497.1363199999998</v>
      </c>
      <c r="J2700" s="313">
        <v>1182.3350399999999</v>
      </c>
      <c r="K2700" s="20">
        <v>39.700000000000003</v>
      </c>
      <c r="L2700" s="314">
        <v>0.5</v>
      </c>
      <c r="M2700" s="341">
        <v>4</v>
      </c>
      <c r="N2700" s="775"/>
      <c r="O2700" s="372">
        <f t="shared" si="107"/>
        <v>60769</v>
      </c>
      <c r="X2700" s="313">
        <v>52842.86256304686</v>
      </c>
    </row>
    <row r="2701" spans="1:24" x14ac:dyDescent="0.3">
      <c r="A2701" s="77" t="s">
        <v>2892</v>
      </c>
      <c r="B2701" s="77" t="s">
        <v>5690</v>
      </c>
      <c r="C2701" s="29">
        <v>8</v>
      </c>
      <c r="D2701" s="29">
        <v>55</v>
      </c>
      <c r="E2701" s="29">
        <v>382</v>
      </c>
      <c r="F2701" s="29">
        <v>2500</v>
      </c>
      <c r="G2701" s="29" t="s">
        <v>208</v>
      </c>
      <c r="H2701" s="313">
        <v>2106.9899999999998</v>
      </c>
      <c r="I2701" s="313">
        <v>1723.5178199999998</v>
      </c>
      <c r="J2701" s="313">
        <v>1361.11554</v>
      </c>
      <c r="K2701" s="20">
        <v>45.1</v>
      </c>
      <c r="L2701" s="314">
        <v>0.5</v>
      </c>
      <c r="M2701" s="341">
        <v>4</v>
      </c>
      <c r="N2701" s="775"/>
      <c r="O2701" s="372">
        <f t="shared" ref="O2701:O2764" si="108">ROUND(X2701*1.15,0)</f>
        <v>68124</v>
      </c>
      <c r="X2701" s="313">
        <v>59238.120454424999</v>
      </c>
    </row>
    <row r="2702" spans="1:24" x14ac:dyDescent="0.3">
      <c r="A2702" s="77" t="s">
        <v>2893</v>
      </c>
      <c r="B2702" s="77" t="s">
        <v>5691</v>
      </c>
      <c r="C2702" s="29">
        <v>9</v>
      </c>
      <c r="D2702" s="29">
        <v>55</v>
      </c>
      <c r="E2702" s="29">
        <v>432</v>
      </c>
      <c r="F2702" s="29">
        <v>2500</v>
      </c>
      <c r="G2702" s="29" t="s">
        <v>209</v>
      </c>
      <c r="H2702" s="313">
        <v>2384.9700000000003</v>
      </c>
      <c r="I2702" s="313">
        <v>1950.9054600000002</v>
      </c>
      <c r="J2702" s="313">
        <v>1540.6906200000003</v>
      </c>
      <c r="K2702" s="20">
        <v>50.5</v>
      </c>
      <c r="L2702" s="314">
        <v>0.5</v>
      </c>
      <c r="M2702" s="341">
        <v>4</v>
      </c>
      <c r="N2702" s="775"/>
      <c r="O2702" s="372">
        <f t="shared" si="108"/>
        <v>75491</v>
      </c>
      <c r="X2702" s="313">
        <v>65644.389554906229</v>
      </c>
    </row>
    <row r="2703" spans="1:24" x14ac:dyDescent="0.3">
      <c r="A2703" s="77" t="s">
        <v>2894</v>
      </c>
      <c r="B2703" s="77" t="s">
        <v>5692</v>
      </c>
      <c r="C2703" s="29">
        <v>10</v>
      </c>
      <c r="D2703" s="29">
        <v>55</v>
      </c>
      <c r="E2703" s="29">
        <v>482</v>
      </c>
      <c r="F2703" s="29">
        <v>2500</v>
      </c>
      <c r="G2703" s="29" t="s">
        <v>210</v>
      </c>
      <c r="H2703" s="313">
        <v>2662.95</v>
      </c>
      <c r="I2703" s="313">
        <v>2178.2930999999999</v>
      </c>
      <c r="J2703" s="313">
        <v>1720.2656999999999</v>
      </c>
      <c r="K2703" s="20">
        <v>55.9</v>
      </c>
      <c r="L2703" s="314">
        <v>0.5</v>
      </c>
      <c r="M2703" s="341">
        <v>6</v>
      </c>
      <c r="N2703" s="775"/>
      <c r="O2703" s="372">
        <f t="shared" si="108"/>
        <v>82879</v>
      </c>
      <c r="X2703" s="313">
        <v>72068.44073219999</v>
      </c>
    </row>
    <row r="2704" spans="1:24" x14ac:dyDescent="0.3">
      <c r="A2704" s="77" t="s">
        <v>2895</v>
      </c>
      <c r="B2704" s="77" t="s">
        <v>5693</v>
      </c>
      <c r="C2704" s="29">
        <v>11</v>
      </c>
      <c r="D2704" s="29">
        <v>55</v>
      </c>
      <c r="E2704" s="29">
        <v>532</v>
      </c>
      <c r="F2704" s="29">
        <v>2500</v>
      </c>
      <c r="G2704" s="29" t="s">
        <v>211</v>
      </c>
      <c r="H2704" s="313">
        <v>2939.7</v>
      </c>
      <c r="I2704" s="313">
        <v>2404.6745999999998</v>
      </c>
      <c r="J2704" s="313">
        <v>1899.0462</v>
      </c>
      <c r="K2704" s="20">
        <v>61.3</v>
      </c>
      <c r="L2704" s="314">
        <v>0.5</v>
      </c>
      <c r="M2704" s="341">
        <v>6</v>
      </c>
      <c r="N2704" s="775"/>
      <c r="O2704" s="372">
        <f t="shared" si="108"/>
        <v>90276</v>
      </c>
      <c r="X2704" s="313">
        <v>78501.241445962485</v>
      </c>
    </row>
    <row r="2705" spans="1:24" x14ac:dyDescent="0.3">
      <c r="A2705" s="77" t="s">
        <v>2896</v>
      </c>
      <c r="B2705" s="77" t="s">
        <v>5694</v>
      </c>
      <c r="C2705" s="29">
        <v>12</v>
      </c>
      <c r="D2705" s="29">
        <v>55</v>
      </c>
      <c r="E2705" s="29">
        <v>582</v>
      </c>
      <c r="F2705" s="29">
        <v>2500</v>
      </c>
      <c r="G2705" s="29" t="s">
        <v>212</v>
      </c>
      <c r="H2705" s="313">
        <v>3217.68</v>
      </c>
      <c r="I2705" s="313">
        <v>2632.0622399999997</v>
      </c>
      <c r="J2705" s="313">
        <v>2078.6212799999998</v>
      </c>
      <c r="K2705" s="20">
        <v>66.7</v>
      </c>
      <c r="L2705" s="314">
        <v>0.5</v>
      </c>
      <c r="M2705" s="341">
        <v>6</v>
      </c>
      <c r="N2705" s="775"/>
      <c r="O2705" s="372">
        <f t="shared" si="108"/>
        <v>97590</v>
      </c>
      <c r="X2705" s="313">
        <v>84861.064893824994</v>
      </c>
    </row>
    <row r="2706" spans="1:24" x14ac:dyDescent="0.3">
      <c r="A2706" s="77" t="s">
        <v>2897</v>
      </c>
      <c r="B2706" s="77" t="s">
        <v>5695</v>
      </c>
      <c r="C2706" s="29">
        <v>13</v>
      </c>
      <c r="D2706" s="29">
        <v>55</v>
      </c>
      <c r="E2706" s="29">
        <v>632</v>
      </c>
      <c r="F2706" s="29">
        <v>2500</v>
      </c>
      <c r="G2706" s="29" t="s">
        <v>213</v>
      </c>
      <c r="H2706" s="313">
        <v>3494.43</v>
      </c>
      <c r="I2706" s="313">
        <v>2858.4437399999997</v>
      </c>
      <c r="J2706" s="313">
        <v>2257.4017800000001</v>
      </c>
      <c r="K2706" s="20">
        <v>72.099999999999994</v>
      </c>
      <c r="L2706" s="314">
        <v>0.5</v>
      </c>
      <c r="M2706" s="341">
        <v>6</v>
      </c>
      <c r="N2706" s="775"/>
      <c r="O2706" s="372">
        <f t="shared" si="108"/>
        <v>104904</v>
      </c>
      <c r="X2706" s="313">
        <v>91220.888341687503</v>
      </c>
    </row>
    <row r="2707" spans="1:24" x14ac:dyDescent="0.3">
      <c r="A2707" s="77" t="s">
        <v>2898</v>
      </c>
      <c r="B2707" s="77" t="s">
        <v>5696</v>
      </c>
      <c r="C2707" s="29">
        <v>14</v>
      </c>
      <c r="D2707" s="29">
        <v>55</v>
      </c>
      <c r="E2707" s="29">
        <v>682</v>
      </c>
      <c r="F2707" s="29">
        <v>2500</v>
      </c>
      <c r="G2707" s="29" t="s">
        <v>214</v>
      </c>
      <c r="H2707" s="313">
        <v>3772.4100000000003</v>
      </c>
      <c r="I2707" s="313">
        <v>3085.8313800000001</v>
      </c>
      <c r="J2707" s="313">
        <v>2436.9768600000002</v>
      </c>
      <c r="K2707" s="20">
        <v>77.5</v>
      </c>
      <c r="L2707" s="314">
        <v>0.5</v>
      </c>
      <c r="M2707" s="341">
        <v>6</v>
      </c>
      <c r="N2707" s="776"/>
      <c r="O2707" s="372">
        <f t="shared" si="108"/>
        <v>112218</v>
      </c>
      <c r="X2707" s="313">
        <v>97580.711789549998</v>
      </c>
    </row>
    <row r="2708" spans="1:24" x14ac:dyDescent="0.3">
      <c r="E2708" s="67"/>
      <c r="H2708" s="30"/>
      <c r="I2708" s="30"/>
      <c r="J2708" s="30"/>
      <c r="K2708" s="338"/>
      <c r="O2708" s="372">
        <f t="shared" si="108"/>
        <v>0</v>
      </c>
      <c r="X2708" s="30"/>
    </row>
    <row r="2709" spans="1:24" x14ac:dyDescent="0.3">
      <c r="B2709" s="325" t="s">
        <v>200</v>
      </c>
      <c r="E2709" s="67"/>
      <c r="H2709" s="30"/>
      <c r="I2709" s="30"/>
      <c r="J2709" s="30"/>
      <c r="K2709" s="338"/>
      <c r="O2709" s="372">
        <f t="shared" si="108"/>
        <v>0</v>
      </c>
      <c r="X2709" s="30"/>
    </row>
    <row r="2710" spans="1:24" x14ac:dyDescent="0.3">
      <c r="A2710" s="77" t="s">
        <v>2899</v>
      </c>
      <c r="B2710" s="77" t="s">
        <v>5697</v>
      </c>
      <c r="C2710" s="29">
        <v>2</v>
      </c>
      <c r="D2710" s="29">
        <v>55</v>
      </c>
      <c r="E2710" s="29">
        <v>82</v>
      </c>
      <c r="F2710" s="29">
        <v>3000</v>
      </c>
      <c r="G2710" s="29" t="s">
        <v>202</v>
      </c>
      <c r="H2710" s="313">
        <v>532.59</v>
      </c>
      <c r="I2710" s="313">
        <v>435.65861999999998</v>
      </c>
      <c r="J2710" s="313">
        <v>344.05314000000004</v>
      </c>
      <c r="K2710" s="20">
        <v>15.3</v>
      </c>
      <c r="L2710" s="314">
        <v>0.5</v>
      </c>
      <c r="M2710" s="341">
        <v>2</v>
      </c>
      <c r="N2710" s="774" t="s">
        <v>186</v>
      </c>
      <c r="O2710" s="372">
        <f t="shared" si="108"/>
        <v>28590</v>
      </c>
      <c r="X2710" s="313">
        <v>24860.913381562499</v>
      </c>
    </row>
    <row r="2711" spans="1:24" x14ac:dyDescent="0.3">
      <c r="A2711" s="77" t="s">
        <v>2900</v>
      </c>
      <c r="B2711" s="77" t="s">
        <v>5698</v>
      </c>
      <c r="C2711" s="29">
        <v>3</v>
      </c>
      <c r="D2711" s="29">
        <v>55</v>
      </c>
      <c r="E2711" s="29">
        <v>132</v>
      </c>
      <c r="F2711" s="29">
        <v>3000</v>
      </c>
      <c r="G2711" s="29" t="s">
        <v>203</v>
      </c>
      <c r="H2711" s="313">
        <v>864.69</v>
      </c>
      <c r="I2711" s="313">
        <v>707.31641999999999</v>
      </c>
      <c r="J2711" s="313">
        <v>558.58974000000001</v>
      </c>
      <c r="K2711" s="20">
        <v>21.7</v>
      </c>
      <c r="L2711" s="314">
        <v>0.5</v>
      </c>
      <c r="M2711" s="341">
        <v>4</v>
      </c>
      <c r="N2711" s="775"/>
      <c r="O2711" s="372">
        <f t="shared" si="108"/>
        <v>37321</v>
      </c>
      <c r="X2711" s="313">
        <v>32452.936644521244</v>
      </c>
    </row>
    <row r="2712" spans="1:24" x14ac:dyDescent="0.3">
      <c r="A2712" s="77" t="s">
        <v>2901</v>
      </c>
      <c r="B2712" s="77" t="s">
        <v>5699</v>
      </c>
      <c r="C2712" s="29">
        <v>4</v>
      </c>
      <c r="D2712" s="29">
        <v>55</v>
      </c>
      <c r="E2712" s="29">
        <v>182</v>
      </c>
      <c r="F2712" s="29">
        <v>3000</v>
      </c>
      <c r="G2712" s="29" t="s">
        <v>204</v>
      </c>
      <c r="H2712" s="313">
        <v>1198.02</v>
      </c>
      <c r="I2712" s="313">
        <v>979.98035999999991</v>
      </c>
      <c r="J2712" s="313">
        <v>773.92092000000002</v>
      </c>
      <c r="K2712" s="20">
        <v>28.2</v>
      </c>
      <c r="L2712" s="314">
        <v>0.5</v>
      </c>
      <c r="M2712" s="341">
        <v>4</v>
      </c>
      <c r="N2712" s="775"/>
      <c r="O2712" s="372">
        <f t="shared" si="108"/>
        <v>46070</v>
      </c>
      <c r="X2712" s="313">
        <v>40060.876045410005</v>
      </c>
    </row>
    <row r="2713" spans="1:24" x14ac:dyDescent="0.3">
      <c r="A2713" s="77" t="s">
        <v>2902</v>
      </c>
      <c r="B2713" s="77" t="s">
        <v>5700</v>
      </c>
      <c r="C2713" s="29">
        <v>5</v>
      </c>
      <c r="D2713" s="29">
        <v>55</v>
      </c>
      <c r="E2713" s="29">
        <v>232</v>
      </c>
      <c r="F2713" s="29">
        <v>3000</v>
      </c>
      <c r="G2713" s="29" t="s">
        <v>205</v>
      </c>
      <c r="H2713" s="313">
        <v>1530.12</v>
      </c>
      <c r="I2713" s="313">
        <v>1251.6381599999997</v>
      </c>
      <c r="J2713" s="313">
        <v>988.45751999999993</v>
      </c>
      <c r="K2713" s="20">
        <v>34.700000000000003</v>
      </c>
      <c r="L2713" s="314">
        <v>0.5</v>
      </c>
      <c r="M2713" s="341">
        <v>4</v>
      </c>
      <c r="N2713" s="775"/>
      <c r="O2713" s="372">
        <f t="shared" si="108"/>
        <v>54837</v>
      </c>
      <c r="X2713" s="313">
        <v>47684.731584228764</v>
      </c>
    </row>
    <row r="2714" spans="1:24" x14ac:dyDescent="0.3">
      <c r="A2714" s="77" t="s">
        <v>2903</v>
      </c>
      <c r="B2714" s="77" t="s">
        <v>5701</v>
      </c>
      <c r="C2714" s="29">
        <v>6</v>
      </c>
      <c r="D2714" s="29">
        <v>55</v>
      </c>
      <c r="E2714" s="29">
        <v>282</v>
      </c>
      <c r="F2714" s="29">
        <v>3000</v>
      </c>
      <c r="G2714" s="29" t="s">
        <v>206</v>
      </c>
      <c r="H2714" s="313">
        <v>1863.45</v>
      </c>
      <c r="I2714" s="313">
        <v>1524.3020999999999</v>
      </c>
      <c r="J2714" s="313">
        <v>1203.7887000000001</v>
      </c>
      <c r="K2714" s="20">
        <v>41.2</v>
      </c>
      <c r="L2714" s="314">
        <v>0.5</v>
      </c>
      <c r="M2714" s="341">
        <v>4</v>
      </c>
      <c r="N2714" s="775"/>
      <c r="O2714" s="372">
        <f t="shared" si="108"/>
        <v>63623</v>
      </c>
      <c r="X2714" s="313">
        <v>55324.503260977515</v>
      </c>
    </row>
    <row r="2715" spans="1:24" x14ac:dyDescent="0.3">
      <c r="A2715" s="77" t="s">
        <v>2904</v>
      </c>
      <c r="B2715" s="77" t="s">
        <v>5702</v>
      </c>
      <c r="C2715" s="29">
        <v>7</v>
      </c>
      <c r="D2715" s="29">
        <v>55</v>
      </c>
      <c r="E2715" s="29">
        <v>332</v>
      </c>
      <c r="F2715" s="29">
        <v>3000</v>
      </c>
      <c r="G2715" s="29" t="s">
        <v>207</v>
      </c>
      <c r="H2715" s="313">
        <v>2196.7799999999997</v>
      </c>
      <c r="I2715" s="313">
        <v>1796.9660399999998</v>
      </c>
      <c r="J2715" s="313">
        <v>1419.11988</v>
      </c>
      <c r="K2715" s="20">
        <v>47.7</v>
      </c>
      <c r="L2715" s="314">
        <v>0.5</v>
      </c>
      <c r="M2715" s="341">
        <v>4</v>
      </c>
      <c r="N2715" s="775"/>
      <c r="O2715" s="372">
        <f t="shared" si="108"/>
        <v>72427</v>
      </c>
      <c r="X2715" s="313">
        <v>62980.191075656243</v>
      </c>
    </row>
    <row r="2716" spans="1:24" x14ac:dyDescent="0.3">
      <c r="A2716" s="77" t="s">
        <v>2905</v>
      </c>
      <c r="B2716" s="77" t="s">
        <v>5703</v>
      </c>
      <c r="C2716" s="29">
        <v>8</v>
      </c>
      <c r="D2716" s="29">
        <v>55</v>
      </c>
      <c r="E2716" s="29">
        <v>382</v>
      </c>
      <c r="F2716" s="29">
        <v>3000</v>
      </c>
      <c r="G2716" s="29" t="s">
        <v>208</v>
      </c>
      <c r="H2716" s="313">
        <v>2528.8799999999997</v>
      </c>
      <c r="I2716" s="313">
        <v>2068.6238399999997</v>
      </c>
      <c r="J2716" s="313">
        <v>1633.6564799999999</v>
      </c>
      <c r="K2716" s="20">
        <v>54.2</v>
      </c>
      <c r="L2716" s="314">
        <v>0.5</v>
      </c>
      <c r="M2716" s="341">
        <v>4</v>
      </c>
      <c r="N2716" s="775"/>
      <c r="O2716" s="372">
        <f t="shared" si="108"/>
        <v>81253</v>
      </c>
      <c r="X2716" s="313">
        <v>70654.500545310002</v>
      </c>
    </row>
    <row r="2717" spans="1:24" x14ac:dyDescent="0.3">
      <c r="A2717" s="77" t="s">
        <v>2906</v>
      </c>
      <c r="B2717" s="77" t="s">
        <v>5704</v>
      </c>
      <c r="C2717" s="29">
        <v>9</v>
      </c>
      <c r="D2717" s="29">
        <v>55</v>
      </c>
      <c r="E2717" s="29">
        <v>432</v>
      </c>
      <c r="F2717" s="29">
        <v>3000</v>
      </c>
      <c r="G2717" s="29" t="s">
        <v>209</v>
      </c>
      <c r="H2717" s="313">
        <v>2862.21</v>
      </c>
      <c r="I2717" s="313">
        <v>2341.2877800000001</v>
      </c>
      <c r="J2717" s="313">
        <v>1848.98766</v>
      </c>
      <c r="K2717" s="20">
        <v>60.7</v>
      </c>
      <c r="L2717" s="314">
        <v>0.5</v>
      </c>
      <c r="M2717" s="341">
        <v>4</v>
      </c>
      <c r="N2717" s="775"/>
      <c r="O2717" s="372">
        <f t="shared" si="108"/>
        <v>90093</v>
      </c>
      <c r="X2717" s="313">
        <v>78342.023465887498</v>
      </c>
    </row>
    <row r="2718" spans="1:24" x14ac:dyDescent="0.3">
      <c r="A2718" s="77" t="s">
        <v>2907</v>
      </c>
      <c r="B2718" s="77" t="s">
        <v>5705</v>
      </c>
      <c r="C2718" s="29">
        <v>10</v>
      </c>
      <c r="D2718" s="29">
        <v>55</v>
      </c>
      <c r="E2718" s="29">
        <v>482</v>
      </c>
      <c r="F2718" s="29">
        <v>3000</v>
      </c>
      <c r="G2718" s="29" t="s">
        <v>210</v>
      </c>
      <c r="H2718" s="313">
        <v>3195.54</v>
      </c>
      <c r="I2718" s="313">
        <v>2613.95172</v>
      </c>
      <c r="J2718" s="313">
        <v>2064.3188399999999</v>
      </c>
      <c r="K2718" s="20">
        <v>67.2</v>
      </c>
      <c r="L2718" s="314">
        <v>0.5</v>
      </c>
      <c r="M2718" s="341">
        <v>6</v>
      </c>
      <c r="N2718" s="775"/>
      <c r="O2718" s="372">
        <f t="shared" si="108"/>
        <v>98959</v>
      </c>
      <c r="X2718" s="313">
        <v>86050.884878640019</v>
      </c>
    </row>
    <row r="2719" spans="1:24" x14ac:dyDescent="0.3">
      <c r="A2719" s="77" t="s">
        <v>2908</v>
      </c>
      <c r="B2719" s="77" t="s">
        <v>5706</v>
      </c>
      <c r="C2719" s="29">
        <v>11</v>
      </c>
      <c r="D2719" s="29">
        <v>55</v>
      </c>
      <c r="E2719" s="29">
        <v>532</v>
      </c>
      <c r="F2719" s="29">
        <v>3000</v>
      </c>
      <c r="G2719" s="29" t="s">
        <v>211</v>
      </c>
      <c r="H2719" s="313">
        <v>3527.64</v>
      </c>
      <c r="I2719" s="313">
        <v>2885.6095199999995</v>
      </c>
      <c r="J2719" s="313">
        <v>2278.8554399999998</v>
      </c>
      <c r="K2719" s="20">
        <v>73.7</v>
      </c>
      <c r="L2719" s="314">
        <v>0.5</v>
      </c>
      <c r="M2719" s="341">
        <v>6</v>
      </c>
      <c r="N2719" s="775"/>
      <c r="O2719" s="372">
        <f t="shared" si="108"/>
        <v>107836</v>
      </c>
      <c r="X2719" s="313">
        <v>93770.24573515504</v>
      </c>
    </row>
    <row r="2720" spans="1:24" x14ac:dyDescent="0.3">
      <c r="A2720" s="77" t="s">
        <v>2909</v>
      </c>
      <c r="B2720" s="77" t="s">
        <v>5707</v>
      </c>
      <c r="C2720" s="29">
        <v>12</v>
      </c>
      <c r="D2720" s="29">
        <v>55</v>
      </c>
      <c r="E2720" s="29">
        <v>582</v>
      </c>
      <c r="F2720" s="29">
        <v>3000</v>
      </c>
      <c r="G2720" s="29" t="s">
        <v>212</v>
      </c>
      <c r="H2720" s="313">
        <v>3860.9700000000003</v>
      </c>
      <c r="I2720" s="313">
        <v>3158.2734599999999</v>
      </c>
      <c r="J2720" s="313">
        <v>2494.1866200000004</v>
      </c>
      <c r="K2720" s="20">
        <v>80.2</v>
      </c>
      <c r="L2720" s="314">
        <v>0.5</v>
      </c>
      <c r="M2720" s="341">
        <v>6</v>
      </c>
      <c r="N2720" s="775"/>
      <c r="O2720" s="372">
        <f t="shared" si="108"/>
        <v>116612</v>
      </c>
      <c r="X2720" s="313">
        <v>101402.03387259001</v>
      </c>
    </row>
    <row r="2721" spans="1:24" x14ac:dyDescent="0.3">
      <c r="A2721" s="77" t="s">
        <v>2910</v>
      </c>
      <c r="B2721" s="77" t="s">
        <v>5708</v>
      </c>
      <c r="C2721" s="29">
        <v>13</v>
      </c>
      <c r="D2721" s="29">
        <v>55</v>
      </c>
      <c r="E2721" s="29">
        <v>632</v>
      </c>
      <c r="F2721" s="29">
        <v>3000</v>
      </c>
      <c r="G2721" s="29" t="s">
        <v>213</v>
      </c>
      <c r="H2721" s="313">
        <v>4193.0700000000006</v>
      </c>
      <c r="I2721" s="313">
        <v>3429.9312600000003</v>
      </c>
      <c r="J2721" s="313">
        <v>2708.7232200000003</v>
      </c>
      <c r="K2721" s="20">
        <v>86.7</v>
      </c>
      <c r="L2721" s="314">
        <v>0.5</v>
      </c>
      <c r="M2721" s="341">
        <v>6</v>
      </c>
      <c r="N2721" s="775"/>
      <c r="O2721" s="372">
        <f t="shared" si="108"/>
        <v>125389</v>
      </c>
      <c r="X2721" s="313">
        <v>109033.822010025</v>
      </c>
    </row>
    <row r="2722" spans="1:24" x14ac:dyDescent="0.3">
      <c r="A2722" s="77" t="s">
        <v>2911</v>
      </c>
      <c r="B2722" s="77" t="s">
        <v>5709</v>
      </c>
      <c r="C2722" s="29">
        <v>14</v>
      </c>
      <c r="D2722" s="29">
        <v>55</v>
      </c>
      <c r="E2722" s="29">
        <v>682</v>
      </c>
      <c r="F2722" s="29">
        <v>3000</v>
      </c>
      <c r="G2722" s="29" t="s">
        <v>214</v>
      </c>
      <c r="H2722" s="313">
        <v>4526.3999999999996</v>
      </c>
      <c r="I2722" s="313">
        <v>3702.5951999999993</v>
      </c>
      <c r="J2722" s="313">
        <v>2924.0544</v>
      </c>
      <c r="K2722" s="20">
        <v>93.2</v>
      </c>
      <c r="L2722" s="314">
        <v>0.5</v>
      </c>
      <c r="M2722" s="341">
        <v>6</v>
      </c>
      <c r="N2722" s="776"/>
      <c r="O2722" s="372">
        <f t="shared" si="108"/>
        <v>134165</v>
      </c>
      <c r="X2722" s="313">
        <v>116665.61014746</v>
      </c>
    </row>
    <row r="2723" spans="1:24" x14ac:dyDescent="0.3">
      <c r="O2723" s="372">
        <f t="shared" si="108"/>
        <v>0</v>
      </c>
      <c r="R2723" s="397"/>
    </row>
    <row r="2724" spans="1:24" x14ac:dyDescent="0.3">
      <c r="A2724" s="77" t="s">
        <v>2912</v>
      </c>
      <c r="B2724" s="77" t="s">
        <v>5970</v>
      </c>
      <c r="C2724" s="29">
        <v>2</v>
      </c>
      <c r="D2724" s="29">
        <v>105</v>
      </c>
      <c r="E2724" s="29">
        <v>500</v>
      </c>
      <c r="F2724" s="29">
        <v>180</v>
      </c>
      <c r="G2724" s="29">
        <v>100</v>
      </c>
      <c r="H2724" s="313">
        <v>212</v>
      </c>
      <c r="I2724" s="313">
        <v>173.416</v>
      </c>
      <c r="J2724" s="313">
        <v>136.952</v>
      </c>
      <c r="K2724" s="20">
        <v>9.01</v>
      </c>
      <c r="L2724" s="314">
        <v>0.5</v>
      </c>
      <c r="M2724" s="346">
        <v>2</v>
      </c>
      <c r="N2724" s="779" t="s">
        <v>201</v>
      </c>
      <c r="O2724" s="372">
        <f t="shared" si="108"/>
        <v>22617</v>
      </c>
      <c r="X2724" s="313">
        <v>19667</v>
      </c>
    </row>
    <row r="2725" spans="1:24" x14ac:dyDescent="0.3">
      <c r="A2725" s="77" t="s">
        <v>2913</v>
      </c>
      <c r="B2725" s="77" t="s">
        <v>5971</v>
      </c>
      <c r="C2725" s="29">
        <v>3</v>
      </c>
      <c r="D2725" s="29">
        <v>105</v>
      </c>
      <c r="E2725" s="29">
        <v>500</v>
      </c>
      <c r="F2725" s="29">
        <v>280</v>
      </c>
      <c r="G2725" s="29">
        <v>200</v>
      </c>
      <c r="H2725" s="313">
        <v>318</v>
      </c>
      <c r="I2725" s="313">
        <v>260.12399999999997</v>
      </c>
      <c r="J2725" s="313">
        <v>205.428</v>
      </c>
      <c r="K2725" s="20">
        <v>12.92</v>
      </c>
      <c r="L2725" s="314">
        <v>0.5</v>
      </c>
      <c r="M2725" s="346">
        <v>4</v>
      </c>
      <c r="N2725" s="780"/>
      <c r="O2725" s="372">
        <f t="shared" si="108"/>
        <v>26623</v>
      </c>
      <c r="X2725" s="313">
        <v>23150</v>
      </c>
    </row>
    <row r="2726" spans="1:24" x14ac:dyDescent="0.3">
      <c r="A2726" s="77" t="s">
        <v>2914</v>
      </c>
      <c r="B2726" s="77" t="s">
        <v>5972</v>
      </c>
      <c r="C2726" s="29">
        <v>4</v>
      </c>
      <c r="D2726" s="29">
        <v>105</v>
      </c>
      <c r="E2726" s="29">
        <v>500</v>
      </c>
      <c r="F2726" s="29">
        <v>380</v>
      </c>
      <c r="G2726" s="29">
        <v>300</v>
      </c>
      <c r="H2726" s="313">
        <v>424</v>
      </c>
      <c r="I2726" s="313">
        <v>346.83199999999999</v>
      </c>
      <c r="J2726" s="313">
        <v>273.904</v>
      </c>
      <c r="K2726" s="20">
        <v>17.169999999999998</v>
      </c>
      <c r="L2726" s="314">
        <v>0.5</v>
      </c>
      <c r="M2726" s="346">
        <v>4</v>
      </c>
      <c r="N2726" s="780"/>
      <c r="O2726" s="372">
        <f t="shared" si="108"/>
        <v>30637</v>
      </c>
      <c r="X2726" s="313">
        <v>26641</v>
      </c>
    </row>
    <row r="2727" spans="1:24" x14ac:dyDescent="0.3">
      <c r="A2727" s="317" t="s">
        <v>2915</v>
      </c>
      <c r="B2727" s="317" t="s">
        <v>5973</v>
      </c>
      <c r="C2727" s="318">
        <v>5</v>
      </c>
      <c r="D2727" s="347">
        <v>105</v>
      </c>
      <c r="E2727" s="347">
        <v>500</v>
      </c>
      <c r="F2727" s="318">
        <v>480</v>
      </c>
      <c r="G2727" s="318">
        <v>400</v>
      </c>
      <c r="H2727" s="319">
        <v>530</v>
      </c>
      <c r="I2727" s="319">
        <v>433.53999999999996</v>
      </c>
      <c r="J2727" s="319">
        <v>342.38</v>
      </c>
      <c r="K2727" s="335">
        <v>21.25</v>
      </c>
      <c r="L2727" s="320">
        <v>0.5</v>
      </c>
      <c r="M2727" s="348">
        <v>4</v>
      </c>
      <c r="N2727" s="780"/>
      <c r="O2727" s="372">
        <f t="shared" si="108"/>
        <v>34656</v>
      </c>
      <c r="X2727" s="319">
        <v>30136</v>
      </c>
    </row>
    <row r="2728" spans="1:24" x14ac:dyDescent="0.3">
      <c r="A2728" s="77" t="s">
        <v>2916</v>
      </c>
      <c r="B2728" s="77" t="s">
        <v>5974</v>
      </c>
      <c r="C2728" s="29">
        <v>6</v>
      </c>
      <c r="D2728" s="29">
        <v>105</v>
      </c>
      <c r="E2728" s="29">
        <v>500</v>
      </c>
      <c r="F2728" s="29">
        <v>580</v>
      </c>
      <c r="G2728" s="29">
        <v>500</v>
      </c>
      <c r="H2728" s="313">
        <v>636</v>
      </c>
      <c r="I2728" s="313">
        <v>520.24799999999993</v>
      </c>
      <c r="J2728" s="313">
        <v>410.85599999999999</v>
      </c>
      <c r="K2728" s="20">
        <v>25.5</v>
      </c>
      <c r="L2728" s="314">
        <v>0.5</v>
      </c>
      <c r="M2728" s="346">
        <v>4</v>
      </c>
      <c r="N2728" s="780"/>
      <c r="O2728" s="372">
        <f t="shared" si="108"/>
        <v>38687</v>
      </c>
      <c r="X2728" s="313">
        <v>33641</v>
      </c>
    </row>
    <row r="2729" spans="1:24" x14ac:dyDescent="0.3">
      <c r="A2729" s="77" t="s">
        <v>2917</v>
      </c>
      <c r="B2729" s="77" t="s">
        <v>5975</v>
      </c>
      <c r="C2729" s="29">
        <v>7</v>
      </c>
      <c r="D2729" s="29">
        <v>105</v>
      </c>
      <c r="E2729" s="29">
        <v>500</v>
      </c>
      <c r="F2729" s="29">
        <v>680</v>
      </c>
      <c r="G2729" s="29">
        <v>600</v>
      </c>
      <c r="H2729" s="313">
        <v>742</v>
      </c>
      <c r="I2729" s="313">
        <v>606.95600000000002</v>
      </c>
      <c r="J2729" s="313">
        <v>479.33199999999999</v>
      </c>
      <c r="K2729" s="20">
        <v>29.75</v>
      </c>
      <c r="L2729" s="314">
        <v>0.5</v>
      </c>
      <c r="M2729" s="346">
        <v>4</v>
      </c>
      <c r="N2729" s="780"/>
      <c r="O2729" s="372">
        <f t="shared" si="108"/>
        <v>42725</v>
      </c>
      <c r="X2729" s="313">
        <v>37152</v>
      </c>
    </row>
    <row r="2730" spans="1:24" x14ac:dyDescent="0.3">
      <c r="A2730" s="317" t="s">
        <v>2918</v>
      </c>
      <c r="B2730" s="317" t="s">
        <v>5976</v>
      </c>
      <c r="C2730" s="318">
        <v>8</v>
      </c>
      <c r="D2730" s="347">
        <v>105</v>
      </c>
      <c r="E2730" s="347">
        <v>500</v>
      </c>
      <c r="F2730" s="318">
        <v>780</v>
      </c>
      <c r="G2730" s="318">
        <v>700</v>
      </c>
      <c r="H2730" s="319">
        <v>848</v>
      </c>
      <c r="I2730" s="319">
        <v>693.66399999999999</v>
      </c>
      <c r="J2730" s="319">
        <v>547.80799999999999</v>
      </c>
      <c r="K2730" s="335">
        <v>33.83</v>
      </c>
      <c r="L2730" s="320">
        <v>0.5</v>
      </c>
      <c r="M2730" s="348">
        <v>4</v>
      </c>
      <c r="N2730" s="780"/>
      <c r="O2730" s="372">
        <f t="shared" si="108"/>
        <v>46772</v>
      </c>
      <c r="X2730" s="319">
        <v>40671</v>
      </c>
    </row>
    <row r="2731" spans="1:24" ht="15.6" x14ac:dyDescent="0.3">
      <c r="C2731" s="311"/>
      <c r="D2731" s="311"/>
      <c r="E2731" s="311"/>
      <c r="F2731" s="311"/>
      <c r="G2731" s="311"/>
      <c r="H2731" s="33"/>
      <c r="I2731" s="33"/>
      <c r="J2731" s="33"/>
      <c r="K2731" s="336"/>
      <c r="L2731" s="322"/>
      <c r="M2731" s="349"/>
      <c r="N2731" s="350"/>
      <c r="O2731" s="372">
        <f t="shared" si="108"/>
        <v>0</v>
      </c>
      <c r="X2731" s="33"/>
    </row>
    <row r="2732" spans="1:24" ht="15.6" x14ac:dyDescent="0.3">
      <c r="A2732" s="324"/>
      <c r="B2732" s="325" t="s">
        <v>175</v>
      </c>
      <c r="C2732" s="324"/>
      <c r="D2732" s="324"/>
      <c r="E2732" s="324"/>
      <c r="F2732" s="324"/>
      <c r="G2732" s="324"/>
      <c r="H2732" s="326"/>
      <c r="I2732" s="326"/>
      <c r="J2732" s="326"/>
      <c r="K2732" s="337"/>
      <c r="L2732" s="327"/>
      <c r="M2732" s="345"/>
      <c r="N2732" s="351"/>
      <c r="O2732" s="372">
        <f t="shared" si="108"/>
        <v>0</v>
      </c>
      <c r="X2732" s="328"/>
    </row>
    <row r="2733" spans="1:24" x14ac:dyDescent="0.3">
      <c r="A2733" s="77" t="s">
        <v>2919</v>
      </c>
      <c r="B2733" s="77" t="s">
        <v>5977</v>
      </c>
      <c r="C2733" s="29">
        <v>2</v>
      </c>
      <c r="D2733" s="29">
        <v>105</v>
      </c>
      <c r="E2733" s="29">
        <v>550</v>
      </c>
      <c r="F2733" s="29">
        <v>180</v>
      </c>
      <c r="G2733" s="29">
        <v>100</v>
      </c>
      <c r="H2733" s="313">
        <v>232</v>
      </c>
      <c r="I2733" s="313">
        <v>189.77599999999998</v>
      </c>
      <c r="J2733" s="313">
        <v>149.87200000000001</v>
      </c>
      <c r="K2733" s="20">
        <v>9.35</v>
      </c>
      <c r="L2733" s="314">
        <v>0.5</v>
      </c>
      <c r="M2733" s="346">
        <v>2</v>
      </c>
      <c r="N2733" s="779" t="s">
        <v>201</v>
      </c>
      <c r="O2733" s="372">
        <f t="shared" si="108"/>
        <v>24329</v>
      </c>
      <c r="X2733" s="313">
        <v>21156</v>
      </c>
    </row>
    <row r="2734" spans="1:24" x14ac:dyDescent="0.3">
      <c r="A2734" s="77" t="s">
        <v>2920</v>
      </c>
      <c r="B2734" s="77" t="s">
        <v>5978</v>
      </c>
      <c r="C2734" s="29">
        <v>3</v>
      </c>
      <c r="D2734" s="29">
        <v>105</v>
      </c>
      <c r="E2734" s="29">
        <v>550</v>
      </c>
      <c r="F2734" s="29">
        <v>280</v>
      </c>
      <c r="G2734" s="29">
        <v>200</v>
      </c>
      <c r="H2734" s="313">
        <v>348</v>
      </c>
      <c r="I2734" s="313">
        <v>284.66399999999999</v>
      </c>
      <c r="J2734" s="313">
        <v>224.80799999999999</v>
      </c>
      <c r="K2734" s="20">
        <v>13.77</v>
      </c>
      <c r="L2734" s="314">
        <v>0.5</v>
      </c>
      <c r="M2734" s="346">
        <v>4</v>
      </c>
      <c r="N2734" s="780"/>
      <c r="O2734" s="372">
        <f t="shared" si="108"/>
        <v>28730</v>
      </c>
      <c r="X2734" s="313">
        <v>24983</v>
      </c>
    </row>
    <row r="2735" spans="1:24" x14ac:dyDescent="0.3">
      <c r="A2735" s="77" t="s">
        <v>2921</v>
      </c>
      <c r="B2735" s="77" t="s">
        <v>5979</v>
      </c>
      <c r="C2735" s="29">
        <v>4</v>
      </c>
      <c r="D2735" s="29">
        <v>105</v>
      </c>
      <c r="E2735" s="29">
        <v>550</v>
      </c>
      <c r="F2735" s="29">
        <v>380</v>
      </c>
      <c r="G2735" s="29">
        <v>300</v>
      </c>
      <c r="H2735" s="313">
        <v>464</v>
      </c>
      <c r="I2735" s="313">
        <v>379.55199999999996</v>
      </c>
      <c r="J2735" s="313">
        <v>299.74400000000003</v>
      </c>
      <c r="K2735" s="20">
        <v>18.36</v>
      </c>
      <c r="L2735" s="314">
        <v>0.5</v>
      </c>
      <c r="M2735" s="346">
        <v>4</v>
      </c>
      <c r="N2735" s="780"/>
      <c r="O2735" s="372">
        <f t="shared" si="108"/>
        <v>33148</v>
      </c>
      <c r="X2735" s="313">
        <v>28824</v>
      </c>
    </row>
    <row r="2736" spans="1:24" x14ac:dyDescent="0.3">
      <c r="A2736" s="317" t="s">
        <v>2922</v>
      </c>
      <c r="B2736" s="317" t="s">
        <v>5980</v>
      </c>
      <c r="C2736" s="318">
        <v>5</v>
      </c>
      <c r="D2736" s="347">
        <v>105</v>
      </c>
      <c r="E2736" s="347">
        <v>550</v>
      </c>
      <c r="F2736" s="318">
        <v>480</v>
      </c>
      <c r="G2736" s="318">
        <v>400</v>
      </c>
      <c r="H2736" s="319">
        <v>580</v>
      </c>
      <c r="I2736" s="319">
        <v>474.44</v>
      </c>
      <c r="J2736" s="319">
        <v>374.68</v>
      </c>
      <c r="K2736" s="335">
        <v>22.78</v>
      </c>
      <c r="L2736" s="320">
        <v>0.5</v>
      </c>
      <c r="M2736" s="348">
        <v>4</v>
      </c>
      <c r="N2736" s="780"/>
      <c r="O2736" s="372">
        <f t="shared" si="108"/>
        <v>37572</v>
      </c>
      <c r="X2736" s="319">
        <v>32671</v>
      </c>
    </row>
    <row r="2737" spans="1:24" x14ac:dyDescent="0.3">
      <c r="A2737" s="77" t="s">
        <v>2923</v>
      </c>
      <c r="B2737" s="77" t="s">
        <v>5981</v>
      </c>
      <c r="C2737" s="29">
        <v>6</v>
      </c>
      <c r="D2737" s="29">
        <v>105</v>
      </c>
      <c r="E2737" s="29">
        <v>550</v>
      </c>
      <c r="F2737" s="29">
        <v>580</v>
      </c>
      <c r="G2737" s="29">
        <v>500</v>
      </c>
      <c r="H2737" s="313">
        <v>696</v>
      </c>
      <c r="I2737" s="313">
        <v>569.32799999999997</v>
      </c>
      <c r="J2737" s="313">
        <v>449.61599999999999</v>
      </c>
      <c r="K2737" s="20">
        <v>27.37</v>
      </c>
      <c r="L2737" s="314">
        <v>0.5</v>
      </c>
      <c r="M2737" s="346">
        <v>4</v>
      </c>
      <c r="N2737" s="780"/>
      <c r="O2737" s="372">
        <f t="shared" si="108"/>
        <v>42004</v>
      </c>
      <c r="X2737" s="313">
        <v>36525</v>
      </c>
    </row>
    <row r="2738" spans="1:24" x14ac:dyDescent="0.3">
      <c r="A2738" s="77" t="s">
        <v>2924</v>
      </c>
      <c r="B2738" s="77" t="s">
        <v>5982</v>
      </c>
      <c r="C2738" s="29">
        <v>7</v>
      </c>
      <c r="D2738" s="29">
        <v>105</v>
      </c>
      <c r="E2738" s="29">
        <v>550</v>
      </c>
      <c r="F2738" s="29">
        <v>680</v>
      </c>
      <c r="G2738" s="29">
        <v>600</v>
      </c>
      <c r="H2738" s="313">
        <v>812</v>
      </c>
      <c r="I2738" s="313">
        <v>664.21600000000001</v>
      </c>
      <c r="J2738" s="313">
        <v>524.55200000000002</v>
      </c>
      <c r="K2738" s="20">
        <v>31.79</v>
      </c>
      <c r="L2738" s="314">
        <v>0.5</v>
      </c>
      <c r="M2738" s="346">
        <v>4</v>
      </c>
      <c r="N2738" s="780"/>
      <c r="O2738" s="372">
        <f t="shared" si="108"/>
        <v>46447</v>
      </c>
      <c r="X2738" s="313">
        <v>40389</v>
      </c>
    </row>
    <row r="2739" spans="1:24" x14ac:dyDescent="0.3">
      <c r="A2739" s="317" t="s">
        <v>2925</v>
      </c>
      <c r="B2739" s="317" t="s">
        <v>5983</v>
      </c>
      <c r="C2739" s="318">
        <v>8</v>
      </c>
      <c r="D2739" s="347">
        <v>105</v>
      </c>
      <c r="E2739" s="347">
        <v>550</v>
      </c>
      <c r="F2739" s="318">
        <v>780</v>
      </c>
      <c r="G2739" s="318">
        <v>700</v>
      </c>
      <c r="H2739" s="319">
        <v>928</v>
      </c>
      <c r="I2739" s="319">
        <v>759.10399999999993</v>
      </c>
      <c r="J2739" s="319">
        <v>599.48800000000006</v>
      </c>
      <c r="K2739" s="335">
        <v>36.379999999999995</v>
      </c>
      <c r="L2739" s="320">
        <v>0.5</v>
      </c>
      <c r="M2739" s="348">
        <v>4</v>
      </c>
      <c r="N2739" s="780"/>
      <c r="O2739" s="372">
        <f t="shared" si="108"/>
        <v>50899</v>
      </c>
      <c r="X2739" s="319">
        <v>44260</v>
      </c>
    </row>
    <row r="2740" spans="1:24" ht="15.6" x14ac:dyDescent="0.3">
      <c r="H2740" s="30"/>
      <c r="I2740" s="30"/>
      <c r="J2740" s="30"/>
      <c r="K2740" s="338"/>
      <c r="M2740" s="24"/>
      <c r="N2740" s="350"/>
      <c r="O2740" s="372">
        <f t="shared" si="108"/>
        <v>0</v>
      </c>
      <c r="X2740" s="30"/>
    </row>
    <row r="2741" spans="1:24" ht="15.6" x14ac:dyDescent="0.3">
      <c r="B2741" s="325" t="s">
        <v>176</v>
      </c>
      <c r="H2741" s="30"/>
      <c r="I2741" s="30"/>
      <c r="J2741" s="30"/>
      <c r="K2741" s="338"/>
      <c r="M2741" s="24"/>
      <c r="N2741" s="350"/>
      <c r="O2741" s="372">
        <f t="shared" si="108"/>
        <v>0</v>
      </c>
      <c r="X2741" s="30"/>
    </row>
    <row r="2742" spans="1:24" x14ac:dyDescent="0.3">
      <c r="A2742" s="77" t="s">
        <v>2926</v>
      </c>
      <c r="B2742" s="77" t="s">
        <v>5984</v>
      </c>
      <c r="C2742" s="29">
        <v>2</v>
      </c>
      <c r="D2742" s="29">
        <v>105</v>
      </c>
      <c r="E2742" s="29">
        <v>750</v>
      </c>
      <c r="F2742" s="29">
        <v>180</v>
      </c>
      <c r="G2742" s="29">
        <v>100</v>
      </c>
      <c r="H2742" s="313">
        <v>316</v>
      </c>
      <c r="I2742" s="313">
        <v>258.488</v>
      </c>
      <c r="J2742" s="313">
        <v>204.136</v>
      </c>
      <c r="K2742" s="20">
        <v>11.9</v>
      </c>
      <c r="L2742" s="314">
        <v>0.5</v>
      </c>
      <c r="M2742" s="346">
        <v>2</v>
      </c>
      <c r="N2742" s="779" t="s">
        <v>201</v>
      </c>
      <c r="O2742" s="372">
        <f t="shared" si="108"/>
        <v>26709</v>
      </c>
      <c r="X2742" s="313">
        <v>23225</v>
      </c>
    </row>
    <row r="2743" spans="1:24" x14ac:dyDescent="0.3">
      <c r="A2743" s="77" t="s">
        <v>2927</v>
      </c>
      <c r="B2743" s="77" t="s">
        <v>5985</v>
      </c>
      <c r="C2743" s="29">
        <v>3</v>
      </c>
      <c r="D2743" s="29">
        <v>105</v>
      </c>
      <c r="E2743" s="29">
        <v>750</v>
      </c>
      <c r="F2743" s="29">
        <v>280</v>
      </c>
      <c r="G2743" s="29">
        <v>200</v>
      </c>
      <c r="H2743" s="313">
        <v>474</v>
      </c>
      <c r="I2743" s="313">
        <v>387.73199999999997</v>
      </c>
      <c r="J2743" s="313">
        <v>306.20400000000001</v>
      </c>
      <c r="K2743" s="20">
        <v>17.68</v>
      </c>
      <c r="L2743" s="314">
        <v>0.5</v>
      </c>
      <c r="M2743" s="346">
        <v>4</v>
      </c>
      <c r="N2743" s="780"/>
      <c r="O2743" s="372">
        <f t="shared" si="108"/>
        <v>32171</v>
      </c>
      <c r="X2743" s="313">
        <v>27975</v>
      </c>
    </row>
    <row r="2744" spans="1:24" x14ac:dyDescent="0.3">
      <c r="A2744" s="77" t="s">
        <v>2928</v>
      </c>
      <c r="B2744" s="77" t="s">
        <v>5986</v>
      </c>
      <c r="C2744" s="29">
        <v>4</v>
      </c>
      <c r="D2744" s="29">
        <v>105</v>
      </c>
      <c r="E2744" s="29">
        <v>750</v>
      </c>
      <c r="F2744" s="29">
        <v>380</v>
      </c>
      <c r="G2744" s="29">
        <v>300</v>
      </c>
      <c r="H2744" s="313">
        <v>632</v>
      </c>
      <c r="I2744" s="313">
        <v>516.976</v>
      </c>
      <c r="J2744" s="313">
        <v>408.27199999999999</v>
      </c>
      <c r="K2744" s="20">
        <v>23.46</v>
      </c>
      <c r="L2744" s="314">
        <v>0.5</v>
      </c>
      <c r="M2744" s="346">
        <v>4</v>
      </c>
      <c r="N2744" s="780"/>
      <c r="O2744" s="372">
        <f t="shared" si="108"/>
        <v>37645</v>
      </c>
      <c r="X2744" s="313">
        <v>32735</v>
      </c>
    </row>
    <row r="2745" spans="1:24" x14ac:dyDescent="0.3">
      <c r="A2745" s="317" t="s">
        <v>2929</v>
      </c>
      <c r="B2745" s="317" t="s">
        <v>5987</v>
      </c>
      <c r="C2745" s="318">
        <v>5</v>
      </c>
      <c r="D2745" s="347">
        <v>105</v>
      </c>
      <c r="E2745" s="347">
        <v>750</v>
      </c>
      <c r="F2745" s="318">
        <v>480</v>
      </c>
      <c r="G2745" s="318">
        <v>400</v>
      </c>
      <c r="H2745" s="319">
        <v>790</v>
      </c>
      <c r="I2745" s="319">
        <v>646.21999999999991</v>
      </c>
      <c r="J2745" s="319">
        <v>510.34000000000003</v>
      </c>
      <c r="K2745" s="335">
        <v>29.24</v>
      </c>
      <c r="L2745" s="320">
        <v>0.5</v>
      </c>
      <c r="M2745" s="348">
        <v>4</v>
      </c>
      <c r="N2745" s="780"/>
      <c r="O2745" s="372">
        <f t="shared" si="108"/>
        <v>43130</v>
      </c>
      <c r="X2745" s="319">
        <v>37504</v>
      </c>
    </row>
    <row r="2746" spans="1:24" x14ac:dyDescent="0.3">
      <c r="A2746" s="77" t="s">
        <v>2930</v>
      </c>
      <c r="B2746" s="77" t="s">
        <v>5988</v>
      </c>
      <c r="C2746" s="29">
        <v>6</v>
      </c>
      <c r="D2746" s="29">
        <v>105</v>
      </c>
      <c r="E2746" s="29">
        <v>750</v>
      </c>
      <c r="F2746" s="29">
        <v>580</v>
      </c>
      <c r="G2746" s="29">
        <v>500</v>
      </c>
      <c r="H2746" s="313">
        <v>948</v>
      </c>
      <c r="I2746" s="313">
        <v>775.46399999999994</v>
      </c>
      <c r="J2746" s="313">
        <v>612.40800000000002</v>
      </c>
      <c r="K2746" s="20">
        <v>35.19</v>
      </c>
      <c r="L2746" s="314">
        <v>0.5</v>
      </c>
      <c r="M2746" s="346">
        <v>4</v>
      </c>
      <c r="N2746" s="780"/>
      <c r="O2746" s="372">
        <f t="shared" si="108"/>
        <v>48627</v>
      </c>
      <c r="X2746" s="313">
        <v>42284</v>
      </c>
    </row>
    <row r="2747" spans="1:24" x14ac:dyDescent="0.3">
      <c r="A2747" s="77" t="s">
        <v>2931</v>
      </c>
      <c r="B2747" s="77" t="s">
        <v>5989</v>
      </c>
      <c r="C2747" s="29">
        <v>7</v>
      </c>
      <c r="D2747" s="29">
        <v>105</v>
      </c>
      <c r="E2747" s="29">
        <v>750</v>
      </c>
      <c r="F2747" s="29">
        <v>680</v>
      </c>
      <c r="G2747" s="29">
        <v>600</v>
      </c>
      <c r="H2747" s="313">
        <v>1106</v>
      </c>
      <c r="I2747" s="313">
        <v>904.70799999999997</v>
      </c>
      <c r="J2747" s="313">
        <v>714.476</v>
      </c>
      <c r="K2747" s="20">
        <v>40.97</v>
      </c>
      <c r="L2747" s="314">
        <v>0.5</v>
      </c>
      <c r="M2747" s="346">
        <v>4</v>
      </c>
      <c r="N2747" s="780"/>
      <c r="O2747" s="372">
        <f t="shared" si="108"/>
        <v>54135</v>
      </c>
      <c r="X2747" s="313">
        <v>47074</v>
      </c>
    </row>
    <row r="2748" spans="1:24" x14ac:dyDescent="0.3">
      <c r="A2748" s="317" t="s">
        <v>2932</v>
      </c>
      <c r="B2748" s="317" t="s">
        <v>5990</v>
      </c>
      <c r="C2748" s="318">
        <v>8</v>
      </c>
      <c r="D2748" s="347">
        <v>105</v>
      </c>
      <c r="E2748" s="347">
        <v>750</v>
      </c>
      <c r="F2748" s="318">
        <v>780</v>
      </c>
      <c r="G2748" s="318">
        <v>700</v>
      </c>
      <c r="H2748" s="319">
        <v>1264</v>
      </c>
      <c r="I2748" s="319">
        <v>1033.952</v>
      </c>
      <c r="J2748" s="319">
        <v>816.54399999999998</v>
      </c>
      <c r="K2748" s="335">
        <v>46.75</v>
      </c>
      <c r="L2748" s="320">
        <v>0.5</v>
      </c>
      <c r="M2748" s="348">
        <v>4</v>
      </c>
      <c r="N2748" s="780"/>
      <c r="O2748" s="372">
        <f t="shared" si="108"/>
        <v>59654</v>
      </c>
      <c r="X2748" s="319">
        <v>51873</v>
      </c>
    </row>
    <row r="2749" spans="1:24" x14ac:dyDescent="0.3">
      <c r="H2749" s="30"/>
      <c r="I2749" s="30"/>
      <c r="J2749" s="30"/>
      <c r="K2749" s="338"/>
      <c r="M2749" s="24"/>
      <c r="O2749" s="372">
        <f t="shared" si="108"/>
        <v>0</v>
      </c>
      <c r="X2749" s="30"/>
    </row>
    <row r="2750" spans="1:24" x14ac:dyDescent="0.3">
      <c r="B2750" s="325" t="s">
        <v>177</v>
      </c>
      <c r="H2750" s="30"/>
      <c r="I2750" s="30"/>
      <c r="J2750" s="30"/>
      <c r="K2750" s="338"/>
      <c r="M2750" s="24"/>
      <c r="O2750" s="372">
        <f t="shared" si="108"/>
        <v>0</v>
      </c>
      <c r="X2750" s="30"/>
    </row>
    <row r="2751" spans="1:24" x14ac:dyDescent="0.3">
      <c r="A2751" s="77" t="s">
        <v>2933</v>
      </c>
      <c r="B2751" s="77" t="s">
        <v>5991</v>
      </c>
      <c r="C2751" s="29">
        <v>2</v>
      </c>
      <c r="D2751" s="29">
        <v>105</v>
      </c>
      <c r="E2751" s="29">
        <v>1000</v>
      </c>
      <c r="F2751" s="29">
        <v>180</v>
      </c>
      <c r="G2751" s="29">
        <v>100</v>
      </c>
      <c r="H2751" s="313">
        <v>422</v>
      </c>
      <c r="I2751" s="313">
        <v>345.19599999999997</v>
      </c>
      <c r="J2751" s="313">
        <v>272.61200000000002</v>
      </c>
      <c r="K2751" s="20">
        <v>15.13</v>
      </c>
      <c r="L2751" s="314">
        <v>0.5</v>
      </c>
      <c r="M2751" s="346">
        <v>2</v>
      </c>
      <c r="N2751" s="779" t="s">
        <v>201</v>
      </c>
      <c r="O2751" s="372">
        <f t="shared" si="108"/>
        <v>28269</v>
      </c>
      <c r="X2751" s="313">
        <v>24582</v>
      </c>
    </row>
    <row r="2752" spans="1:24" x14ac:dyDescent="0.3">
      <c r="A2752" s="77" t="s">
        <v>2934</v>
      </c>
      <c r="B2752" s="77" t="s">
        <v>5992</v>
      </c>
      <c r="C2752" s="29">
        <v>3</v>
      </c>
      <c r="D2752" s="29">
        <v>105</v>
      </c>
      <c r="E2752" s="29">
        <v>1000</v>
      </c>
      <c r="F2752" s="29">
        <v>280</v>
      </c>
      <c r="G2752" s="29">
        <v>200</v>
      </c>
      <c r="H2752" s="313">
        <v>633</v>
      </c>
      <c r="I2752" s="313">
        <v>517.79399999999998</v>
      </c>
      <c r="J2752" s="313">
        <v>408.91800000000001</v>
      </c>
      <c r="K2752" s="20">
        <v>22.61</v>
      </c>
      <c r="L2752" s="314">
        <v>0.5</v>
      </c>
      <c r="M2752" s="346">
        <v>4</v>
      </c>
      <c r="N2752" s="780"/>
      <c r="O2752" s="372">
        <f t="shared" si="108"/>
        <v>34517</v>
      </c>
      <c r="X2752" s="313">
        <v>30015</v>
      </c>
    </row>
    <row r="2753" spans="1:24" x14ac:dyDescent="0.3">
      <c r="A2753" s="77" t="s">
        <v>2935</v>
      </c>
      <c r="B2753" s="77" t="s">
        <v>5993</v>
      </c>
      <c r="C2753" s="29">
        <v>4</v>
      </c>
      <c r="D2753" s="29">
        <v>105</v>
      </c>
      <c r="E2753" s="29">
        <v>1000</v>
      </c>
      <c r="F2753" s="29">
        <v>380</v>
      </c>
      <c r="G2753" s="29">
        <v>300</v>
      </c>
      <c r="H2753" s="313">
        <v>844</v>
      </c>
      <c r="I2753" s="313">
        <v>690.39199999999994</v>
      </c>
      <c r="J2753" s="313">
        <v>545.22400000000005</v>
      </c>
      <c r="K2753" s="20">
        <v>29.92</v>
      </c>
      <c r="L2753" s="314">
        <v>0.5</v>
      </c>
      <c r="M2753" s="346">
        <v>4</v>
      </c>
      <c r="N2753" s="780"/>
      <c r="O2753" s="372">
        <f t="shared" si="108"/>
        <v>40777</v>
      </c>
      <c r="X2753" s="313">
        <v>35458</v>
      </c>
    </row>
    <row r="2754" spans="1:24" x14ac:dyDescent="0.3">
      <c r="A2754" s="317" t="s">
        <v>2936</v>
      </c>
      <c r="B2754" s="317" t="s">
        <v>5994</v>
      </c>
      <c r="C2754" s="318">
        <v>5</v>
      </c>
      <c r="D2754" s="347">
        <v>105</v>
      </c>
      <c r="E2754" s="347">
        <v>1000</v>
      </c>
      <c r="F2754" s="318">
        <v>480</v>
      </c>
      <c r="G2754" s="318">
        <v>400</v>
      </c>
      <c r="H2754" s="319">
        <v>1055</v>
      </c>
      <c r="I2754" s="319">
        <v>862.9899999999999</v>
      </c>
      <c r="J2754" s="319">
        <v>681.53</v>
      </c>
      <c r="K2754" s="335">
        <v>37.229999999999997</v>
      </c>
      <c r="L2754" s="320">
        <v>0.5</v>
      </c>
      <c r="M2754" s="348">
        <v>4</v>
      </c>
      <c r="N2754" s="780"/>
      <c r="O2754" s="372">
        <f t="shared" si="108"/>
        <v>47050</v>
      </c>
      <c r="X2754" s="319">
        <v>40913</v>
      </c>
    </row>
    <row r="2755" spans="1:24" x14ac:dyDescent="0.3">
      <c r="A2755" s="77" t="s">
        <v>2937</v>
      </c>
      <c r="B2755" s="77" t="s">
        <v>5995</v>
      </c>
      <c r="C2755" s="29">
        <v>6</v>
      </c>
      <c r="D2755" s="29">
        <v>105</v>
      </c>
      <c r="E2755" s="29">
        <v>1000</v>
      </c>
      <c r="F2755" s="29">
        <v>580</v>
      </c>
      <c r="G2755" s="29">
        <v>500</v>
      </c>
      <c r="H2755" s="313">
        <v>1266</v>
      </c>
      <c r="I2755" s="313">
        <v>1035.588</v>
      </c>
      <c r="J2755" s="313">
        <v>817.83600000000001</v>
      </c>
      <c r="K2755" s="20">
        <v>44.71</v>
      </c>
      <c r="L2755" s="314">
        <v>0.5</v>
      </c>
      <c r="M2755" s="346">
        <v>4</v>
      </c>
      <c r="N2755" s="780"/>
      <c r="O2755" s="372">
        <f t="shared" si="108"/>
        <v>53337</v>
      </c>
      <c r="P2755" s="395">
        <v>1341</v>
      </c>
      <c r="Q2755" s="396">
        <f>P2755/H2755-1</f>
        <v>5.9241706161137442E-2</v>
      </c>
      <c r="X2755" s="313">
        <v>46380</v>
      </c>
    </row>
    <row r="2756" spans="1:24" x14ac:dyDescent="0.3">
      <c r="A2756" s="77" t="s">
        <v>2938</v>
      </c>
      <c r="B2756" s="77" t="s">
        <v>5996</v>
      </c>
      <c r="C2756" s="29">
        <v>7</v>
      </c>
      <c r="D2756" s="29">
        <v>105</v>
      </c>
      <c r="E2756" s="29">
        <v>1000</v>
      </c>
      <c r="F2756" s="29">
        <v>680</v>
      </c>
      <c r="G2756" s="29">
        <v>600</v>
      </c>
      <c r="H2756" s="313">
        <v>1477</v>
      </c>
      <c r="I2756" s="313">
        <v>1208.1859999999999</v>
      </c>
      <c r="J2756" s="313">
        <v>954.14200000000005</v>
      </c>
      <c r="K2756" s="20">
        <v>52.02</v>
      </c>
      <c r="L2756" s="314">
        <v>0.5</v>
      </c>
      <c r="M2756" s="346">
        <v>4</v>
      </c>
      <c r="N2756" s="780"/>
      <c r="O2756" s="372">
        <f t="shared" si="108"/>
        <v>59637</v>
      </c>
      <c r="X2756" s="313">
        <v>51858</v>
      </c>
    </row>
    <row r="2757" spans="1:24" x14ac:dyDescent="0.3">
      <c r="A2757" s="317" t="s">
        <v>2939</v>
      </c>
      <c r="B2757" s="317" t="s">
        <v>5997</v>
      </c>
      <c r="C2757" s="318">
        <v>8</v>
      </c>
      <c r="D2757" s="347">
        <v>105</v>
      </c>
      <c r="E2757" s="347">
        <v>1000</v>
      </c>
      <c r="F2757" s="318">
        <v>780</v>
      </c>
      <c r="G2757" s="318">
        <v>700</v>
      </c>
      <c r="H2757" s="319">
        <v>1688</v>
      </c>
      <c r="I2757" s="319">
        <v>1380.7839999999999</v>
      </c>
      <c r="J2757" s="319">
        <v>1090.4480000000001</v>
      </c>
      <c r="K2757" s="335">
        <v>59.5</v>
      </c>
      <c r="L2757" s="320">
        <v>0.5</v>
      </c>
      <c r="M2757" s="348">
        <v>4</v>
      </c>
      <c r="N2757" s="780"/>
      <c r="O2757" s="372">
        <f t="shared" si="108"/>
        <v>65949</v>
      </c>
      <c r="X2757" s="319">
        <v>57347</v>
      </c>
    </row>
    <row r="2758" spans="1:24" x14ac:dyDescent="0.3">
      <c r="H2758" s="30"/>
      <c r="I2758" s="30"/>
      <c r="J2758" s="30"/>
      <c r="K2758" s="338"/>
      <c r="M2758" s="24"/>
      <c r="O2758" s="372">
        <f t="shared" si="108"/>
        <v>0</v>
      </c>
      <c r="X2758" s="30"/>
    </row>
    <row r="2759" spans="1:24" x14ac:dyDescent="0.3">
      <c r="B2759" s="325" t="s">
        <v>178</v>
      </c>
      <c r="H2759" s="30"/>
      <c r="I2759" s="30"/>
      <c r="J2759" s="30"/>
      <c r="K2759" s="338"/>
      <c r="M2759" s="24"/>
      <c r="O2759" s="372">
        <f t="shared" si="108"/>
        <v>0</v>
      </c>
      <c r="X2759" s="30"/>
    </row>
    <row r="2760" spans="1:24" x14ac:dyDescent="0.3">
      <c r="A2760" s="77" t="s">
        <v>5891</v>
      </c>
      <c r="B2760" s="77" t="s">
        <v>5892</v>
      </c>
      <c r="C2760" s="29">
        <v>2</v>
      </c>
      <c r="D2760" s="29">
        <v>107</v>
      </c>
      <c r="E2760" s="29">
        <v>1250</v>
      </c>
      <c r="F2760" s="29">
        <v>180</v>
      </c>
      <c r="G2760" s="29">
        <v>100</v>
      </c>
      <c r="H2760" s="313">
        <v>528</v>
      </c>
      <c r="I2760" s="313">
        <v>432</v>
      </c>
      <c r="J2760" s="313">
        <v>341</v>
      </c>
      <c r="K2760" s="20">
        <v>18.36</v>
      </c>
      <c r="L2760" s="314">
        <v>0.5</v>
      </c>
      <c r="M2760" s="346">
        <v>2</v>
      </c>
      <c r="N2760" s="777" t="s">
        <v>201</v>
      </c>
      <c r="O2760" s="372">
        <f t="shared" si="108"/>
        <v>30949</v>
      </c>
      <c r="X2760" s="313">
        <v>26912</v>
      </c>
    </row>
    <row r="2761" spans="1:24" x14ac:dyDescent="0.3">
      <c r="A2761" s="77" t="s">
        <v>5893</v>
      </c>
      <c r="B2761" s="77" t="s">
        <v>5894</v>
      </c>
      <c r="C2761" s="29">
        <v>3</v>
      </c>
      <c r="D2761" s="29">
        <v>107</v>
      </c>
      <c r="E2761" s="29">
        <v>1250</v>
      </c>
      <c r="F2761" s="29">
        <v>280</v>
      </c>
      <c r="G2761" s="29">
        <v>200</v>
      </c>
      <c r="H2761" s="313">
        <v>792</v>
      </c>
      <c r="I2761" s="313">
        <v>648</v>
      </c>
      <c r="J2761" s="313">
        <v>512</v>
      </c>
      <c r="K2761" s="20">
        <v>27.37</v>
      </c>
      <c r="L2761" s="314">
        <v>0.5</v>
      </c>
      <c r="M2761" s="346">
        <v>4</v>
      </c>
      <c r="N2761" s="778"/>
      <c r="O2761" s="372">
        <f t="shared" si="108"/>
        <v>38535</v>
      </c>
      <c r="X2761" s="313">
        <v>33509</v>
      </c>
    </row>
    <row r="2762" spans="1:24" x14ac:dyDescent="0.3">
      <c r="A2762" s="77" t="s">
        <v>5895</v>
      </c>
      <c r="B2762" s="77" t="s">
        <v>5896</v>
      </c>
      <c r="C2762" s="29">
        <v>4</v>
      </c>
      <c r="D2762" s="29">
        <v>107</v>
      </c>
      <c r="E2762" s="29">
        <v>1250</v>
      </c>
      <c r="F2762" s="29">
        <v>380</v>
      </c>
      <c r="G2762" s="29">
        <v>300</v>
      </c>
      <c r="H2762" s="313">
        <v>1056</v>
      </c>
      <c r="I2762" s="313">
        <v>864</v>
      </c>
      <c r="J2762" s="313">
        <v>682</v>
      </c>
      <c r="K2762" s="20">
        <v>36.21</v>
      </c>
      <c r="L2762" s="314">
        <v>0.5</v>
      </c>
      <c r="M2762" s="346">
        <v>4</v>
      </c>
      <c r="N2762" s="778"/>
      <c r="O2762" s="372">
        <f t="shared" si="108"/>
        <v>46138</v>
      </c>
      <c r="X2762" s="313">
        <v>40120</v>
      </c>
    </row>
    <row r="2763" spans="1:24" x14ac:dyDescent="0.3">
      <c r="A2763" s="317" t="s">
        <v>5897</v>
      </c>
      <c r="B2763" s="317" t="s">
        <v>5898</v>
      </c>
      <c r="C2763" s="318">
        <v>5</v>
      </c>
      <c r="D2763" s="347">
        <v>107</v>
      </c>
      <c r="E2763" s="347">
        <v>500</v>
      </c>
      <c r="F2763" s="318">
        <v>480</v>
      </c>
      <c r="G2763" s="318">
        <v>400</v>
      </c>
      <c r="H2763" s="319">
        <v>1320</v>
      </c>
      <c r="I2763" s="319">
        <v>1080</v>
      </c>
      <c r="J2763" s="319">
        <v>853</v>
      </c>
      <c r="K2763" s="335">
        <v>45.39</v>
      </c>
      <c r="L2763" s="320">
        <v>0.5</v>
      </c>
      <c r="M2763" s="348">
        <v>4</v>
      </c>
      <c r="N2763" s="778"/>
      <c r="O2763" s="372">
        <f t="shared" si="108"/>
        <v>53757</v>
      </c>
      <c r="X2763" s="319">
        <v>46745</v>
      </c>
    </row>
    <row r="2764" spans="1:24" x14ac:dyDescent="0.3">
      <c r="A2764" s="77" t="s">
        <v>5899</v>
      </c>
      <c r="B2764" s="77" t="s">
        <v>5900</v>
      </c>
      <c r="C2764" s="29">
        <v>6</v>
      </c>
      <c r="D2764" s="29">
        <v>107</v>
      </c>
      <c r="E2764" s="29">
        <v>500</v>
      </c>
      <c r="F2764" s="29">
        <v>580</v>
      </c>
      <c r="G2764" s="29">
        <v>500</v>
      </c>
      <c r="H2764" s="313">
        <v>1584</v>
      </c>
      <c r="I2764" s="313">
        <v>1296</v>
      </c>
      <c r="J2764" s="313">
        <v>1023</v>
      </c>
      <c r="K2764" s="20">
        <v>54.23</v>
      </c>
      <c r="L2764" s="314">
        <v>0.5</v>
      </c>
      <c r="M2764" s="346">
        <v>4</v>
      </c>
      <c r="N2764" s="778"/>
      <c r="O2764" s="372">
        <f t="shared" si="108"/>
        <v>61392</v>
      </c>
      <c r="X2764" s="313">
        <v>53384</v>
      </c>
    </row>
    <row r="2765" spans="1:24" x14ac:dyDescent="0.3">
      <c r="A2765" s="77" t="s">
        <v>5901</v>
      </c>
      <c r="B2765" s="77" t="s">
        <v>5902</v>
      </c>
      <c r="C2765" s="29">
        <v>7</v>
      </c>
      <c r="D2765" s="29">
        <v>107</v>
      </c>
      <c r="E2765" s="29">
        <v>500</v>
      </c>
      <c r="F2765" s="29">
        <v>680</v>
      </c>
      <c r="G2765" s="29">
        <v>600</v>
      </c>
      <c r="H2765" s="313">
        <v>1848</v>
      </c>
      <c r="I2765" s="313">
        <v>1512</v>
      </c>
      <c r="J2765" s="313">
        <v>1194</v>
      </c>
      <c r="K2765" s="20">
        <v>63.24</v>
      </c>
      <c r="L2765" s="314">
        <v>0.5</v>
      </c>
      <c r="M2765" s="346">
        <v>4</v>
      </c>
      <c r="N2765" s="778"/>
      <c r="O2765" s="372">
        <f t="shared" ref="O2765:O2828" si="109">ROUND(X2765*1.15,0)</f>
        <v>69043</v>
      </c>
      <c r="X2765" s="313">
        <v>60037</v>
      </c>
    </row>
    <row r="2766" spans="1:24" x14ac:dyDescent="0.3">
      <c r="A2766" s="317" t="s">
        <v>5903</v>
      </c>
      <c r="B2766" s="317" t="s">
        <v>5904</v>
      </c>
      <c r="C2766" s="318">
        <v>8</v>
      </c>
      <c r="D2766" s="347">
        <v>107</v>
      </c>
      <c r="E2766" s="347">
        <v>500</v>
      </c>
      <c r="F2766" s="318">
        <v>780</v>
      </c>
      <c r="G2766" s="318">
        <v>700</v>
      </c>
      <c r="H2766" s="319">
        <v>2112</v>
      </c>
      <c r="I2766" s="319">
        <v>1728</v>
      </c>
      <c r="J2766" s="319">
        <v>1364</v>
      </c>
      <c r="K2766" s="335">
        <v>72.25</v>
      </c>
      <c r="L2766" s="320">
        <v>0.5</v>
      </c>
      <c r="M2766" s="348">
        <v>4</v>
      </c>
      <c r="N2766" s="778"/>
      <c r="O2766" s="372">
        <f t="shared" si="109"/>
        <v>76713</v>
      </c>
      <c r="X2766" s="319">
        <v>66707</v>
      </c>
    </row>
    <row r="2767" spans="1:24" x14ac:dyDescent="0.3">
      <c r="H2767" s="30"/>
      <c r="I2767" s="30"/>
      <c r="J2767" s="30"/>
      <c r="K2767" s="338"/>
      <c r="M2767" s="24"/>
      <c r="O2767" s="372">
        <f t="shared" si="109"/>
        <v>0</v>
      </c>
      <c r="X2767" s="30"/>
    </row>
    <row r="2768" spans="1:24" x14ac:dyDescent="0.3">
      <c r="B2768" s="325" t="s">
        <v>179</v>
      </c>
      <c r="H2768" s="30"/>
      <c r="I2768" s="30"/>
      <c r="J2768" s="30"/>
      <c r="K2768" s="338"/>
      <c r="M2768" s="24"/>
      <c r="O2768" s="372">
        <f t="shared" si="109"/>
        <v>0</v>
      </c>
      <c r="X2768" s="30"/>
    </row>
    <row r="2769" spans="1:24" x14ac:dyDescent="0.3">
      <c r="A2769" s="77" t="s">
        <v>5905</v>
      </c>
      <c r="B2769" s="77" t="s">
        <v>5906</v>
      </c>
      <c r="C2769" s="29">
        <v>2</v>
      </c>
      <c r="D2769" s="29">
        <v>107</v>
      </c>
      <c r="E2769" s="29">
        <v>1500</v>
      </c>
      <c r="F2769" s="29">
        <v>180</v>
      </c>
      <c r="G2769" s="29">
        <v>100</v>
      </c>
      <c r="H2769" s="313">
        <v>634</v>
      </c>
      <c r="I2769" s="313">
        <v>519</v>
      </c>
      <c r="J2769" s="313">
        <v>410</v>
      </c>
      <c r="K2769" s="20">
        <v>21.59</v>
      </c>
      <c r="L2769" s="314">
        <v>0.5</v>
      </c>
      <c r="M2769" s="346">
        <v>2</v>
      </c>
      <c r="N2769" s="777" t="s">
        <v>201</v>
      </c>
      <c r="O2769" s="372">
        <f t="shared" si="109"/>
        <v>31758</v>
      </c>
      <c r="X2769" s="313">
        <v>27616</v>
      </c>
    </row>
    <row r="2770" spans="1:24" x14ac:dyDescent="0.3">
      <c r="A2770" s="77" t="s">
        <v>5907</v>
      </c>
      <c r="B2770" s="77" t="s">
        <v>5908</v>
      </c>
      <c r="C2770" s="29">
        <v>3</v>
      </c>
      <c r="D2770" s="29">
        <v>107</v>
      </c>
      <c r="E2770" s="29">
        <v>1500</v>
      </c>
      <c r="F2770" s="29">
        <v>280</v>
      </c>
      <c r="G2770" s="29">
        <v>200</v>
      </c>
      <c r="H2770" s="313">
        <v>951</v>
      </c>
      <c r="I2770" s="313">
        <v>778</v>
      </c>
      <c r="J2770" s="313">
        <v>614</v>
      </c>
      <c r="K2770" s="20">
        <v>32.129999999999995</v>
      </c>
      <c r="L2770" s="314">
        <v>0.5</v>
      </c>
      <c r="M2770" s="346">
        <v>4</v>
      </c>
      <c r="N2770" s="778"/>
      <c r="O2770" s="372">
        <f t="shared" si="109"/>
        <v>39760</v>
      </c>
      <c r="X2770" s="313">
        <v>34574</v>
      </c>
    </row>
    <row r="2771" spans="1:24" x14ac:dyDescent="0.3">
      <c r="A2771" s="77" t="s">
        <v>5909</v>
      </c>
      <c r="B2771" s="77" t="s">
        <v>5910</v>
      </c>
      <c r="C2771" s="29">
        <v>4</v>
      </c>
      <c r="D2771" s="29">
        <v>107</v>
      </c>
      <c r="E2771" s="29">
        <v>1500</v>
      </c>
      <c r="F2771" s="29">
        <v>380</v>
      </c>
      <c r="G2771" s="29">
        <v>300</v>
      </c>
      <c r="H2771" s="313">
        <v>1268</v>
      </c>
      <c r="I2771" s="313">
        <v>1037</v>
      </c>
      <c r="J2771" s="313">
        <v>819</v>
      </c>
      <c r="K2771" s="20">
        <v>42.839999999999996</v>
      </c>
      <c r="L2771" s="314">
        <v>0.5</v>
      </c>
      <c r="M2771" s="346">
        <v>4</v>
      </c>
      <c r="N2771" s="778"/>
      <c r="O2771" s="372">
        <f t="shared" si="109"/>
        <v>47780</v>
      </c>
      <c r="X2771" s="313">
        <v>41548</v>
      </c>
    </row>
    <row r="2772" spans="1:24" x14ac:dyDescent="0.3">
      <c r="A2772" s="317" t="s">
        <v>5911</v>
      </c>
      <c r="B2772" s="317" t="s">
        <v>5912</v>
      </c>
      <c r="C2772" s="318">
        <v>5</v>
      </c>
      <c r="D2772" s="347">
        <v>107</v>
      </c>
      <c r="E2772" s="347">
        <v>1500</v>
      </c>
      <c r="F2772" s="318">
        <v>480</v>
      </c>
      <c r="G2772" s="318">
        <v>400</v>
      </c>
      <c r="H2772" s="319">
        <v>1585</v>
      </c>
      <c r="I2772" s="319">
        <v>1297</v>
      </c>
      <c r="J2772" s="319">
        <v>1024</v>
      </c>
      <c r="K2772" s="335">
        <v>53.379999999999995</v>
      </c>
      <c r="L2772" s="320">
        <v>0.5</v>
      </c>
      <c r="M2772" s="348">
        <v>4</v>
      </c>
      <c r="N2772" s="778"/>
      <c r="O2772" s="372">
        <f t="shared" si="109"/>
        <v>55815</v>
      </c>
      <c r="X2772" s="319">
        <v>48535</v>
      </c>
    </row>
    <row r="2773" spans="1:24" x14ac:dyDescent="0.3">
      <c r="A2773" s="77" t="s">
        <v>5913</v>
      </c>
      <c r="B2773" s="77" t="s">
        <v>5914</v>
      </c>
      <c r="C2773" s="29">
        <v>6</v>
      </c>
      <c r="D2773" s="29">
        <v>107</v>
      </c>
      <c r="E2773" s="29">
        <v>1500</v>
      </c>
      <c r="F2773" s="29">
        <v>580</v>
      </c>
      <c r="G2773" s="29">
        <v>500</v>
      </c>
      <c r="H2773" s="313">
        <v>1902</v>
      </c>
      <c r="I2773" s="313">
        <v>1556</v>
      </c>
      <c r="J2773" s="313">
        <v>1229</v>
      </c>
      <c r="K2773" s="20">
        <v>63.92</v>
      </c>
      <c r="L2773" s="314">
        <v>0.5</v>
      </c>
      <c r="M2773" s="346">
        <v>4</v>
      </c>
      <c r="N2773" s="778"/>
      <c r="O2773" s="372">
        <f t="shared" si="109"/>
        <v>63865</v>
      </c>
      <c r="X2773" s="313">
        <v>55535</v>
      </c>
    </row>
    <row r="2774" spans="1:24" x14ac:dyDescent="0.3">
      <c r="A2774" s="77" t="s">
        <v>5915</v>
      </c>
      <c r="B2774" s="77" t="s">
        <v>5916</v>
      </c>
      <c r="C2774" s="29">
        <v>7</v>
      </c>
      <c r="D2774" s="29">
        <v>107</v>
      </c>
      <c r="E2774" s="29">
        <v>1500</v>
      </c>
      <c r="F2774" s="29">
        <v>680</v>
      </c>
      <c r="G2774" s="29">
        <v>600</v>
      </c>
      <c r="H2774" s="313">
        <v>2219</v>
      </c>
      <c r="I2774" s="313">
        <v>1815</v>
      </c>
      <c r="J2774" s="313">
        <v>1433</v>
      </c>
      <c r="K2774" s="20">
        <v>74.63</v>
      </c>
      <c r="L2774" s="314">
        <v>0.5</v>
      </c>
      <c r="M2774" s="346">
        <v>4</v>
      </c>
      <c r="N2774" s="778"/>
      <c r="O2774" s="372">
        <f t="shared" si="109"/>
        <v>71934</v>
      </c>
      <c r="X2774" s="313">
        <v>62551</v>
      </c>
    </row>
    <row r="2775" spans="1:24" x14ac:dyDescent="0.3">
      <c r="H2775" s="30"/>
      <c r="I2775" s="30"/>
      <c r="J2775" s="30"/>
      <c r="K2775" s="338"/>
      <c r="M2775" s="24"/>
      <c r="O2775" s="372">
        <f t="shared" si="109"/>
        <v>0</v>
      </c>
      <c r="X2775" s="30"/>
    </row>
    <row r="2776" spans="1:24" x14ac:dyDescent="0.3">
      <c r="B2776" s="325" t="s">
        <v>180</v>
      </c>
      <c r="H2776" s="30"/>
      <c r="I2776" s="30"/>
      <c r="J2776" s="30"/>
      <c r="K2776" s="338"/>
      <c r="M2776" s="24"/>
      <c r="O2776" s="372">
        <f t="shared" si="109"/>
        <v>0</v>
      </c>
      <c r="X2776" s="30"/>
    </row>
    <row r="2777" spans="1:24" x14ac:dyDescent="0.3">
      <c r="A2777" s="77" t="s">
        <v>5917</v>
      </c>
      <c r="B2777" s="77" t="s">
        <v>5918</v>
      </c>
      <c r="C2777" s="29">
        <v>2</v>
      </c>
      <c r="D2777" s="29">
        <v>107</v>
      </c>
      <c r="E2777" s="29">
        <v>1750</v>
      </c>
      <c r="F2777" s="29">
        <v>180</v>
      </c>
      <c r="G2777" s="29">
        <v>100</v>
      </c>
      <c r="H2777" s="313">
        <v>738</v>
      </c>
      <c r="I2777" s="313">
        <v>604</v>
      </c>
      <c r="J2777" s="313">
        <v>477</v>
      </c>
      <c r="K2777" s="20">
        <v>24.82</v>
      </c>
      <c r="L2777" s="314">
        <v>0.5</v>
      </c>
      <c r="M2777" s="346">
        <v>2</v>
      </c>
      <c r="N2777" s="777" t="s">
        <v>201</v>
      </c>
      <c r="O2777" s="372">
        <f t="shared" si="109"/>
        <v>33686</v>
      </c>
      <c r="X2777" s="313">
        <v>29292</v>
      </c>
    </row>
    <row r="2778" spans="1:24" x14ac:dyDescent="0.3">
      <c r="A2778" s="77" t="s">
        <v>5919</v>
      </c>
      <c r="B2778" s="77" t="s">
        <v>5920</v>
      </c>
      <c r="C2778" s="29">
        <v>3</v>
      </c>
      <c r="D2778" s="29">
        <v>107</v>
      </c>
      <c r="E2778" s="29">
        <v>1750</v>
      </c>
      <c r="F2778" s="29">
        <v>280</v>
      </c>
      <c r="G2778" s="29">
        <v>200</v>
      </c>
      <c r="H2778" s="313">
        <v>1107</v>
      </c>
      <c r="I2778" s="313">
        <v>906</v>
      </c>
      <c r="J2778" s="313">
        <v>715</v>
      </c>
      <c r="K2778" s="20">
        <v>36.89</v>
      </c>
      <c r="L2778" s="314">
        <v>0.5</v>
      </c>
      <c r="M2778" s="346">
        <v>4</v>
      </c>
      <c r="N2778" s="778"/>
      <c r="O2778" s="372">
        <f t="shared" si="109"/>
        <v>42655</v>
      </c>
      <c r="X2778" s="313">
        <v>37091</v>
      </c>
    </row>
    <row r="2779" spans="1:24" x14ac:dyDescent="0.3">
      <c r="A2779" s="77" t="s">
        <v>5921</v>
      </c>
      <c r="B2779" s="77" t="s">
        <v>5922</v>
      </c>
      <c r="C2779" s="29">
        <v>4</v>
      </c>
      <c r="D2779" s="29">
        <v>107</v>
      </c>
      <c r="E2779" s="29">
        <v>1750</v>
      </c>
      <c r="F2779" s="29">
        <v>380</v>
      </c>
      <c r="G2779" s="29">
        <v>300</v>
      </c>
      <c r="H2779" s="313">
        <v>1476</v>
      </c>
      <c r="I2779" s="313">
        <v>1207</v>
      </c>
      <c r="J2779" s="313">
        <v>953</v>
      </c>
      <c r="K2779" s="20">
        <v>49.129999999999995</v>
      </c>
      <c r="L2779" s="314">
        <v>0.5</v>
      </c>
      <c r="M2779" s="346">
        <v>4</v>
      </c>
      <c r="N2779" s="778"/>
      <c r="O2779" s="372">
        <f t="shared" si="109"/>
        <v>51643</v>
      </c>
      <c r="X2779" s="313">
        <v>44907</v>
      </c>
    </row>
    <row r="2780" spans="1:24" x14ac:dyDescent="0.3">
      <c r="A2780" s="317" t="s">
        <v>5923</v>
      </c>
      <c r="B2780" s="317" t="s">
        <v>5924</v>
      </c>
      <c r="C2780" s="318">
        <v>5</v>
      </c>
      <c r="D2780" s="347">
        <v>107</v>
      </c>
      <c r="E2780" s="347">
        <v>1750</v>
      </c>
      <c r="F2780" s="318">
        <v>480</v>
      </c>
      <c r="G2780" s="318">
        <v>400</v>
      </c>
      <c r="H2780" s="319">
        <v>1845</v>
      </c>
      <c r="I2780" s="319">
        <v>1509</v>
      </c>
      <c r="J2780" s="319">
        <v>1192</v>
      </c>
      <c r="K2780" s="335">
        <v>61.37</v>
      </c>
      <c r="L2780" s="320">
        <v>0.5</v>
      </c>
      <c r="M2780" s="348">
        <v>4</v>
      </c>
      <c r="N2780" s="778"/>
      <c r="O2780" s="372">
        <f t="shared" si="109"/>
        <v>60650</v>
      </c>
      <c r="X2780" s="319">
        <v>52739</v>
      </c>
    </row>
    <row r="2781" spans="1:24" x14ac:dyDescent="0.3">
      <c r="A2781" s="77" t="s">
        <v>5925</v>
      </c>
      <c r="B2781" s="77" t="s">
        <v>5926</v>
      </c>
      <c r="C2781" s="29">
        <v>6</v>
      </c>
      <c r="D2781" s="29">
        <v>107</v>
      </c>
      <c r="E2781" s="29">
        <v>1750</v>
      </c>
      <c r="F2781" s="29">
        <v>580</v>
      </c>
      <c r="G2781" s="29">
        <v>500</v>
      </c>
      <c r="H2781" s="313">
        <v>2214</v>
      </c>
      <c r="I2781" s="313">
        <v>1811</v>
      </c>
      <c r="J2781" s="313">
        <v>1430</v>
      </c>
      <c r="K2781" s="20">
        <v>73.61</v>
      </c>
      <c r="L2781" s="314">
        <v>0.5</v>
      </c>
      <c r="M2781" s="346">
        <v>4</v>
      </c>
      <c r="N2781" s="778"/>
      <c r="O2781" s="372">
        <f t="shared" si="109"/>
        <v>69679</v>
      </c>
      <c r="X2781" s="313">
        <v>60590</v>
      </c>
    </row>
    <row r="2782" spans="1:24" x14ac:dyDescent="0.3">
      <c r="H2782" s="30"/>
      <c r="I2782" s="30"/>
      <c r="J2782" s="30"/>
      <c r="K2782" s="338"/>
      <c r="M2782" s="24"/>
      <c r="O2782" s="372">
        <f t="shared" si="109"/>
        <v>0</v>
      </c>
      <c r="X2782" s="30"/>
    </row>
    <row r="2783" spans="1:24" x14ac:dyDescent="0.3">
      <c r="B2783" s="325" t="s">
        <v>181</v>
      </c>
      <c r="H2783" s="30"/>
      <c r="I2783" s="30"/>
      <c r="J2783" s="30"/>
      <c r="K2783" s="338"/>
      <c r="M2783" s="24"/>
      <c r="O2783" s="372">
        <f t="shared" si="109"/>
        <v>0</v>
      </c>
      <c r="X2783" s="30"/>
    </row>
    <row r="2784" spans="1:24" x14ac:dyDescent="0.3">
      <c r="A2784" s="77" t="s">
        <v>5927</v>
      </c>
      <c r="B2784" s="77" t="s">
        <v>5928</v>
      </c>
      <c r="C2784" s="29">
        <v>2</v>
      </c>
      <c r="D2784" s="29">
        <v>107</v>
      </c>
      <c r="E2784" s="29">
        <v>2000</v>
      </c>
      <c r="F2784" s="29">
        <v>180</v>
      </c>
      <c r="G2784" s="29">
        <v>100</v>
      </c>
      <c r="H2784" s="313">
        <v>844</v>
      </c>
      <c r="I2784" s="313">
        <v>690</v>
      </c>
      <c r="J2784" s="313">
        <v>545</v>
      </c>
      <c r="K2784" s="20">
        <v>27.879999999999995</v>
      </c>
      <c r="L2784" s="314">
        <v>0.5</v>
      </c>
      <c r="M2784" s="346">
        <v>2</v>
      </c>
      <c r="N2784" s="777" t="s">
        <v>201</v>
      </c>
      <c r="O2784" s="372">
        <f t="shared" si="109"/>
        <v>36456</v>
      </c>
      <c r="X2784" s="313">
        <v>31701</v>
      </c>
    </row>
    <row r="2785" spans="1:24" x14ac:dyDescent="0.3">
      <c r="A2785" s="77" t="s">
        <v>5929</v>
      </c>
      <c r="B2785" s="77" t="s">
        <v>5930</v>
      </c>
      <c r="C2785" s="29">
        <v>3</v>
      </c>
      <c r="D2785" s="29">
        <v>107</v>
      </c>
      <c r="E2785" s="29">
        <v>2000</v>
      </c>
      <c r="F2785" s="29">
        <v>280</v>
      </c>
      <c r="G2785" s="29">
        <v>200</v>
      </c>
      <c r="H2785" s="313">
        <v>1266</v>
      </c>
      <c r="I2785" s="313">
        <v>1036</v>
      </c>
      <c r="J2785" s="313">
        <v>818</v>
      </c>
      <c r="K2785" s="20">
        <v>41.65</v>
      </c>
      <c r="L2785" s="314">
        <v>0.5</v>
      </c>
      <c r="M2785" s="346">
        <v>4</v>
      </c>
      <c r="N2785" s="778"/>
      <c r="O2785" s="372">
        <f t="shared" si="109"/>
        <v>46804</v>
      </c>
      <c r="X2785" s="313">
        <v>40699</v>
      </c>
    </row>
    <row r="2786" spans="1:24" x14ac:dyDescent="0.3">
      <c r="A2786" s="77" t="s">
        <v>5931</v>
      </c>
      <c r="B2786" s="77" t="s">
        <v>5932</v>
      </c>
      <c r="C2786" s="29">
        <v>4</v>
      </c>
      <c r="D2786" s="29">
        <v>107</v>
      </c>
      <c r="E2786" s="29">
        <v>2000</v>
      </c>
      <c r="F2786" s="29">
        <v>380</v>
      </c>
      <c r="G2786" s="29">
        <v>300</v>
      </c>
      <c r="H2786" s="313">
        <v>1688</v>
      </c>
      <c r="I2786" s="313">
        <v>1381</v>
      </c>
      <c r="J2786" s="313">
        <v>1090</v>
      </c>
      <c r="K2786" s="20">
        <v>55.59</v>
      </c>
      <c r="L2786" s="314">
        <v>0.5</v>
      </c>
      <c r="M2786" s="346">
        <v>4</v>
      </c>
      <c r="N2786" s="778"/>
      <c r="O2786" s="372">
        <f t="shared" si="109"/>
        <v>57173</v>
      </c>
      <c r="X2786" s="313">
        <v>49716</v>
      </c>
    </row>
    <row r="2787" spans="1:24" x14ac:dyDescent="0.3">
      <c r="A2787" s="317" t="s">
        <v>5933</v>
      </c>
      <c r="B2787" s="317" t="s">
        <v>5934</v>
      </c>
      <c r="C2787" s="318">
        <v>5</v>
      </c>
      <c r="D2787" s="347">
        <v>107</v>
      </c>
      <c r="E2787" s="347">
        <v>2000</v>
      </c>
      <c r="F2787" s="318">
        <v>480</v>
      </c>
      <c r="G2787" s="318">
        <v>400</v>
      </c>
      <c r="H2787" s="319">
        <v>2110</v>
      </c>
      <c r="I2787" s="319">
        <v>1726</v>
      </c>
      <c r="J2787" s="319">
        <v>1363</v>
      </c>
      <c r="K2787" s="335">
        <v>69.36</v>
      </c>
      <c r="L2787" s="320">
        <v>0.5</v>
      </c>
      <c r="M2787" s="348">
        <v>4</v>
      </c>
      <c r="N2787" s="778"/>
      <c r="O2787" s="372">
        <f t="shared" si="109"/>
        <v>67564</v>
      </c>
      <c r="X2787" s="319">
        <v>58751</v>
      </c>
    </row>
    <row r="2788" spans="1:24" x14ac:dyDescent="0.3">
      <c r="A2788" s="77" t="s">
        <v>5935</v>
      </c>
      <c r="B2788" s="77" t="s">
        <v>5936</v>
      </c>
      <c r="C2788" s="29">
        <v>6</v>
      </c>
      <c r="D2788" s="29">
        <v>107</v>
      </c>
      <c r="E2788" s="29">
        <v>2000</v>
      </c>
      <c r="F2788" s="29">
        <v>580</v>
      </c>
      <c r="G2788" s="29">
        <v>500</v>
      </c>
      <c r="H2788" s="313">
        <v>2532</v>
      </c>
      <c r="I2788" s="313">
        <v>2071</v>
      </c>
      <c r="J2788" s="313">
        <v>1636</v>
      </c>
      <c r="K2788" s="20">
        <v>83.13</v>
      </c>
      <c r="L2788" s="314">
        <v>0.5</v>
      </c>
      <c r="M2788" s="346">
        <v>4</v>
      </c>
      <c r="N2788" s="778"/>
      <c r="O2788" s="372">
        <f t="shared" si="109"/>
        <v>77977</v>
      </c>
      <c r="X2788" s="313">
        <v>67806</v>
      </c>
    </row>
    <row r="2789" spans="1:24" x14ac:dyDescent="0.3">
      <c r="C2789" s="311"/>
      <c r="D2789" s="311"/>
      <c r="E2789" s="311"/>
      <c r="F2789" s="311"/>
      <c r="G2789" s="311"/>
      <c r="H2789" s="33"/>
      <c r="I2789" s="33"/>
      <c r="J2789" s="33"/>
      <c r="K2789" s="336"/>
      <c r="L2789" s="322"/>
      <c r="M2789" s="349"/>
      <c r="O2789" s="372">
        <f t="shared" si="109"/>
        <v>0</v>
      </c>
      <c r="X2789" s="33"/>
    </row>
    <row r="2790" spans="1:24" x14ac:dyDescent="0.3">
      <c r="B2790" s="325" t="s">
        <v>182</v>
      </c>
      <c r="H2790" s="30"/>
      <c r="I2790" s="30"/>
      <c r="J2790" s="30"/>
      <c r="K2790" s="338"/>
      <c r="M2790" s="24"/>
      <c r="O2790" s="372">
        <f t="shared" si="109"/>
        <v>0</v>
      </c>
      <c r="X2790" s="30"/>
    </row>
    <row r="2791" spans="1:24" x14ac:dyDescent="0.3">
      <c r="A2791" s="77" t="s">
        <v>5937</v>
      </c>
      <c r="B2791" s="77" t="s">
        <v>5938</v>
      </c>
      <c r="C2791" s="29">
        <v>2</v>
      </c>
      <c r="D2791" s="29">
        <v>107</v>
      </c>
      <c r="E2791" s="29">
        <v>2200</v>
      </c>
      <c r="F2791" s="29">
        <v>180</v>
      </c>
      <c r="G2791" s="29">
        <v>100</v>
      </c>
      <c r="H2791" s="313">
        <v>928</v>
      </c>
      <c r="I2791" s="313">
        <v>759</v>
      </c>
      <c r="J2791" s="313">
        <v>599</v>
      </c>
      <c r="K2791" s="20">
        <v>30.667999999999996</v>
      </c>
      <c r="L2791" s="314">
        <v>0.5</v>
      </c>
      <c r="M2791" s="346">
        <v>2</v>
      </c>
      <c r="N2791" s="777" t="s">
        <v>201</v>
      </c>
      <c r="O2791" s="372">
        <f t="shared" si="109"/>
        <v>43333</v>
      </c>
      <c r="X2791" s="313">
        <v>37681</v>
      </c>
    </row>
    <row r="2792" spans="1:24" x14ac:dyDescent="0.3">
      <c r="A2792" s="77" t="s">
        <v>5939</v>
      </c>
      <c r="B2792" s="77" t="s">
        <v>5940</v>
      </c>
      <c r="C2792" s="29">
        <v>3</v>
      </c>
      <c r="D2792" s="29">
        <v>107</v>
      </c>
      <c r="E2792" s="29">
        <v>2200</v>
      </c>
      <c r="F2792" s="29">
        <v>280</v>
      </c>
      <c r="G2792" s="29">
        <v>200</v>
      </c>
      <c r="H2792" s="313">
        <v>1392</v>
      </c>
      <c r="I2792" s="313">
        <v>1139</v>
      </c>
      <c r="J2792" s="313">
        <v>899</v>
      </c>
      <c r="K2792" s="20">
        <v>45.815000000000005</v>
      </c>
      <c r="L2792" s="314">
        <v>0.5</v>
      </c>
      <c r="M2792" s="346">
        <v>4</v>
      </c>
      <c r="N2792" s="778"/>
      <c r="O2792" s="372">
        <f t="shared" si="109"/>
        <v>55980</v>
      </c>
      <c r="X2792" s="313">
        <v>48678</v>
      </c>
    </row>
    <row r="2793" spans="1:24" x14ac:dyDescent="0.3">
      <c r="A2793" s="77" t="s">
        <v>5941</v>
      </c>
      <c r="B2793" s="77" t="s">
        <v>5942</v>
      </c>
      <c r="C2793" s="29">
        <v>4</v>
      </c>
      <c r="D2793" s="29">
        <v>107</v>
      </c>
      <c r="E2793" s="29">
        <v>2200</v>
      </c>
      <c r="F2793" s="29">
        <v>380</v>
      </c>
      <c r="G2793" s="29">
        <v>300</v>
      </c>
      <c r="H2793" s="313">
        <v>1856</v>
      </c>
      <c r="I2793" s="313">
        <v>1518</v>
      </c>
      <c r="J2793" s="313">
        <v>1199</v>
      </c>
      <c r="K2793" s="20">
        <v>61.149000000000008</v>
      </c>
      <c r="L2793" s="314">
        <v>0.5</v>
      </c>
      <c r="M2793" s="346">
        <v>4</v>
      </c>
      <c r="N2793" s="778"/>
      <c r="O2793" s="372">
        <f t="shared" si="109"/>
        <v>68654</v>
      </c>
      <c r="X2793" s="313">
        <v>59699</v>
      </c>
    </row>
    <row r="2794" spans="1:24" x14ac:dyDescent="0.3">
      <c r="A2794" s="317" t="s">
        <v>5943</v>
      </c>
      <c r="B2794" s="317" t="s">
        <v>5944</v>
      </c>
      <c r="C2794" s="318">
        <v>5</v>
      </c>
      <c r="D2794" s="347">
        <v>107</v>
      </c>
      <c r="E2794" s="347">
        <v>2200</v>
      </c>
      <c r="F2794" s="318">
        <v>480</v>
      </c>
      <c r="G2794" s="318">
        <v>400</v>
      </c>
      <c r="H2794" s="319">
        <v>2320</v>
      </c>
      <c r="I2794" s="319">
        <v>1898</v>
      </c>
      <c r="J2794" s="319">
        <v>1499</v>
      </c>
      <c r="K2794" s="335">
        <v>76.296000000000006</v>
      </c>
      <c r="L2794" s="320">
        <v>0.5</v>
      </c>
      <c r="M2794" s="348">
        <v>4</v>
      </c>
      <c r="N2794" s="778"/>
      <c r="O2794" s="372">
        <f t="shared" si="109"/>
        <v>81353</v>
      </c>
      <c r="X2794" s="319">
        <v>70742</v>
      </c>
    </row>
    <row r="2795" spans="1:24" x14ac:dyDescent="0.3">
      <c r="C2795" s="311"/>
      <c r="D2795" s="311"/>
      <c r="E2795" s="311"/>
      <c r="F2795" s="311"/>
      <c r="G2795" s="311"/>
      <c r="H2795" s="33"/>
      <c r="I2795" s="33"/>
      <c r="J2795" s="33"/>
      <c r="K2795" s="336"/>
      <c r="L2795" s="322"/>
      <c r="M2795" s="323"/>
      <c r="O2795" s="372">
        <f t="shared" si="109"/>
        <v>0</v>
      </c>
      <c r="X2795" s="33"/>
    </row>
    <row r="2796" spans="1:24" x14ac:dyDescent="0.3">
      <c r="B2796" s="325" t="s">
        <v>183</v>
      </c>
      <c r="H2796" s="33"/>
      <c r="I2796" s="33"/>
      <c r="J2796" s="33"/>
      <c r="K2796" s="338"/>
      <c r="M2796" s="324"/>
      <c r="O2796" s="372">
        <f t="shared" si="109"/>
        <v>0</v>
      </c>
      <c r="X2796" s="30"/>
    </row>
    <row r="2797" spans="1:24" x14ac:dyDescent="0.3">
      <c r="A2797" s="77" t="s">
        <v>5945</v>
      </c>
      <c r="B2797" s="77" t="s">
        <v>5946</v>
      </c>
      <c r="C2797" s="29">
        <v>2</v>
      </c>
      <c r="D2797" s="29">
        <v>107</v>
      </c>
      <c r="E2797" s="29">
        <v>2250</v>
      </c>
      <c r="F2797" s="29">
        <v>180</v>
      </c>
      <c r="G2797" s="29">
        <v>100</v>
      </c>
      <c r="H2797" s="313">
        <v>950</v>
      </c>
      <c r="I2797" s="313">
        <v>777</v>
      </c>
      <c r="J2797" s="313">
        <v>614</v>
      </c>
      <c r="K2797" s="20">
        <v>31.11</v>
      </c>
      <c r="L2797" s="314">
        <v>0.5</v>
      </c>
      <c r="M2797" s="315">
        <v>2</v>
      </c>
      <c r="N2797" s="777" t="s">
        <v>201</v>
      </c>
      <c r="O2797" s="372">
        <f t="shared" si="109"/>
        <v>44192</v>
      </c>
      <c r="X2797" s="313">
        <v>38428</v>
      </c>
    </row>
    <row r="2798" spans="1:24" x14ac:dyDescent="0.3">
      <c r="A2798" s="77" t="s">
        <v>5947</v>
      </c>
      <c r="B2798" s="77" t="s">
        <v>5948</v>
      </c>
      <c r="C2798" s="29">
        <v>3</v>
      </c>
      <c r="D2798" s="29">
        <v>107</v>
      </c>
      <c r="E2798" s="29">
        <v>2250</v>
      </c>
      <c r="F2798" s="29">
        <v>280</v>
      </c>
      <c r="G2798" s="29">
        <v>200</v>
      </c>
      <c r="H2798" s="313">
        <v>1425</v>
      </c>
      <c r="I2798" s="313">
        <v>1166</v>
      </c>
      <c r="J2798" s="313">
        <v>921</v>
      </c>
      <c r="K2798" s="20">
        <v>46.58</v>
      </c>
      <c r="L2798" s="314">
        <v>0.5</v>
      </c>
      <c r="M2798" s="315">
        <v>4</v>
      </c>
      <c r="N2798" s="778"/>
      <c r="O2798" s="372">
        <f t="shared" si="109"/>
        <v>57127</v>
      </c>
      <c r="X2798" s="313">
        <v>49676</v>
      </c>
    </row>
    <row r="2799" spans="1:24" x14ac:dyDescent="0.3">
      <c r="A2799" s="77" t="s">
        <v>5949</v>
      </c>
      <c r="B2799" s="77" t="s">
        <v>5950</v>
      </c>
      <c r="C2799" s="29">
        <v>4</v>
      </c>
      <c r="D2799" s="29">
        <v>107</v>
      </c>
      <c r="E2799" s="29">
        <v>2250</v>
      </c>
      <c r="F2799" s="29">
        <v>380</v>
      </c>
      <c r="G2799" s="29">
        <v>300</v>
      </c>
      <c r="H2799" s="313">
        <v>1900</v>
      </c>
      <c r="I2799" s="313">
        <v>1554</v>
      </c>
      <c r="J2799" s="313">
        <v>1227</v>
      </c>
      <c r="K2799" s="20">
        <v>61.879999999999995</v>
      </c>
      <c r="L2799" s="314">
        <v>0.5</v>
      </c>
      <c r="M2799" s="315">
        <v>4</v>
      </c>
      <c r="N2799" s="778"/>
      <c r="O2799" s="372">
        <f t="shared" si="109"/>
        <v>70089</v>
      </c>
      <c r="X2799" s="313">
        <v>60947</v>
      </c>
    </row>
    <row r="2800" spans="1:24" x14ac:dyDescent="0.3">
      <c r="A2800" s="317" t="s">
        <v>5951</v>
      </c>
      <c r="B2800" s="317" t="s">
        <v>5952</v>
      </c>
      <c r="C2800" s="318">
        <v>5</v>
      </c>
      <c r="D2800" s="347">
        <v>107</v>
      </c>
      <c r="E2800" s="347">
        <v>2250</v>
      </c>
      <c r="F2800" s="318">
        <v>480</v>
      </c>
      <c r="G2800" s="318">
        <v>400</v>
      </c>
      <c r="H2800" s="319">
        <v>2375</v>
      </c>
      <c r="I2800" s="319">
        <v>1943</v>
      </c>
      <c r="J2800" s="319">
        <v>1534</v>
      </c>
      <c r="K2800" s="335">
        <v>77.349999999999994</v>
      </c>
      <c r="L2800" s="320">
        <v>0.5</v>
      </c>
      <c r="M2800" s="321">
        <v>4</v>
      </c>
      <c r="N2800" s="778"/>
      <c r="O2800" s="372">
        <f t="shared" si="109"/>
        <v>83077</v>
      </c>
      <c r="X2800" s="319">
        <v>72241</v>
      </c>
    </row>
    <row r="2801" spans="1:24" x14ac:dyDescent="0.3">
      <c r="H2801" s="30"/>
      <c r="I2801" s="30"/>
      <c r="J2801" s="30"/>
      <c r="K2801" s="338"/>
      <c r="M2801" s="324"/>
      <c r="O2801" s="372">
        <f t="shared" si="109"/>
        <v>0</v>
      </c>
      <c r="X2801" s="30"/>
    </row>
    <row r="2802" spans="1:24" x14ac:dyDescent="0.3">
      <c r="B2802" s="325" t="s">
        <v>184</v>
      </c>
      <c r="H2802" s="30"/>
      <c r="I2802" s="30"/>
      <c r="J2802" s="30"/>
      <c r="K2802" s="338"/>
      <c r="M2802" s="324"/>
      <c r="O2802" s="372">
        <f t="shared" si="109"/>
        <v>0</v>
      </c>
      <c r="X2802" s="30"/>
    </row>
    <row r="2803" spans="1:24" x14ac:dyDescent="0.3">
      <c r="A2803" s="77" t="s">
        <v>5953</v>
      </c>
      <c r="B2803" s="77" t="s">
        <v>5954</v>
      </c>
      <c r="C2803" s="29">
        <v>2</v>
      </c>
      <c r="D2803" s="29">
        <v>107</v>
      </c>
      <c r="E2803" s="29">
        <v>2500</v>
      </c>
      <c r="F2803" s="29">
        <v>180</v>
      </c>
      <c r="G2803" s="29">
        <v>100</v>
      </c>
      <c r="H2803" s="313">
        <v>1056</v>
      </c>
      <c r="I2803" s="313">
        <v>864</v>
      </c>
      <c r="J2803" s="313">
        <v>682</v>
      </c>
      <c r="K2803" s="20">
        <v>34.339999999999996</v>
      </c>
      <c r="L2803" s="314">
        <v>0.5</v>
      </c>
      <c r="M2803" s="315">
        <v>2</v>
      </c>
      <c r="N2803" s="777" t="s">
        <v>201</v>
      </c>
      <c r="O2803" s="372">
        <f t="shared" si="109"/>
        <v>53863</v>
      </c>
      <c r="X2803" s="313">
        <v>46837</v>
      </c>
    </row>
    <row r="2804" spans="1:24" x14ac:dyDescent="0.3">
      <c r="A2804" s="77" t="s">
        <v>5955</v>
      </c>
      <c r="B2804" s="77" t="s">
        <v>5956</v>
      </c>
      <c r="C2804" s="29">
        <v>3</v>
      </c>
      <c r="D2804" s="29">
        <v>107</v>
      </c>
      <c r="E2804" s="29">
        <v>2500</v>
      </c>
      <c r="F2804" s="29">
        <v>280</v>
      </c>
      <c r="G2804" s="29">
        <v>200</v>
      </c>
      <c r="H2804" s="313">
        <v>1584</v>
      </c>
      <c r="I2804" s="313">
        <v>1296</v>
      </c>
      <c r="J2804" s="313">
        <v>1023</v>
      </c>
      <c r="K2804" s="20">
        <v>51.339999999999996</v>
      </c>
      <c r="L2804" s="314">
        <v>0.5</v>
      </c>
      <c r="M2804" s="315">
        <v>4</v>
      </c>
      <c r="N2804" s="778"/>
      <c r="O2804" s="372">
        <f t="shared" si="109"/>
        <v>70032</v>
      </c>
      <c r="X2804" s="313">
        <v>60897</v>
      </c>
    </row>
    <row r="2805" spans="1:24" x14ac:dyDescent="0.3">
      <c r="A2805" s="77" t="s">
        <v>5957</v>
      </c>
      <c r="B2805" s="77" t="s">
        <v>5958</v>
      </c>
      <c r="C2805" s="29">
        <v>4</v>
      </c>
      <c r="D2805" s="29">
        <v>107</v>
      </c>
      <c r="E2805" s="29">
        <v>2500</v>
      </c>
      <c r="F2805" s="29">
        <v>380</v>
      </c>
      <c r="G2805" s="29">
        <v>300</v>
      </c>
      <c r="H2805" s="313">
        <v>2112</v>
      </c>
      <c r="I2805" s="313">
        <v>1728</v>
      </c>
      <c r="J2805" s="313">
        <v>1364</v>
      </c>
      <c r="K2805" s="20">
        <v>68.34</v>
      </c>
      <c r="L2805" s="314">
        <v>0.5</v>
      </c>
      <c r="M2805" s="315">
        <v>4</v>
      </c>
      <c r="N2805" s="778"/>
      <c r="O2805" s="372">
        <f t="shared" si="109"/>
        <v>86233</v>
      </c>
      <c r="X2805" s="313">
        <v>74985</v>
      </c>
    </row>
    <row r="2806" spans="1:24" x14ac:dyDescent="0.3">
      <c r="H2806" s="30"/>
      <c r="I2806" s="30"/>
      <c r="J2806" s="30"/>
      <c r="K2806" s="338"/>
      <c r="M2806" s="324"/>
      <c r="O2806" s="372">
        <f t="shared" si="109"/>
        <v>0</v>
      </c>
      <c r="X2806" s="30"/>
    </row>
    <row r="2807" spans="1:24" x14ac:dyDescent="0.3">
      <c r="B2807" s="325" t="s">
        <v>185</v>
      </c>
      <c r="H2807" s="30"/>
      <c r="I2807" s="30"/>
      <c r="J2807" s="30"/>
      <c r="K2807" s="338"/>
      <c r="M2807" s="324"/>
      <c r="O2807" s="372">
        <f t="shared" si="109"/>
        <v>0</v>
      </c>
      <c r="X2807" s="30"/>
    </row>
    <row r="2808" spans="1:24" x14ac:dyDescent="0.3">
      <c r="A2808" s="77" t="s">
        <v>5959</v>
      </c>
      <c r="B2808" s="77" t="s">
        <v>5960</v>
      </c>
      <c r="C2808" s="29">
        <v>2</v>
      </c>
      <c r="D2808" s="29">
        <v>107</v>
      </c>
      <c r="E2808" s="29">
        <v>3000</v>
      </c>
      <c r="F2808" s="29">
        <v>180</v>
      </c>
      <c r="G2808" s="29">
        <v>100</v>
      </c>
      <c r="H2808" s="313">
        <v>1266</v>
      </c>
      <c r="I2808" s="313">
        <v>1036</v>
      </c>
      <c r="J2808" s="313">
        <v>818</v>
      </c>
      <c r="K2808" s="20">
        <v>41.207999999999991</v>
      </c>
      <c r="L2808" s="314">
        <v>0.5</v>
      </c>
      <c r="M2808" s="315">
        <v>2</v>
      </c>
      <c r="N2808" s="771"/>
      <c r="O2808" s="372">
        <f t="shared" si="109"/>
        <v>63533</v>
      </c>
      <c r="X2808" s="313">
        <v>55246</v>
      </c>
    </row>
    <row r="2809" spans="1:24" x14ac:dyDescent="0.3">
      <c r="A2809" s="77" t="s">
        <v>5961</v>
      </c>
      <c r="B2809" s="77" t="s">
        <v>5962</v>
      </c>
      <c r="C2809" s="29">
        <v>3</v>
      </c>
      <c r="D2809" s="29">
        <v>107</v>
      </c>
      <c r="E2809" s="29">
        <v>3000</v>
      </c>
      <c r="F2809" s="29">
        <v>280</v>
      </c>
      <c r="G2809" s="29">
        <v>200</v>
      </c>
      <c r="H2809" s="313">
        <v>1899</v>
      </c>
      <c r="I2809" s="313">
        <v>1553</v>
      </c>
      <c r="J2809" s="313">
        <v>1227</v>
      </c>
      <c r="K2809" s="20">
        <v>61.60799999999999</v>
      </c>
      <c r="L2809" s="314">
        <v>0.5</v>
      </c>
      <c r="M2809" s="315">
        <v>4</v>
      </c>
      <c r="N2809" s="772"/>
      <c r="O2809" s="372">
        <f t="shared" si="109"/>
        <v>82936</v>
      </c>
      <c r="X2809" s="313">
        <v>72118</v>
      </c>
    </row>
    <row r="2810" spans="1:24" x14ac:dyDescent="0.3">
      <c r="K2810" s="338"/>
      <c r="M2810" s="324"/>
      <c r="O2810" s="372">
        <f t="shared" si="109"/>
        <v>0</v>
      </c>
      <c r="X2810" s="30"/>
    </row>
    <row r="2811" spans="1:24" x14ac:dyDescent="0.3">
      <c r="O2811" s="372">
        <f t="shared" si="109"/>
        <v>0</v>
      </c>
    </row>
    <row r="2812" spans="1:24" x14ac:dyDescent="0.3">
      <c r="A2812" s="77" t="s">
        <v>2940</v>
      </c>
      <c r="B2812" s="77" t="s">
        <v>5998</v>
      </c>
      <c r="C2812" s="29">
        <v>2</v>
      </c>
      <c r="D2812" s="29">
        <v>105</v>
      </c>
      <c r="E2812" s="329">
        <v>180</v>
      </c>
      <c r="F2812" s="29">
        <v>500</v>
      </c>
      <c r="G2812" s="29">
        <v>430</v>
      </c>
      <c r="H2812" s="313">
        <v>212</v>
      </c>
      <c r="I2812" s="313">
        <v>173.416</v>
      </c>
      <c r="J2812" s="313">
        <v>136.952</v>
      </c>
      <c r="K2812" s="29">
        <v>9.01</v>
      </c>
      <c r="L2812" s="314">
        <v>0.5</v>
      </c>
      <c r="M2812" s="346">
        <v>2</v>
      </c>
      <c r="N2812" s="777" t="s">
        <v>186</v>
      </c>
      <c r="O2812" s="372">
        <f t="shared" si="109"/>
        <v>22617</v>
      </c>
      <c r="X2812" s="313">
        <v>19667.373758999995</v>
      </c>
    </row>
    <row r="2813" spans="1:24" x14ac:dyDescent="0.3">
      <c r="A2813" s="77" t="s">
        <v>2941</v>
      </c>
      <c r="B2813" s="77" t="s">
        <v>5999</v>
      </c>
      <c r="C2813" s="29">
        <v>3</v>
      </c>
      <c r="D2813" s="29">
        <v>105</v>
      </c>
      <c r="E2813" s="329">
        <v>280</v>
      </c>
      <c r="F2813" s="29">
        <v>500</v>
      </c>
      <c r="G2813" s="29">
        <v>430</v>
      </c>
      <c r="H2813" s="313">
        <v>318</v>
      </c>
      <c r="I2813" s="313">
        <v>260.12399999999997</v>
      </c>
      <c r="J2813" s="313">
        <v>205.428</v>
      </c>
      <c r="K2813" s="29">
        <v>12.92</v>
      </c>
      <c r="L2813" s="314">
        <v>0.5</v>
      </c>
      <c r="M2813" s="346">
        <v>4</v>
      </c>
      <c r="N2813" s="778"/>
      <c r="O2813" s="372">
        <f t="shared" si="109"/>
        <v>26623</v>
      </c>
      <c r="X2813" s="313">
        <v>23150.310414660002</v>
      </c>
    </row>
    <row r="2814" spans="1:24" x14ac:dyDescent="0.3">
      <c r="A2814" s="77" t="s">
        <v>2942</v>
      </c>
      <c r="B2814" s="77" t="s">
        <v>6000</v>
      </c>
      <c r="C2814" s="29">
        <v>4</v>
      </c>
      <c r="D2814" s="29">
        <v>105</v>
      </c>
      <c r="E2814" s="329">
        <v>380</v>
      </c>
      <c r="F2814" s="29">
        <v>500</v>
      </c>
      <c r="G2814" s="29">
        <v>430</v>
      </c>
      <c r="H2814" s="313">
        <v>424</v>
      </c>
      <c r="I2814" s="313">
        <v>346.83199999999999</v>
      </c>
      <c r="J2814" s="313">
        <v>273.904</v>
      </c>
      <c r="K2814" s="29">
        <v>17.169999999999998</v>
      </c>
      <c r="L2814" s="314">
        <v>0.5</v>
      </c>
      <c r="M2814" s="346">
        <v>4</v>
      </c>
      <c r="N2814" s="778"/>
      <c r="O2814" s="372">
        <f t="shared" si="109"/>
        <v>30637</v>
      </c>
      <c r="X2814" s="313">
        <v>26640.538927199996</v>
      </c>
    </row>
    <row r="2815" spans="1:24" x14ac:dyDescent="0.3">
      <c r="A2815" s="77" t="s">
        <v>2943</v>
      </c>
      <c r="B2815" s="77" t="s">
        <v>6001</v>
      </c>
      <c r="C2815" s="29">
        <v>5</v>
      </c>
      <c r="D2815" s="29">
        <v>105</v>
      </c>
      <c r="E2815" s="329">
        <v>480</v>
      </c>
      <c r="F2815" s="29">
        <v>500</v>
      </c>
      <c r="G2815" s="29">
        <v>430</v>
      </c>
      <c r="H2815" s="313">
        <v>530</v>
      </c>
      <c r="I2815" s="313">
        <v>433.53999999999996</v>
      </c>
      <c r="J2815" s="313">
        <v>342.38</v>
      </c>
      <c r="K2815" s="29">
        <v>21.25</v>
      </c>
      <c r="L2815" s="314">
        <v>0.5</v>
      </c>
      <c r="M2815" s="346">
        <v>4</v>
      </c>
      <c r="N2815" s="778"/>
      <c r="O2815" s="372">
        <f t="shared" si="109"/>
        <v>34657</v>
      </c>
      <c r="X2815" s="313">
        <v>30136.461058440007</v>
      </c>
    </row>
    <row r="2816" spans="1:24" x14ac:dyDescent="0.3">
      <c r="A2816" s="77" t="s">
        <v>2944</v>
      </c>
      <c r="B2816" s="77" t="s">
        <v>6002</v>
      </c>
      <c r="C2816" s="29">
        <v>6</v>
      </c>
      <c r="D2816" s="29">
        <v>105</v>
      </c>
      <c r="E2816" s="329">
        <v>580</v>
      </c>
      <c r="F2816" s="29">
        <v>500</v>
      </c>
      <c r="G2816" s="29">
        <v>430</v>
      </c>
      <c r="H2816" s="313">
        <v>636</v>
      </c>
      <c r="I2816" s="313">
        <v>520.24799999999993</v>
      </c>
      <c r="J2816" s="313">
        <v>410.85599999999999</v>
      </c>
      <c r="K2816" s="29">
        <v>25.5</v>
      </c>
      <c r="L2816" s="314">
        <v>0.5</v>
      </c>
      <c r="M2816" s="346">
        <v>4</v>
      </c>
      <c r="N2816" s="778"/>
      <c r="O2816" s="372">
        <f t="shared" si="109"/>
        <v>38687</v>
      </c>
      <c r="X2816" s="313">
        <v>33641.271607679992</v>
      </c>
    </row>
    <row r="2817" spans="1:24" x14ac:dyDescent="0.3">
      <c r="A2817" s="77" t="s">
        <v>2945</v>
      </c>
      <c r="B2817" s="77" t="s">
        <v>6003</v>
      </c>
      <c r="C2817" s="29">
        <v>7</v>
      </c>
      <c r="D2817" s="29">
        <v>105</v>
      </c>
      <c r="E2817" s="329">
        <v>680</v>
      </c>
      <c r="F2817" s="29">
        <v>500</v>
      </c>
      <c r="G2817" s="29">
        <v>430</v>
      </c>
      <c r="H2817" s="313">
        <v>742</v>
      </c>
      <c r="I2817" s="313">
        <v>606.95600000000002</v>
      </c>
      <c r="J2817" s="313">
        <v>479.33199999999999</v>
      </c>
      <c r="K2817" s="29">
        <v>29.75</v>
      </c>
      <c r="L2817" s="314">
        <v>0.5</v>
      </c>
      <c r="M2817" s="346">
        <v>4</v>
      </c>
      <c r="N2817" s="778"/>
      <c r="O2817" s="372">
        <f t="shared" si="109"/>
        <v>42725</v>
      </c>
      <c r="X2817" s="313">
        <v>37151.772421500005</v>
      </c>
    </row>
    <row r="2818" spans="1:24" x14ac:dyDescent="0.3">
      <c r="A2818" s="77" t="s">
        <v>2946</v>
      </c>
      <c r="B2818" s="77" t="s">
        <v>6004</v>
      </c>
      <c r="C2818" s="29">
        <v>8</v>
      </c>
      <c r="D2818" s="29">
        <v>105</v>
      </c>
      <c r="E2818" s="329">
        <v>780</v>
      </c>
      <c r="F2818" s="29">
        <v>500</v>
      </c>
      <c r="G2818" s="29">
        <v>430</v>
      </c>
      <c r="H2818" s="313">
        <v>848</v>
      </c>
      <c r="I2818" s="313">
        <v>693.66399999999999</v>
      </c>
      <c r="J2818" s="313">
        <v>547.80799999999999</v>
      </c>
      <c r="K2818" s="29">
        <v>33.83</v>
      </c>
      <c r="L2818" s="314">
        <v>0.5</v>
      </c>
      <c r="M2818" s="346">
        <v>4</v>
      </c>
      <c r="N2818" s="778"/>
      <c r="O2818" s="372">
        <f t="shared" si="109"/>
        <v>46772</v>
      </c>
      <c r="X2818" s="313">
        <v>40671.165007440002</v>
      </c>
    </row>
    <row r="2819" spans="1:24" x14ac:dyDescent="0.3">
      <c r="C2819" s="311"/>
      <c r="D2819" s="311"/>
      <c r="E2819" s="334"/>
      <c r="F2819" s="311"/>
      <c r="G2819" s="311"/>
      <c r="H2819" s="33"/>
      <c r="I2819" s="33"/>
      <c r="J2819" s="33"/>
      <c r="K2819" s="311"/>
      <c r="L2819" s="322"/>
      <c r="M2819" s="343"/>
      <c r="O2819" s="372">
        <f t="shared" si="109"/>
        <v>0</v>
      </c>
      <c r="X2819" s="33"/>
    </row>
    <row r="2820" spans="1:24" x14ac:dyDescent="0.3">
      <c r="A2820" s="324"/>
      <c r="B2820" s="325" t="s">
        <v>189</v>
      </c>
      <c r="C2820" s="324"/>
      <c r="D2820" s="324"/>
      <c r="E2820" s="333"/>
      <c r="F2820" s="324"/>
      <c r="G2820" s="324"/>
      <c r="H2820" s="326"/>
      <c r="I2820" s="326"/>
      <c r="J2820" s="326"/>
      <c r="K2820" s="324"/>
      <c r="L2820" s="327"/>
      <c r="M2820" s="345"/>
      <c r="N2820" s="324"/>
      <c r="O2820" s="372">
        <f t="shared" si="109"/>
        <v>0</v>
      </c>
      <c r="X2820" s="30"/>
    </row>
    <row r="2821" spans="1:24" x14ac:dyDescent="0.3">
      <c r="A2821" s="77" t="s">
        <v>2947</v>
      </c>
      <c r="B2821" s="77" t="s">
        <v>6005</v>
      </c>
      <c r="C2821" s="29">
        <v>2</v>
      </c>
      <c r="D2821" s="29">
        <v>105</v>
      </c>
      <c r="E2821" s="329">
        <v>180</v>
      </c>
      <c r="F2821" s="29">
        <v>550</v>
      </c>
      <c r="G2821" s="29">
        <v>480</v>
      </c>
      <c r="H2821" s="313">
        <v>232</v>
      </c>
      <c r="I2821" s="313">
        <v>189.77599999999998</v>
      </c>
      <c r="J2821" s="313">
        <v>149.87200000000001</v>
      </c>
      <c r="K2821" s="29">
        <v>9.35</v>
      </c>
      <c r="L2821" s="314">
        <v>0.5</v>
      </c>
      <c r="M2821" s="346">
        <v>2</v>
      </c>
      <c r="N2821" s="777" t="s">
        <v>186</v>
      </c>
      <c r="O2821" s="372">
        <f t="shared" si="109"/>
        <v>24330</v>
      </c>
      <c r="X2821" s="313">
        <v>21156.351480000001</v>
      </c>
    </row>
    <row r="2822" spans="1:24" x14ac:dyDescent="0.3">
      <c r="A2822" s="77" t="s">
        <v>2948</v>
      </c>
      <c r="B2822" s="77" t="s">
        <v>6006</v>
      </c>
      <c r="C2822" s="29">
        <v>3</v>
      </c>
      <c r="D2822" s="29">
        <v>105</v>
      </c>
      <c r="E2822" s="329">
        <v>280</v>
      </c>
      <c r="F2822" s="29">
        <v>550</v>
      </c>
      <c r="G2822" s="29">
        <v>480</v>
      </c>
      <c r="H2822" s="313">
        <v>348</v>
      </c>
      <c r="I2822" s="313">
        <v>284.66399999999999</v>
      </c>
      <c r="J2822" s="313">
        <v>224.80799999999999</v>
      </c>
      <c r="K2822" s="29">
        <v>13.77</v>
      </c>
      <c r="L2822" s="314">
        <v>0.5</v>
      </c>
      <c r="M2822" s="346">
        <v>4</v>
      </c>
      <c r="N2822" s="778"/>
      <c r="O2822" s="372">
        <f t="shared" si="109"/>
        <v>28731</v>
      </c>
      <c r="X2822" s="313">
        <v>24983.402399999999</v>
      </c>
    </row>
    <row r="2823" spans="1:24" x14ac:dyDescent="0.3">
      <c r="A2823" s="77" t="s">
        <v>2949</v>
      </c>
      <c r="B2823" s="77" t="s">
        <v>6007</v>
      </c>
      <c r="C2823" s="29">
        <v>4</v>
      </c>
      <c r="D2823" s="29">
        <v>105</v>
      </c>
      <c r="E2823" s="329">
        <v>380</v>
      </c>
      <c r="F2823" s="29">
        <v>550</v>
      </c>
      <c r="G2823" s="29">
        <v>480</v>
      </c>
      <c r="H2823" s="313">
        <v>464</v>
      </c>
      <c r="I2823" s="313">
        <v>379.55199999999996</v>
      </c>
      <c r="J2823" s="313">
        <v>299.74400000000003</v>
      </c>
      <c r="K2823" s="29">
        <v>18.36</v>
      </c>
      <c r="L2823" s="314">
        <v>0.5</v>
      </c>
      <c r="M2823" s="346">
        <v>4</v>
      </c>
      <c r="N2823" s="778"/>
      <c r="O2823" s="372">
        <f t="shared" si="109"/>
        <v>33147</v>
      </c>
      <c r="X2823" s="313">
        <v>28823.869800000008</v>
      </c>
    </row>
    <row r="2824" spans="1:24" x14ac:dyDescent="0.3">
      <c r="A2824" s="77" t="s">
        <v>2950</v>
      </c>
      <c r="B2824" s="77" t="s">
        <v>6008</v>
      </c>
      <c r="C2824" s="29">
        <v>5</v>
      </c>
      <c r="D2824" s="29">
        <v>105</v>
      </c>
      <c r="E2824" s="329">
        <v>480</v>
      </c>
      <c r="F2824" s="29">
        <v>550</v>
      </c>
      <c r="G2824" s="29">
        <v>480</v>
      </c>
      <c r="H2824" s="313">
        <v>580</v>
      </c>
      <c r="I2824" s="313">
        <v>474.44</v>
      </c>
      <c r="J2824" s="313">
        <v>374.68</v>
      </c>
      <c r="K2824" s="29">
        <v>22.78</v>
      </c>
      <c r="L2824" s="314">
        <v>0.5</v>
      </c>
      <c r="M2824" s="346">
        <v>4</v>
      </c>
      <c r="N2824" s="778"/>
      <c r="O2824" s="372">
        <f t="shared" si="109"/>
        <v>37572</v>
      </c>
      <c r="X2824" s="313">
        <v>32671.045440000002</v>
      </c>
    </row>
    <row r="2825" spans="1:24" x14ac:dyDescent="0.3">
      <c r="A2825" s="77" t="s">
        <v>2951</v>
      </c>
      <c r="B2825" s="77" t="s">
        <v>6009</v>
      </c>
      <c r="C2825" s="29">
        <v>6</v>
      </c>
      <c r="D2825" s="29">
        <v>105</v>
      </c>
      <c r="E2825" s="329">
        <v>580</v>
      </c>
      <c r="F2825" s="29">
        <v>550</v>
      </c>
      <c r="G2825" s="29">
        <v>480</v>
      </c>
      <c r="H2825" s="313">
        <v>696</v>
      </c>
      <c r="I2825" s="313">
        <v>569.32799999999997</v>
      </c>
      <c r="J2825" s="313">
        <v>449.61599999999999</v>
      </c>
      <c r="K2825" s="29">
        <v>27.37</v>
      </c>
      <c r="L2825" s="314">
        <v>0.5</v>
      </c>
      <c r="M2825" s="346">
        <v>4</v>
      </c>
      <c r="N2825" s="778"/>
      <c r="O2825" s="372">
        <f t="shared" si="109"/>
        <v>42004</v>
      </c>
      <c r="X2825" s="313">
        <v>36524.929320000003</v>
      </c>
    </row>
    <row r="2826" spans="1:24" x14ac:dyDescent="0.3">
      <c r="A2826" s="77" t="s">
        <v>2952</v>
      </c>
      <c r="B2826" s="77" t="s">
        <v>6010</v>
      </c>
      <c r="C2826" s="29">
        <v>7</v>
      </c>
      <c r="D2826" s="29">
        <v>105</v>
      </c>
      <c r="E2826" s="329">
        <v>680</v>
      </c>
      <c r="F2826" s="29">
        <v>550</v>
      </c>
      <c r="G2826" s="29">
        <v>480</v>
      </c>
      <c r="H2826" s="313">
        <v>812</v>
      </c>
      <c r="I2826" s="313">
        <v>664.21600000000001</v>
      </c>
      <c r="J2826" s="313">
        <v>524.55200000000002</v>
      </c>
      <c r="K2826" s="29">
        <v>31.79</v>
      </c>
      <c r="L2826" s="314">
        <v>0.5</v>
      </c>
      <c r="M2826" s="346">
        <v>4</v>
      </c>
      <c r="N2826" s="778"/>
      <c r="O2826" s="372">
        <f t="shared" si="109"/>
        <v>46447</v>
      </c>
      <c r="X2826" s="313">
        <v>40388.87556</v>
      </c>
    </row>
    <row r="2827" spans="1:24" x14ac:dyDescent="0.3">
      <c r="A2827" s="77" t="s">
        <v>2953</v>
      </c>
      <c r="B2827" s="77" t="s">
        <v>6011</v>
      </c>
      <c r="C2827" s="29">
        <v>8</v>
      </c>
      <c r="D2827" s="29">
        <v>105</v>
      </c>
      <c r="E2827" s="329">
        <v>780</v>
      </c>
      <c r="F2827" s="29">
        <v>550</v>
      </c>
      <c r="G2827" s="29">
        <v>480</v>
      </c>
      <c r="H2827" s="313">
        <v>928</v>
      </c>
      <c r="I2827" s="313">
        <v>759.10399999999993</v>
      </c>
      <c r="J2827" s="313">
        <v>599.48800000000006</v>
      </c>
      <c r="K2827" s="29">
        <v>36.379999999999995</v>
      </c>
      <c r="L2827" s="314">
        <v>0.5</v>
      </c>
      <c r="M2827" s="346">
        <v>4</v>
      </c>
      <c r="N2827" s="778"/>
      <c r="O2827" s="372">
        <f t="shared" si="109"/>
        <v>50898</v>
      </c>
      <c r="X2827" s="313">
        <v>44259.530040000012</v>
      </c>
    </row>
    <row r="2828" spans="1:24" x14ac:dyDescent="0.3">
      <c r="A2828" s="324"/>
      <c r="B2828" s="325"/>
      <c r="C2828" s="325"/>
      <c r="D2828" s="330"/>
      <c r="E2828" s="331"/>
      <c r="F2828" s="330"/>
      <c r="G2828" s="330"/>
      <c r="H2828" s="332"/>
      <c r="I2828" s="332"/>
      <c r="J2828" s="332"/>
      <c r="K2828" s="330"/>
      <c r="L2828" s="330"/>
      <c r="M2828" s="352"/>
      <c r="N2828" s="325"/>
      <c r="O2828" s="372">
        <f t="shared" si="109"/>
        <v>0</v>
      </c>
      <c r="X2828" s="30"/>
    </row>
    <row r="2829" spans="1:24" x14ac:dyDescent="0.3">
      <c r="E2829" s="67"/>
      <c r="H2829" s="30"/>
      <c r="I2829" s="30"/>
      <c r="J2829" s="30"/>
      <c r="O2829" s="372">
        <f t="shared" ref="O2829:O2892" si="110">ROUND(X2829*1.15,0)</f>
        <v>0</v>
      </c>
      <c r="X2829" s="30"/>
    </row>
    <row r="2830" spans="1:24" x14ac:dyDescent="0.3">
      <c r="B2830" s="325" t="s">
        <v>191</v>
      </c>
      <c r="E2830" s="67"/>
      <c r="H2830" s="30"/>
      <c r="I2830" s="30"/>
      <c r="J2830" s="30"/>
      <c r="O2830" s="372">
        <f t="shared" si="110"/>
        <v>0</v>
      </c>
      <c r="X2830" s="30"/>
    </row>
    <row r="2831" spans="1:24" x14ac:dyDescent="0.3">
      <c r="A2831" s="77" t="s">
        <v>2954</v>
      </c>
      <c r="B2831" s="77" t="s">
        <v>6012</v>
      </c>
      <c r="C2831" s="29">
        <v>2</v>
      </c>
      <c r="D2831" s="29">
        <v>105</v>
      </c>
      <c r="E2831" s="329">
        <v>180</v>
      </c>
      <c r="F2831" s="29">
        <v>750</v>
      </c>
      <c r="G2831" s="29">
        <v>680</v>
      </c>
      <c r="H2831" s="313">
        <v>316</v>
      </c>
      <c r="I2831" s="313">
        <v>258.488</v>
      </c>
      <c r="J2831" s="313">
        <v>204.136</v>
      </c>
      <c r="K2831" s="29">
        <v>11.9</v>
      </c>
      <c r="L2831" s="314">
        <v>0.5</v>
      </c>
      <c r="M2831" s="346">
        <v>2</v>
      </c>
      <c r="N2831" s="777" t="s">
        <v>186</v>
      </c>
      <c r="O2831" s="372">
        <f t="shared" si="110"/>
        <v>26709</v>
      </c>
      <c r="X2831" s="313">
        <v>23225.004990000001</v>
      </c>
    </row>
    <row r="2832" spans="1:24" x14ac:dyDescent="0.3">
      <c r="A2832" s="77" t="s">
        <v>2955</v>
      </c>
      <c r="B2832" s="77" t="s">
        <v>6013</v>
      </c>
      <c r="C2832" s="29">
        <v>3</v>
      </c>
      <c r="D2832" s="29">
        <v>105</v>
      </c>
      <c r="E2832" s="329">
        <v>280</v>
      </c>
      <c r="F2832" s="29">
        <v>750</v>
      </c>
      <c r="G2832" s="29">
        <v>680</v>
      </c>
      <c r="H2832" s="313">
        <v>474</v>
      </c>
      <c r="I2832" s="313">
        <v>387.73199999999997</v>
      </c>
      <c r="J2832" s="313">
        <v>306.20400000000001</v>
      </c>
      <c r="K2832" s="29">
        <v>17.68</v>
      </c>
      <c r="L2832" s="314">
        <v>0.5</v>
      </c>
      <c r="M2832" s="346">
        <v>4</v>
      </c>
      <c r="N2832" s="778"/>
      <c r="O2832" s="372">
        <f t="shared" si="110"/>
        <v>32171</v>
      </c>
      <c r="X2832" s="313">
        <v>27974.83469616</v>
      </c>
    </row>
    <row r="2833" spans="1:24" x14ac:dyDescent="0.3">
      <c r="A2833" s="77" t="s">
        <v>2956</v>
      </c>
      <c r="B2833" s="77" t="s">
        <v>6014</v>
      </c>
      <c r="C2833" s="29">
        <v>4</v>
      </c>
      <c r="D2833" s="29">
        <v>105</v>
      </c>
      <c r="E2833" s="329">
        <v>380</v>
      </c>
      <c r="F2833" s="29">
        <v>750</v>
      </c>
      <c r="G2833" s="29">
        <v>680</v>
      </c>
      <c r="H2833" s="313">
        <v>632</v>
      </c>
      <c r="I2833" s="313">
        <v>516.976</v>
      </c>
      <c r="J2833" s="313">
        <v>408.27199999999999</v>
      </c>
      <c r="K2833" s="29">
        <v>23.46</v>
      </c>
      <c r="L2833" s="314">
        <v>0.5</v>
      </c>
      <c r="M2833" s="346">
        <v>4</v>
      </c>
      <c r="N2833" s="778"/>
      <c r="O2833" s="372">
        <f t="shared" si="110"/>
        <v>37645</v>
      </c>
      <c r="X2833" s="313">
        <v>32734.612722240003</v>
      </c>
    </row>
    <row r="2834" spans="1:24" x14ac:dyDescent="0.3">
      <c r="A2834" s="77" t="s">
        <v>2957</v>
      </c>
      <c r="B2834" s="77" t="s">
        <v>6015</v>
      </c>
      <c r="C2834" s="29">
        <v>5</v>
      </c>
      <c r="D2834" s="29">
        <v>105</v>
      </c>
      <c r="E2834" s="329">
        <v>480</v>
      </c>
      <c r="F2834" s="29">
        <v>750</v>
      </c>
      <c r="G2834" s="29">
        <v>680</v>
      </c>
      <c r="H2834" s="313">
        <v>790</v>
      </c>
      <c r="I2834" s="313">
        <v>646.21999999999991</v>
      </c>
      <c r="J2834" s="313">
        <v>510.34000000000003</v>
      </c>
      <c r="K2834" s="29">
        <v>29.24</v>
      </c>
      <c r="L2834" s="314">
        <v>0.5</v>
      </c>
      <c r="M2834" s="346">
        <v>4</v>
      </c>
      <c r="N2834" s="778"/>
      <c r="O2834" s="372">
        <f t="shared" si="110"/>
        <v>43130</v>
      </c>
      <c r="X2834" s="313">
        <v>37504.339068240013</v>
      </c>
    </row>
    <row r="2835" spans="1:24" x14ac:dyDescent="0.3">
      <c r="A2835" s="77" t="s">
        <v>2958</v>
      </c>
      <c r="B2835" s="77" t="s">
        <v>6016</v>
      </c>
      <c r="C2835" s="29">
        <v>6</v>
      </c>
      <c r="D2835" s="29">
        <v>105</v>
      </c>
      <c r="E2835" s="329">
        <v>580</v>
      </c>
      <c r="F2835" s="29">
        <v>750</v>
      </c>
      <c r="G2835" s="29">
        <v>680</v>
      </c>
      <c r="H2835" s="313">
        <v>948</v>
      </c>
      <c r="I2835" s="313">
        <v>775.46399999999994</v>
      </c>
      <c r="J2835" s="313">
        <v>612.40800000000002</v>
      </c>
      <c r="K2835" s="29">
        <v>35.19</v>
      </c>
      <c r="L2835" s="314">
        <v>0.5</v>
      </c>
      <c r="M2835" s="346">
        <v>4</v>
      </c>
      <c r="N2835" s="778"/>
      <c r="O2835" s="372">
        <f t="shared" si="110"/>
        <v>48627</v>
      </c>
      <c r="X2835" s="313">
        <v>42284.013734159998</v>
      </c>
    </row>
    <row r="2836" spans="1:24" x14ac:dyDescent="0.3">
      <c r="A2836" s="77" t="s">
        <v>2959</v>
      </c>
      <c r="B2836" s="77" t="s">
        <v>6017</v>
      </c>
      <c r="C2836" s="29">
        <v>7</v>
      </c>
      <c r="D2836" s="29">
        <v>105</v>
      </c>
      <c r="E2836" s="329">
        <v>680</v>
      </c>
      <c r="F2836" s="29">
        <v>750</v>
      </c>
      <c r="G2836" s="29">
        <v>680</v>
      </c>
      <c r="H2836" s="313">
        <v>1106</v>
      </c>
      <c r="I2836" s="313">
        <v>904.70799999999997</v>
      </c>
      <c r="J2836" s="313">
        <v>714.476</v>
      </c>
      <c r="K2836" s="29">
        <v>40.97</v>
      </c>
      <c r="L2836" s="314">
        <v>0.5</v>
      </c>
      <c r="M2836" s="346">
        <v>4</v>
      </c>
      <c r="N2836" s="778"/>
      <c r="O2836" s="372">
        <f t="shared" si="110"/>
        <v>54135</v>
      </c>
      <c r="X2836" s="313">
        <v>47073.636720000002</v>
      </c>
    </row>
    <row r="2837" spans="1:24" x14ac:dyDescent="0.3">
      <c r="A2837" s="77" t="s">
        <v>2960</v>
      </c>
      <c r="B2837" s="77" t="s">
        <v>6018</v>
      </c>
      <c r="C2837" s="29">
        <v>8</v>
      </c>
      <c r="D2837" s="29">
        <v>105</v>
      </c>
      <c r="E2837" s="329">
        <v>780</v>
      </c>
      <c r="F2837" s="29">
        <v>750</v>
      </c>
      <c r="G2837" s="29">
        <v>680</v>
      </c>
      <c r="H2837" s="313">
        <v>1264</v>
      </c>
      <c r="I2837" s="313">
        <v>1033.952</v>
      </c>
      <c r="J2837" s="313">
        <v>816.54399999999998</v>
      </c>
      <c r="K2837" s="29">
        <v>46.75</v>
      </c>
      <c r="L2837" s="314">
        <v>0.5</v>
      </c>
      <c r="M2837" s="346">
        <v>4</v>
      </c>
      <c r="N2837" s="778"/>
      <c r="O2837" s="372">
        <f t="shared" si="110"/>
        <v>59654</v>
      </c>
      <c r="X2837" s="313">
        <v>51873.208025759996</v>
      </c>
    </row>
    <row r="2838" spans="1:24" x14ac:dyDescent="0.3">
      <c r="E2838" s="67"/>
      <c r="H2838" s="30"/>
      <c r="I2838" s="30"/>
      <c r="J2838" s="30"/>
      <c r="O2838" s="372">
        <f t="shared" si="110"/>
        <v>0</v>
      </c>
      <c r="X2838" s="30"/>
    </row>
    <row r="2839" spans="1:24" x14ac:dyDescent="0.3">
      <c r="B2839" s="325" t="s">
        <v>192</v>
      </c>
      <c r="E2839" s="67"/>
      <c r="H2839" s="30"/>
      <c r="I2839" s="30"/>
      <c r="J2839" s="30"/>
      <c r="O2839" s="372">
        <f t="shared" si="110"/>
        <v>0</v>
      </c>
      <c r="X2839" s="30"/>
    </row>
    <row r="2840" spans="1:24" x14ac:dyDescent="0.3">
      <c r="A2840" s="77" t="s">
        <v>2961</v>
      </c>
      <c r="B2840" s="77" t="s">
        <v>6019</v>
      </c>
      <c r="C2840" s="29">
        <v>2</v>
      </c>
      <c r="D2840" s="29">
        <v>105</v>
      </c>
      <c r="E2840" s="329">
        <v>180</v>
      </c>
      <c r="F2840" s="29">
        <v>1000</v>
      </c>
      <c r="G2840" s="29">
        <v>930</v>
      </c>
      <c r="H2840" s="313">
        <v>422</v>
      </c>
      <c r="I2840" s="313">
        <v>345.19599999999997</v>
      </c>
      <c r="J2840" s="313">
        <v>272.61200000000002</v>
      </c>
      <c r="K2840" s="29">
        <v>15.13</v>
      </c>
      <c r="L2840" s="314">
        <v>0.5</v>
      </c>
      <c r="M2840" s="346">
        <v>2</v>
      </c>
      <c r="N2840" s="777" t="s">
        <v>186</v>
      </c>
      <c r="O2840" s="372">
        <f t="shared" si="110"/>
        <v>28270</v>
      </c>
      <c r="X2840" s="313">
        <v>24582.417353999997</v>
      </c>
    </row>
    <row r="2841" spans="1:24" x14ac:dyDescent="0.3">
      <c r="A2841" s="77" t="s">
        <v>2962</v>
      </c>
      <c r="B2841" s="77" t="s">
        <v>6020</v>
      </c>
      <c r="C2841" s="29">
        <v>3</v>
      </c>
      <c r="D2841" s="29">
        <v>105</v>
      </c>
      <c r="E2841" s="329">
        <v>280</v>
      </c>
      <c r="F2841" s="29">
        <v>1000</v>
      </c>
      <c r="G2841" s="29">
        <v>930</v>
      </c>
      <c r="H2841" s="313">
        <v>633</v>
      </c>
      <c r="I2841" s="313">
        <v>517.79399999999998</v>
      </c>
      <c r="J2841" s="313">
        <v>408.91800000000001</v>
      </c>
      <c r="K2841" s="29">
        <v>22.61</v>
      </c>
      <c r="L2841" s="314">
        <v>0.5</v>
      </c>
      <c r="M2841" s="346">
        <v>4</v>
      </c>
      <c r="N2841" s="778"/>
      <c r="O2841" s="372">
        <f t="shared" si="110"/>
        <v>34517</v>
      </c>
      <c r="X2841" s="313">
        <v>30014.691408900006</v>
      </c>
    </row>
    <row r="2842" spans="1:24" x14ac:dyDescent="0.3">
      <c r="A2842" s="77" t="s">
        <v>2963</v>
      </c>
      <c r="B2842" s="77" t="s">
        <v>6021</v>
      </c>
      <c r="C2842" s="29">
        <v>4</v>
      </c>
      <c r="D2842" s="29">
        <v>105</v>
      </c>
      <c r="E2842" s="329">
        <v>380</v>
      </c>
      <c r="F2842" s="29">
        <v>1000</v>
      </c>
      <c r="G2842" s="29">
        <v>930</v>
      </c>
      <c r="H2842" s="313">
        <v>844</v>
      </c>
      <c r="I2842" s="313">
        <v>690.39199999999994</v>
      </c>
      <c r="J2842" s="313">
        <v>545.22400000000005</v>
      </c>
      <c r="K2842" s="29">
        <v>29.92</v>
      </c>
      <c r="L2842" s="314">
        <v>0.5</v>
      </c>
      <c r="M2842" s="346">
        <v>4</v>
      </c>
      <c r="N2842" s="778"/>
      <c r="O2842" s="372">
        <f t="shared" si="110"/>
        <v>40777</v>
      </c>
      <c r="X2842" s="313">
        <v>35458.345992959999</v>
      </c>
    </row>
    <row r="2843" spans="1:24" x14ac:dyDescent="0.3">
      <c r="A2843" s="77" t="s">
        <v>2964</v>
      </c>
      <c r="B2843" s="77" t="s">
        <v>6022</v>
      </c>
      <c r="C2843" s="29">
        <v>5</v>
      </c>
      <c r="D2843" s="29">
        <v>105</v>
      </c>
      <c r="E2843" s="329">
        <v>480</v>
      </c>
      <c r="F2843" s="29">
        <v>1000</v>
      </c>
      <c r="G2843" s="29">
        <v>930</v>
      </c>
      <c r="H2843" s="313">
        <v>1055</v>
      </c>
      <c r="I2843" s="313">
        <v>862.9899999999999</v>
      </c>
      <c r="J2843" s="313">
        <v>681.53</v>
      </c>
      <c r="K2843" s="29">
        <v>37.229999999999997</v>
      </c>
      <c r="L2843" s="314">
        <v>0.5</v>
      </c>
      <c r="M2843" s="346">
        <v>4</v>
      </c>
      <c r="N2843" s="778"/>
      <c r="O2843" s="372">
        <f t="shared" si="110"/>
        <v>47050</v>
      </c>
      <c r="X2843" s="313">
        <v>40913.381106180001</v>
      </c>
    </row>
    <row r="2844" spans="1:24" x14ac:dyDescent="0.3">
      <c r="A2844" s="77" t="s">
        <v>2965</v>
      </c>
      <c r="B2844" s="77" t="s">
        <v>6023</v>
      </c>
      <c r="C2844" s="29">
        <v>6</v>
      </c>
      <c r="D2844" s="29">
        <v>105</v>
      </c>
      <c r="E2844" s="329">
        <v>580</v>
      </c>
      <c r="F2844" s="29">
        <v>1000</v>
      </c>
      <c r="G2844" s="29">
        <v>930</v>
      </c>
      <c r="H2844" s="313">
        <v>1266</v>
      </c>
      <c r="I2844" s="313">
        <v>1035.588</v>
      </c>
      <c r="J2844" s="313">
        <v>817.83600000000001</v>
      </c>
      <c r="K2844" s="29">
        <v>44.71</v>
      </c>
      <c r="L2844" s="314">
        <v>0.5</v>
      </c>
      <c r="M2844" s="346">
        <v>4</v>
      </c>
      <c r="N2844" s="778"/>
      <c r="O2844" s="372">
        <f t="shared" si="110"/>
        <v>53337</v>
      </c>
      <c r="X2844" s="313">
        <v>46379.796748560002</v>
      </c>
    </row>
    <row r="2845" spans="1:24" x14ac:dyDescent="0.3">
      <c r="A2845" s="77" t="s">
        <v>2966</v>
      </c>
      <c r="B2845" s="77" t="s">
        <v>6024</v>
      </c>
      <c r="C2845" s="29">
        <v>7</v>
      </c>
      <c r="D2845" s="29">
        <v>105</v>
      </c>
      <c r="E2845" s="329">
        <v>680</v>
      </c>
      <c r="F2845" s="29">
        <v>1000</v>
      </c>
      <c r="G2845" s="29">
        <v>930</v>
      </c>
      <c r="H2845" s="313">
        <v>1477</v>
      </c>
      <c r="I2845" s="313">
        <v>1208.1859999999999</v>
      </c>
      <c r="J2845" s="313">
        <v>954.14200000000005</v>
      </c>
      <c r="K2845" s="29">
        <v>52.02</v>
      </c>
      <c r="L2845" s="314">
        <v>0.5</v>
      </c>
      <c r="M2845" s="346">
        <v>4</v>
      </c>
      <c r="N2845" s="778"/>
      <c r="O2845" s="372">
        <f t="shared" si="110"/>
        <v>59636</v>
      </c>
      <c r="X2845" s="313">
        <v>51857.592920100004</v>
      </c>
    </row>
    <row r="2846" spans="1:24" x14ac:dyDescent="0.3">
      <c r="A2846" s="77" t="s">
        <v>2967</v>
      </c>
      <c r="B2846" s="77" t="s">
        <v>6025</v>
      </c>
      <c r="C2846" s="29">
        <v>8</v>
      </c>
      <c r="D2846" s="29">
        <v>105</v>
      </c>
      <c r="E2846" s="329">
        <v>780</v>
      </c>
      <c r="F2846" s="29">
        <v>1000</v>
      </c>
      <c r="G2846" s="29">
        <v>930</v>
      </c>
      <c r="H2846" s="313">
        <v>1688</v>
      </c>
      <c r="I2846" s="313">
        <v>1380.7839999999999</v>
      </c>
      <c r="J2846" s="313">
        <v>1090.4480000000001</v>
      </c>
      <c r="K2846" s="29">
        <v>59.5</v>
      </c>
      <c r="L2846" s="314">
        <v>0.5</v>
      </c>
      <c r="M2846" s="346">
        <v>4</v>
      </c>
      <c r="N2846" s="778"/>
      <c r="O2846" s="372">
        <f t="shared" si="110"/>
        <v>65949</v>
      </c>
      <c r="X2846" s="313">
        <v>57346.769620799998</v>
      </c>
    </row>
    <row r="2847" spans="1:24" x14ac:dyDescent="0.3">
      <c r="E2847" s="67"/>
      <c r="H2847" s="30"/>
      <c r="I2847" s="30"/>
      <c r="J2847" s="30"/>
      <c r="O2847" s="372">
        <f t="shared" si="110"/>
        <v>0</v>
      </c>
      <c r="X2847" s="30"/>
    </row>
    <row r="2848" spans="1:24" x14ac:dyDescent="0.3">
      <c r="B2848" s="325" t="s">
        <v>193</v>
      </c>
      <c r="E2848" s="67"/>
      <c r="H2848" s="30"/>
      <c r="I2848" s="30"/>
      <c r="J2848" s="30"/>
      <c r="O2848" s="372">
        <f t="shared" si="110"/>
        <v>0</v>
      </c>
      <c r="X2848" s="30"/>
    </row>
    <row r="2849" spans="1:24" x14ac:dyDescent="0.3">
      <c r="A2849" s="77" t="s">
        <v>2968</v>
      </c>
      <c r="B2849" s="77" t="s">
        <v>6026</v>
      </c>
      <c r="C2849" s="29">
        <v>2</v>
      </c>
      <c r="D2849" s="29">
        <v>105</v>
      </c>
      <c r="E2849" s="329">
        <v>180</v>
      </c>
      <c r="F2849" s="29">
        <v>1250</v>
      </c>
      <c r="G2849" s="29">
        <v>1180</v>
      </c>
      <c r="H2849" s="313">
        <v>528</v>
      </c>
      <c r="I2849" s="313">
        <v>431.904</v>
      </c>
      <c r="J2849" s="313">
        <v>341.08800000000002</v>
      </c>
      <c r="K2849" s="29">
        <v>18.36</v>
      </c>
      <c r="L2849" s="314">
        <v>0.5</v>
      </c>
      <c r="M2849" s="346">
        <v>2</v>
      </c>
      <c r="N2849" s="777" t="s">
        <v>186</v>
      </c>
      <c r="O2849" s="372">
        <f t="shared" si="110"/>
        <v>30948</v>
      </c>
      <c r="X2849" s="313">
        <v>26911.685988000005</v>
      </c>
    </row>
    <row r="2850" spans="1:24" x14ac:dyDescent="0.3">
      <c r="A2850" s="77" t="s">
        <v>2969</v>
      </c>
      <c r="B2850" s="77" t="s">
        <v>6027</v>
      </c>
      <c r="C2850" s="29">
        <v>3</v>
      </c>
      <c r="D2850" s="29">
        <v>105</v>
      </c>
      <c r="E2850" s="329">
        <v>280</v>
      </c>
      <c r="F2850" s="29">
        <v>1250</v>
      </c>
      <c r="G2850" s="29">
        <v>1180</v>
      </c>
      <c r="H2850" s="313">
        <v>792</v>
      </c>
      <c r="I2850" s="313">
        <v>647.85599999999999</v>
      </c>
      <c r="J2850" s="313">
        <v>511.63200000000001</v>
      </c>
      <c r="K2850" s="29">
        <v>27.37</v>
      </c>
      <c r="L2850" s="314">
        <v>0.5</v>
      </c>
      <c r="M2850" s="346">
        <v>4</v>
      </c>
      <c r="N2850" s="778"/>
      <c r="O2850" s="372">
        <f t="shared" si="110"/>
        <v>38535</v>
      </c>
      <c r="X2850" s="313">
        <v>33509.082384360001</v>
      </c>
    </row>
    <row r="2851" spans="1:24" x14ac:dyDescent="0.3">
      <c r="A2851" s="77" t="s">
        <v>2970</v>
      </c>
      <c r="B2851" s="77" t="s">
        <v>6028</v>
      </c>
      <c r="C2851" s="29">
        <v>4</v>
      </c>
      <c r="D2851" s="29">
        <v>105</v>
      </c>
      <c r="E2851" s="329">
        <v>380</v>
      </c>
      <c r="F2851" s="29">
        <v>1250</v>
      </c>
      <c r="G2851" s="29">
        <v>1180</v>
      </c>
      <c r="H2851" s="313">
        <v>1056</v>
      </c>
      <c r="I2851" s="313">
        <v>863.80799999999999</v>
      </c>
      <c r="J2851" s="313">
        <v>682.17600000000004</v>
      </c>
      <c r="K2851" s="29">
        <v>36.21</v>
      </c>
      <c r="L2851" s="314">
        <v>0.5</v>
      </c>
      <c r="M2851" s="346">
        <v>4</v>
      </c>
      <c r="N2851" s="778"/>
      <c r="O2851" s="372">
        <f t="shared" si="110"/>
        <v>46138</v>
      </c>
      <c r="X2851" s="313">
        <v>40120.30446336</v>
      </c>
    </row>
    <row r="2852" spans="1:24" x14ac:dyDescent="0.3">
      <c r="A2852" s="77" t="s">
        <v>2971</v>
      </c>
      <c r="B2852" s="77" t="s">
        <v>6029</v>
      </c>
      <c r="C2852" s="29">
        <v>5</v>
      </c>
      <c r="D2852" s="29">
        <v>105</v>
      </c>
      <c r="E2852" s="329">
        <v>480</v>
      </c>
      <c r="F2852" s="29">
        <v>1250</v>
      </c>
      <c r="G2852" s="29">
        <v>1180</v>
      </c>
      <c r="H2852" s="313">
        <v>1320</v>
      </c>
      <c r="I2852" s="313">
        <v>1079.76</v>
      </c>
      <c r="J2852" s="313">
        <v>852.72</v>
      </c>
      <c r="K2852" s="29">
        <v>45.39</v>
      </c>
      <c r="L2852" s="314">
        <v>0.5</v>
      </c>
      <c r="M2852" s="346">
        <v>4</v>
      </c>
      <c r="N2852" s="778"/>
      <c r="O2852" s="372">
        <f t="shared" si="110"/>
        <v>53757</v>
      </c>
      <c r="X2852" s="313">
        <v>46745.352225000002</v>
      </c>
    </row>
    <row r="2853" spans="1:24" x14ac:dyDescent="0.3">
      <c r="A2853" s="77" t="s">
        <v>2972</v>
      </c>
      <c r="B2853" s="77" t="s">
        <v>6030</v>
      </c>
      <c r="C2853" s="29">
        <v>6</v>
      </c>
      <c r="D2853" s="29">
        <v>105</v>
      </c>
      <c r="E2853" s="329">
        <v>580</v>
      </c>
      <c r="F2853" s="29">
        <v>1250</v>
      </c>
      <c r="G2853" s="29">
        <v>1180</v>
      </c>
      <c r="H2853" s="313">
        <v>1584</v>
      </c>
      <c r="I2853" s="313">
        <v>1295.712</v>
      </c>
      <c r="J2853" s="313">
        <v>1023.264</v>
      </c>
      <c r="K2853" s="29">
        <v>54.23</v>
      </c>
      <c r="L2853" s="314">
        <v>0.5</v>
      </c>
      <c r="M2853" s="346">
        <v>4</v>
      </c>
      <c r="N2853" s="778"/>
      <c r="O2853" s="372">
        <f t="shared" si="110"/>
        <v>61392</v>
      </c>
      <c r="X2853" s="313">
        <v>53384.22566928</v>
      </c>
    </row>
    <row r="2854" spans="1:24" x14ac:dyDescent="0.3">
      <c r="A2854" s="77" t="s">
        <v>2973</v>
      </c>
      <c r="B2854" s="77" t="s">
        <v>6031</v>
      </c>
      <c r="C2854" s="29">
        <v>7</v>
      </c>
      <c r="D2854" s="29">
        <v>105</v>
      </c>
      <c r="E2854" s="329">
        <v>680</v>
      </c>
      <c r="F2854" s="29">
        <v>1250</v>
      </c>
      <c r="G2854" s="29">
        <v>1180</v>
      </c>
      <c r="H2854" s="313">
        <v>1848</v>
      </c>
      <c r="I2854" s="313">
        <v>1511.664</v>
      </c>
      <c r="J2854" s="313">
        <v>1193.808</v>
      </c>
      <c r="K2854" s="29">
        <v>63.24</v>
      </c>
      <c r="L2854" s="314">
        <v>0.5</v>
      </c>
      <c r="M2854" s="346">
        <v>4</v>
      </c>
      <c r="N2854" s="778"/>
      <c r="O2854" s="372">
        <f t="shared" si="110"/>
        <v>69042</v>
      </c>
      <c r="X2854" s="313">
        <v>60036.924796199994</v>
      </c>
    </row>
    <row r="2855" spans="1:24" x14ac:dyDescent="0.3">
      <c r="A2855" s="77" t="s">
        <v>2974</v>
      </c>
      <c r="B2855" s="77" t="s">
        <v>6032</v>
      </c>
      <c r="C2855" s="29">
        <v>8</v>
      </c>
      <c r="D2855" s="29">
        <v>105</v>
      </c>
      <c r="E2855" s="329">
        <v>780</v>
      </c>
      <c r="F2855" s="29">
        <v>1250</v>
      </c>
      <c r="G2855" s="29">
        <v>1180</v>
      </c>
      <c r="H2855" s="313">
        <v>2112</v>
      </c>
      <c r="I2855" s="313">
        <v>1727.616</v>
      </c>
      <c r="J2855" s="313">
        <v>1364.3520000000001</v>
      </c>
      <c r="K2855" s="29">
        <v>72.25</v>
      </c>
      <c r="L2855" s="314">
        <v>0.5</v>
      </c>
      <c r="M2855" s="346">
        <v>4</v>
      </c>
      <c r="N2855" s="778"/>
      <c r="O2855" s="372">
        <f t="shared" si="110"/>
        <v>76713</v>
      </c>
      <c r="X2855" s="313">
        <v>66706.656144480003</v>
      </c>
    </row>
    <row r="2856" spans="1:24" x14ac:dyDescent="0.3">
      <c r="E2856" s="67"/>
      <c r="H2856" s="30"/>
      <c r="I2856" s="30"/>
      <c r="J2856" s="30"/>
      <c r="O2856" s="372">
        <f t="shared" si="110"/>
        <v>0</v>
      </c>
      <c r="X2856" s="30"/>
    </row>
    <row r="2857" spans="1:24" x14ac:dyDescent="0.3">
      <c r="B2857" s="325" t="s">
        <v>194</v>
      </c>
      <c r="E2857" s="67"/>
      <c r="H2857" s="30"/>
      <c r="I2857" s="30"/>
      <c r="J2857" s="30"/>
      <c r="O2857" s="372">
        <f t="shared" si="110"/>
        <v>0</v>
      </c>
      <c r="X2857" s="30"/>
    </row>
    <row r="2858" spans="1:24" x14ac:dyDescent="0.3">
      <c r="A2858" s="77" t="s">
        <v>2975</v>
      </c>
      <c r="B2858" s="77" t="s">
        <v>6033</v>
      </c>
      <c r="C2858" s="29">
        <v>2</v>
      </c>
      <c r="D2858" s="29">
        <v>105</v>
      </c>
      <c r="E2858" s="329">
        <v>180</v>
      </c>
      <c r="F2858" s="29">
        <v>1500</v>
      </c>
      <c r="G2858" s="29">
        <v>1430</v>
      </c>
      <c r="H2858" s="313">
        <v>634</v>
      </c>
      <c r="I2858" s="313">
        <v>518.61199999999997</v>
      </c>
      <c r="J2858" s="313">
        <v>409.56400000000002</v>
      </c>
      <c r="K2858" s="29">
        <v>21.59</v>
      </c>
      <c r="L2858" s="314">
        <v>0.5</v>
      </c>
      <c r="M2858" s="346">
        <v>2</v>
      </c>
      <c r="N2858" s="777" t="s">
        <v>186</v>
      </c>
      <c r="O2858" s="372">
        <f t="shared" si="110"/>
        <v>31758</v>
      </c>
      <c r="X2858" s="313">
        <v>27615.883481999994</v>
      </c>
    </row>
    <row r="2859" spans="1:24" x14ac:dyDescent="0.3">
      <c r="A2859" s="77" t="s">
        <v>2976</v>
      </c>
      <c r="B2859" s="77" t="s">
        <v>6034</v>
      </c>
      <c r="C2859" s="29">
        <v>3</v>
      </c>
      <c r="D2859" s="29">
        <v>105</v>
      </c>
      <c r="E2859" s="329">
        <v>280</v>
      </c>
      <c r="F2859" s="29">
        <v>1500</v>
      </c>
      <c r="G2859" s="29">
        <v>1430</v>
      </c>
      <c r="H2859" s="313">
        <v>951</v>
      </c>
      <c r="I2859" s="313">
        <v>777.91800000000001</v>
      </c>
      <c r="J2859" s="313">
        <v>614.346</v>
      </c>
      <c r="K2859" s="29">
        <v>32.129999999999995</v>
      </c>
      <c r="L2859" s="314">
        <v>0.5</v>
      </c>
      <c r="M2859" s="346">
        <v>4</v>
      </c>
      <c r="N2859" s="778"/>
      <c r="O2859" s="372">
        <f t="shared" si="110"/>
        <v>39761</v>
      </c>
      <c r="X2859" s="313">
        <v>34574.464936439996</v>
      </c>
    </row>
    <row r="2860" spans="1:24" x14ac:dyDescent="0.3">
      <c r="A2860" s="77" t="s">
        <v>2977</v>
      </c>
      <c r="B2860" s="77" t="s">
        <v>6035</v>
      </c>
      <c r="C2860" s="29">
        <v>4</v>
      </c>
      <c r="D2860" s="29">
        <v>105</v>
      </c>
      <c r="E2860" s="329">
        <v>380</v>
      </c>
      <c r="F2860" s="29">
        <v>1500</v>
      </c>
      <c r="G2860" s="29">
        <v>1430</v>
      </c>
      <c r="H2860" s="313">
        <v>1268</v>
      </c>
      <c r="I2860" s="313">
        <v>1037.2239999999999</v>
      </c>
      <c r="J2860" s="313">
        <v>819.12800000000004</v>
      </c>
      <c r="K2860" s="29">
        <v>42.839999999999996</v>
      </c>
      <c r="L2860" s="314">
        <v>0.5</v>
      </c>
      <c r="M2860" s="346">
        <v>4</v>
      </c>
      <c r="N2860" s="778"/>
      <c r="O2860" s="372">
        <f t="shared" si="110"/>
        <v>47780</v>
      </c>
      <c r="X2860" s="313">
        <v>41547.630104639989</v>
      </c>
    </row>
    <row r="2861" spans="1:24" x14ac:dyDescent="0.3">
      <c r="A2861" s="77" t="s">
        <v>2978</v>
      </c>
      <c r="B2861" s="77" t="s">
        <v>6036</v>
      </c>
      <c r="C2861" s="29">
        <v>5</v>
      </c>
      <c r="D2861" s="29">
        <v>105</v>
      </c>
      <c r="E2861" s="329">
        <v>480</v>
      </c>
      <c r="F2861" s="29">
        <v>1500</v>
      </c>
      <c r="G2861" s="29">
        <v>1430</v>
      </c>
      <c r="H2861" s="313">
        <v>1585</v>
      </c>
      <c r="I2861" s="313">
        <v>1296.53</v>
      </c>
      <c r="J2861" s="313">
        <v>1023.9100000000001</v>
      </c>
      <c r="K2861" s="29">
        <v>53.379999999999995</v>
      </c>
      <c r="L2861" s="314">
        <v>0.5</v>
      </c>
      <c r="M2861" s="346">
        <v>4</v>
      </c>
      <c r="N2861" s="778"/>
      <c r="O2861" s="372">
        <f t="shared" si="110"/>
        <v>55816</v>
      </c>
      <c r="X2861" s="313">
        <v>48535.378986600001</v>
      </c>
    </row>
    <row r="2862" spans="1:24" x14ac:dyDescent="0.3">
      <c r="A2862" s="77" t="s">
        <v>2979</v>
      </c>
      <c r="B2862" s="77" t="s">
        <v>6037</v>
      </c>
      <c r="C2862" s="29">
        <v>6</v>
      </c>
      <c r="D2862" s="29">
        <v>105</v>
      </c>
      <c r="E2862" s="329">
        <v>580</v>
      </c>
      <c r="F2862" s="29">
        <v>1500</v>
      </c>
      <c r="G2862" s="29">
        <v>1430</v>
      </c>
      <c r="H2862" s="313">
        <v>1902</v>
      </c>
      <c r="I2862" s="313">
        <v>1555.836</v>
      </c>
      <c r="J2862" s="313">
        <v>1228.692</v>
      </c>
      <c r="K2862" s="29">
        <v>63.92</v>
      </c>
      <c r="L2862" s="314">
        <v>0.5</v>
      </c>
      <c r="M2862" s="346">
        <v>4</v>
      </c>
      <c r="N2862" s="778"/>
      <c r="O2862" s="372">
        <f t="shared" si="110"/>
        <v>63865</v>
      </c>
      <c r="X2862" s="313">
        <v>55534.511751840007</v>
      </c>
    </row>
    <row r="2863" spans="1:24" x14ac:dyDescent="0.3">
      <c r="A2863" s="77" t="s">
        <v>2980</v>
      </c>
      <c r="B2863" s="77" t="s">
        <v>6038</v>
      </c>
      <c r="C2863" s="29">
        <v>7</v>
      </c>
      <c r="D2863" s="29">
        <v>105</v>
      </c>
      <c r="E2863" s="329">
        <v>680</v>
      </c>
      <c r="F2863" s="29">
        <v>1500</v>
      </c>
      <c r="G2863" s="29">
        <v>1430</v>
      </c>
      <c r="H2863" s="313">
        <v>2219</v>
      </c>
      <c r="I2863" s="313">
        <v>1815.1419999999998</v>
      </c>
      <c r="J2863" s="313">
        <v>1433.4739999999999</v>
      </c>
      <c r="K2863" s="29">
        <v>74.63</v>
      </c>
      <c r="L2863" s="314">
        <v>0.5</v>
      </c>
      <c r="M2863" s="346">
        <v>4</v>
      </c>
      <c r="N2863" s="778"/>
      <c r="O2863" s="372">
        <f t="shared" si="110"/>
        <v>71934</v>
      </c>
      <c r="X2863" s="313">
        <v>62551.424707199993</v>
      </c>
    </row>
    <row r="2864" spans="1:24" x14ac:dyDescent="0.3">
      <c r="E2864" s="67"/>
      <c r="H2864" s="30"/>
      <c r="I2864" s="30"/>
      <c r="J2864" s="30"/>
      <c r="O2864" s="372">
        <f t="shared" si="110"/>
        <v>0</v>
      </c>
      <c r="X2864" s="30"/>
    </row>
    <row r="2865" spans="1:24" x14ac:dyDescent="0.3">
      <c r="B2865" s="325" t="s">
        <v>195</v>
      </c>
      <c r="E2865" s="67"/>
      <c r="H2865" s="30"/>
      <c r="I2865" s="30"/>
      <c r="J2865" s="30"/>
      <c r="O2865" s="372">
        <f t="shared" si="110"/>
        <v>0</v>
      </c>
      <c r="X2865" s="30"/>
    </row>
    <row r="2866" spans="1:24" x14ac:dyDescent="0.3">
      <c r="A2866" s="77" t="s">
        <v>2981</v>
      </c>
      <c r="B2866" s="77" t="s">
        <v>6039</v>
      </c>
      <c r="C2866" s="29">
        <v>2</v>
      </c>
      <c r="D2866" s="29">
        <v>105</v>
      </c>
      <c r="E2866" s="329">
        <v>180</v>
      </c>
      <c r="F2866" s="29">
        <v>1750</v>
      </c>
      <c r="G2866" s="29">
        <v>1680</v>
      </c>
      <c r="H2866" s="313">
        <v>738</v>
      </c>
      <c r="I2866" s="313">
        <v>603.68399999999997</v>
      </c>
      <c r="J2866" s="313">
        <v>476.74799999999999</v>
      </c>
      <c r="K2866" s="29">
        <v>24.82</v>
      </c>
      <c r="L2866" s="314">
        <v>0.5</v>
      </c>
      <c r="M2866" s="346">
        <v>2</v>
      </c>
      <c r="N2866" s="777" t="s">
        <v>186</v>
      </c>
      <c r="O2866" s="372">
        <f t="shared" si="110"/>
        <v>33686</v>
      </c>
      <c r="X2866" s="313">
        <v>29291.937246000001</v>
      </c>
    </row>
    <row r="2867" spans="1:24" x14ac:dyDescent="0.3">
      <c r="A2867" s="77" t="s">
        <v>2982</v>
      </c>
      <c r="B2867" s="77" t="s">
        <v>6040</v>
      </c>
      <c r="C2867" s="29">
        <v>3</v>
      </c>
      <c r="D2867" s="29">
        <v>105</v>
      </c>
      <c r="E2867" s="329">
        <v>280</v>
      </c>
      <c r="F2867" s="29">
        <v>1750</v>
      </c>
      <c r="G2867" s="29">
        <v>1680</v>
      </c>
      <c r="H2867" s="313">
        <v>1107</v>
      </c>
      <c r="I2867" s="313">
        <v>905.52599999999995</v>
      </c>
      <c r="J2867" s="313">
        <v>715.12200000000007</v>
      </c>
      <c r="K2867" s="29">
        <v>36.89</v>
      </c>
      <c r="L2867" s="314">
        <v>0.5</v>
      </c>
      <c r="M2867" s="346">
        <v>4</v>
      </c>
      <c r="N2867" s="778"/>
      <c r="O2867" s="372">
        <f t="shared" si="110"/>
        <v>42655</v>
      </c>
      <c r="X2867" s="313">
        <v>37091.191983119992</v>
      </c>
    </row>
    <row r="2868" spans="1:24" x14ac:dyDescent="0.3">
      <c r="A2868" s="77" t="s">
        <v>2983</v>
      </c>
      <c r="B2868" s="77" t="s">
        <v>6041</v>
      </c>
      <c r="C2868" s="29">
        <v>4</v>
      </c>
      <c r="D2868" s="29">
        <v>105</v>
      </c>
      <c r="E2868" s="329">
        <v>380</v>
      </c>
      <c r="F2868" s="29">
        <v>1750</v>
      </c>
      <c r="G2868" s="29">
        <v>1680</v>
      </c>
      <c r="H2868" s="313">
        <v>1476</v>
      </c>
      <c r="I2868" s="313">
        <v>1207.3679999999999</v>
      </c>
      <c r="J2868" s="313">
        <v>953.49599999999998</v>
      </c>
      <c r="K2868" s="29">
        <v>49.129999999999995</v>
      </c>
      <c r="L2868" s="314">
        <v>0.5</v>
      </c>
      <c r="M2868" s="346">
        <v>4</v>
      </c>
      <c r="N2868" s="778"/>
      <c r="O2868" s="372">
        <f t="shared" si="110"/>
        <v>51643</v>
      </c>
      <c r="X2868" s="313">
        <v>44906.794701120009</v>
      </c>
    </row>
    <row r="2869" spans="1:24" x14ac:dyDescent="0.3">
      <c r="A2869" s="77" t="s">
        <v>2984</v>
      </c>
      <c r="B2869" s="77" t="s">
        <v>6042</v>
      </c>
      <c r="C2869" s="29">
        <v>5</v>
      </c>
      <c r="D2869" s="29">
        <v>105</v>
      </c>
      <c r="E2869" s="329">
        <v>480</v>
      </c>
      <c r="F2869" s="29">
        <v>1750</v>
      </c>
      <c r="G2869" s="29">
        <v>1680</v>
      </c>
      <c r="H2869" s="313">
        <v>1845</v>
      </c>
      <c r="I2869" s="313">
        <v>1509.2099999999998</v>
      </c>
      <c r="J2869" s="313">
        <v>1191.8700000000001</v>
      </c>
      <c r="K2869" s="29">
        <v>61.37</v>
      </c>
      <c r="L2869" s="314">
        <v>0.5</v>
      </c>
      <c r="M2869" s="346">
        <v>4</v>
      </c>
      <c r="N2869" s="778"/>
      <c r="O2869" s="372">
        <f t="shared" si="110"/>
        <v>60650</v>
      </c>
      <c r="X2869" s="313">
        <v>52738.7454</v>
      </c>
    </row>
    <row r="2870" spans="1:24" x14ac:dyDescent="0.3">
      <c r="A2870" s="77" t="s">
        <v>2985</v>
      </c>
      <c r="B2870" s="77" t="s">
        <v>6043</v>
      </c>
      <c r="C2870" s="29">
        <v>6</v>
      </c>
      <c r="D2870" s="29">
        <v>105</v>
      </c>
      <c r="E2870" s="329">
        <v>580</v>
      </c>
      <c r="F2870" s="29">
        <v>1750</v>
      </c>
      <c r="G2870" s="29">
        <v>1680</v>
      </c>
      <c r="H2870" s="313">
        <v>2214</v>
      </c>
      <c r="I2870" s="313">
        <v>1811.0519999999999</v>
      </c>
      <c r="J2870" s="313">
        <v>1430.2440000000001</v>
      </c>
      <c r="K2870" s="29">
        <v>73.61</v>
      </c>
      <c r="L2870" s="314">
        <v>0.5</v>
      </c>
      <c r="M2870" s="346">
        <v>4</v>
      </c>
      <c r="N2870" s="778"/>
      <c r="O2870" s="372">
        <f t="shared" si="110"/>
        <v>69679</v>
      </c>
      <c r="X2870" s="313">
        <v>60590.243910239995</v>
      </c>
    </row>
    <row r="2871" spans="1:24" x14ac:dyDescent="0.3">
      <c r="E2871" s="67"/>
      <c r="H2871" s="30"/>
      <c r="I2871" s="30"/>
      <c r="J2871" s="30"/>
      <c r="O2871" s="372">
        <f t="shared" si="110"/>
        <v>0</v>
      </c>
      <c r="X2871" s="30"/>
    </row>
    <row r="2872" spans="1:24" x14ac:dyDescent="0.3">
      <c r="B2872" s="325" t="s">
        <v>196</v>
      </c>
      <c r="E2872" s="67"/>
      <c r="H2872" s="30"/>
      <c r="I2872" s="30"/>
      <c r="J2872" s="30"/>
      <c r="O2872" s="372">
        <f t="shared" si="110"/>
        <v>0</v>
      </c>
      <c r="X2872" s="30"/>
    </row>
    <row r="2873" spans="1:24" x14ac:dyDescent="0.3">
      <c r="A2873" s="77" t="s">
        <v>2986</v>
      </c>
      <c r="B2873" s="77" t="s">
        <v>6044</v>
      </c>
      <c r="C2873" s="29">
        <v>2</v>
      </c>
      <c r="D2873" s="29">
        <v>105</v>
      </c>
      <c r="E2873" s="329">
        <v>180</v>
      </c>
      <c r="F2873" s="29">
        <v>2000</v>
      </c>
      <c r="G2873" s="29">
        <v>1930</v>
      </c>
      <c r="H2873" s="313">
        <v>844</v>
      </c>
      <c r="I2873" s="313">
        <v>690.39199999999994</v>
      </c>
      <c r="J2873" s="313">
        <v>545.22400000000005</v>
      </c>
      <c r="K2873" s="29">
        <v>27.879999999999995</v>
      </c>
      <c r="L2873" s="314">
        <v>0.5</v>
      </c>
      <c r="M2873" s="346">
        <v>2</v>
      </c>
      <c r="N2873" s="777" t="s">
        <v>186</v>
      </c>
      <c r="O2873" s="372">
        <f t="shared" si="110"/>
        <v>36456</v>
      </c>
      <c r="X2873" s="313">
        <v>31700.866230000007</v>
      </c>
    </row>
    <row r="2874" spans="1:24" x14ac:dyDescent="0.3">
      <c r="A2874" s="77" t="s">
        <v>2987</v>
      </c>
      <c r="B2874" s="77" t="s">
        <v>6045</v>
      </c>
      <c r="C2874" s="29">
        <v>3</v>
      </c>
      <c r="D2874" s="29">
        <v>105</v>
      </c>
      <c r="E2874" s="329">
        <v>280</v>
      </c>
      <c r="F2874" s="29">
        <v>2000</v>
      </c>
      <c r="G2874" s="29">
        <v>1930</v>
      </c>
      <c r="H2874" s="313">
        <v>1266</v>
      </c>
      <c r="I2874" s="313">
        <v>1035.588</v>
      </c>
      <c r="J2874" s="313">
        <v>817.83600000000001</v>
      </c>
      <c r="K2874" s="29">
        <v>41.65</v>
      </c>
      <c r="L2874" s="314">
        <v>0.5</v>
      </c>
      <c r="M2874" s="346">
        <v>4</v>
      </c>
      <c r="N2874" s="778"/>
      <c r="O2874" s="372">
        <f t="shared" si="110"/>
        <v>46804</v>
      </c>
      <c r="X2874" s="313">
        <v>40698.819726840011</v>
      </c>
    </row>
    <row r="2875" spans="1:24" x14ac:dyDescent="0.3">
      <c r="A2875" s="77" t="s">
        <v>2988</v>
      </c>
      <c r="B2875" s="77" t="s">
        <v>6046</v>
      </c>
      <c r="C2875" s="29">
        <v>4</v>
      </c>
      <c r="D2875" s="29">
        <v>105</v>
      </c>
      <c r="E2875" s="329">
        <v>380</v>
      </c>
      <c r="F2875" s="29">
        <v>2000</v>
      </c>
      <c r="G2875" s="29">
        <v>1930</v>
      </c>
      <c r="H2875" s="313">
        <v>1688</v>
      </c>
      <c r="I2875" s="313">
        <v>1380.7839999999999</v>
      </c>
      <c r="J2875" s="313">
        <v>1090.4480000000001</v>
      </c>
      <c r="K2875" s="29">
        <v>55.59</v>
      </c>
      <c r="L2875" s="314">
        <v>0.5</v>
      </c>
      <c r="M2875" s="346">
        <v>4</v>
      </c>
      <c r="N2875" s="778"/>
      <c r="O2875" s="372">
        <f t="shared" si="110"/>
        <v>57173</v>
      </c>
      <c r="X2875" s="313">
        <v>49715.63679456</v>
      </c>
    </row>
    <row r="2876" spans="1:24" x14ac:dyDescent="0.3">
      <c r="A2876" s="77" t="s">
        <v>2989</v>
      </c>
      <c r="B2876" s="77" t="s">
        <v>6047</v>
      </c>
      <c r="C2876" s="29">
        <v>5</v>
      </c>
      <c r="D2876" s="29">
        <v>105</v>
      </c>
      <c r="E2876" s="329">
        <v>480</v>
      </c>
      <c r="F2876" s="29">
        <v>2000</v>
      </c>
      <c r="G2876" s="29">
        <v>1930</v>
      </c>
      <c r="H2876" s="313">
        <v>2110</v>
      </c>
      <c r="I2876" s="313">
        <v>1725.9799999999998</v>
      </c>
      <c r="J2876" s="313">
        <v>1363.06</v>
      </c>
      <c r="K2876" s="29">
        <v>69.36</v>
      </c>
      <c r="L2876" s="314">
        <v>0.5</v>
      </c>
      <c r="M2876" s="346">
        <v>4</v>
      </c>
      <c r="N2876" s="778"/>
      <c r="O2876" s="372">
        <f t="shared" si="110"/>
        <v>67564</v>
      </c>
      <c r="X2876" s="313">
        <v>58751.317433159995</v>
      </c>
    </row>
    <row r="2877" spans="1:24" x14ac:dyDescent="0.3">
      <c r="A2877" s="77" t="s">
        <v>5968</v>
      </c>
      <c r="B2877" s="77" t="s">
        <v>5969</v>
      </c>
      <c r="C2877" s="29">
        <v>6</v>
      </c>
      <c r="D2877" s="29">
        <v>107</v>
      </c>
      <c r="E2877" s="29">
        <v>580</v>
      </c>
      <c r="F2877" s="29">
        <v>2000</v>
      </c>
      <c r="G2877" s="29">
        <v>1930</v>
      </c>
      <c r="H2877" s="313">
        <v>2532</v>
      </c>
      <c r="I2877" s="313">
        <v>2071</v>
      </c>
      <c r="J2877" s="313">
        <v>1636</v>
      </c>
      <c r="K2877" s="20">
        <v>83.13</v>
      </c>
      <c r="L2877" s="314">
        <v>0.5</v>
      </c>
      <c r="M2877" s="346">
        <v>4</v>
      </c>
      <c r="N2877" s="376"/>
      <c r="O2877" s="372">
        <f t="shared" si="110"/>
        <v>77977</v>
      </c>
      <c r="X2877" s="313">
        <v>67806</v>
      </c>
    </row>
    <row r="2878" spans="1:24" x14ac:dyDescent="0.3">
      <c r="E2878" s="67"/>
      <c r="H2878" s="30"/>
      <c r="I2878" s="30"/>
      <c r="J2878" s="30"/>
      <c r="O2878" s="372">
        <f t="shared" si="110"/>
        <v>0</v>
      </c>
      <c r="X2878" s="30"/>
    </row>
    <row r="2879" spans="1:24" x14ac:dyDescent="0.3">
      <c r="B2879" s="325" t="s">
        <v>197</v>
      </c>
      <c r="E2879" s="67"/>
      <c r="H2879" s="33"/>
      <c r="I2879" s="33"/>
      <c r="J2879" s="33"/>
      <c r="O2879" s="372">
        <f t="shared" si="110"/>
        <v>0</v>
      </c>
      <c r="X2879" s="30"/>
    </row>
    <row r="2880" spans="1:24" x14ac:dyDescent="0.3">
      <c r="A2880" s="77" t="s">
        <v>2990</v>
      </c>
      <c r="B2880" s="77" t="s">
        <v>6048</v>
      </c>
      <c r="C2880" s="29">
        <v>2</v>
      </c>
      <c r="D2880" s="29">
        <v>105</v>
      </c>
      <c r="E2880" s="329">
        <v>180</v>
      </c>
      <c r="F2880" s="29">
        <v>2200</v>
      </c>
      <c r="G2880" s="29">
        <v>2130</v>
      </c>
      <c r="H2880" s="313">
        <v>928</v>
      </c>
      <c r="I2880" s="313">
        <v>759.10399999999993</v>
      </c>
      <c r="J2880" s="313">
        <v>599.48800000000006</v>
      </c>
      <c r="K2880" s="339">
        <v>30.667999999999996</v>
      </c>
      <c r="L2880" s="314">
        <v>0.5</v>
      </c>
      <c r="M2880" s="346">
        <v>2</v>
      </c>
      <c r="N2880" s="771"/>
      <c r="O2880" s="372">
        <f t="shared" si="110"/>
        <v>43333</v>
      </c>
      <c r="X2880" s="313">
        <v>37680.703170000001</v>
      </c>
    </row>
    <row r="2881" spans="1:24" x14ac:dyDescent="0.3">
      <c r="A2881" s="77" t="s">
        <v>2991</v>
      </c>
      <c r="B2881" s="77" t="s">
        <v>6049</v>
      </c>
      <c r="C2881" s="29">
        <v>3</v>
      </c>
      <c r="D2881" s="29">
        <v>105</v>
      </c>
      <c r="E2881" s="329">
        <v>280</v>
      </c>
      <c r="F2881" s="29">
        <v>2200</v>
      </c>
      <c r="G2881" s="29">
        <v>2130</v>
      </c>
      <c r="H2881" s="313">
        <v>1392</v>
      </c>
      <c r="I2881" s="313">
        <v>1138.6559999999999</v>
      </c>
      <c r="J2881" s="313">
        <v>899.23199999999997</v>
      </c>
      <c r="K2881" s="339">
        <v>45.815000000000005</v>
      </c>
      <c r="L2881" s="314">
        <v>0.5</v>
      </c>
      <c r="M2881" s="346">
        <v>4</v>
      </c>
      <c r="N2881" s="772"/>
      <c r="O2881" s="372">
        <f t="shared" si="110"/>
        <v>55980</v>
      </c>
      <c r="X2881" s="313">
        <v>48678.201888359996</v>
      </c>
    </row>
    <row r="2882" spans="1:24" x14ac:dyDescent="0.3">
      <c r="A2882" s="77" t="s">
        <v>2992</v>
      </c>
      <c r="B2882" s="77" t="s">
        <v>6050</v>
      </c>
      <c r="C2882" s="29">
        <v>4</v>
      </c>
      <c r="D2882" s="29">
        <v>105</v>
      </c>
      <c r="E2882" s="329">
        <v>380</v>
      </c>
      <c r="F2882" s="29">
        <v>2200</v>
      </c>
      <c r="G2882" s="29">
        <v>2130</v>
      </c>
      <c r="H2882" s="313">
        <v>1856</v>
      </c>
      <c r="I2882" s="313">
        <v>1518.2079999999999</v>
      </c>
      <c r="J2882" s="313">
        <v>1198.9760000000001</v>
      </c>
      <c r="K2882" s="339">
        <v>61.149000000000008</v>
      </c>
      <c r="L2882" s="314">
        <v>0.5</v>
      </c>
      <c r="M2882" s="346">
        <v>4</v>
      </c>
      <c r="N2882" s="772"/>
      <c r="O2882" s="372">
        <f t="shared" si="110"/>
        <v>68654</v>
      </c>
      <c r="X2882" s="313">
        <v>59698.756082240012</v>
      </c>
    </row>
    <row r="2883" spans="1:24" x14ac:dyDescent="0.3">
      <c r="A2883" s="77" t="s">
        <v>2993</v>
      </c>
      <c r="B2883" s="77" t="s">
        <v>6051</v>
      </c>
      <c r="C2883" s="29">
        <v>5</v>
      </c>
      <c r="D2883" s="29">
        <v>105</v>
      </c>
      <c r="E2883" s="329">
        <v>480</v>
      </c>
      <c r="F2883" s="29">
        <v>2200</v>
      </c>
      <c r="G2883" s="29">
        <v>2130</v>
      </c>
      <c r="H2883" s="313">
        <v>2320</v>
      </c>
      <c r="I2883" s="313">
        <v>1897.76</v>
      </c>
      <c r="J2883" s="313">
        <v>1498.72</v>
      </c>
      <c r="K2883" s="339">
        <v>76.296000000000006</v>
      </c>
      <c r="L2883" s="314">
        <v>0.5</v>
      </c>
      <c r="M2883" s="346">
        <v>4</v>
      </c>
      <c r="N2883" s="772"/>
      <c r="O2883" s="372">
        <f t="shared" si="110"/>
        <v>81354</v>
      </c>
      <c r="X2883" s="313">
        <v>70742.365751639998</v>
      </c>
    </row>
    <row r="2884" spans="1:24" x14ac:dyDescent="0.3">
      <c r="C2884" s="311"/>
      <c r="D2884" s="311"/>
      <c r="E2884" s="334"/>
      <c r="F2884" s="311"/>
      <c r="G2884" s="311"/>
      <c r="H2884" s="33"/>
      <c r="I2884" s="33"/>
      <c r="J2884" s="33"/>
      <c r="K2884" s="311"/>
      <c r="L2884" s="322"/>
      <c r="M2884" s="343"/>
      <c r="O2884" s="372">
        <f t="shared" si="110"/>
        <v>0</v>
      </c>
      <c r="X2884" s="33"/>
    </row>
    <row r="2885" spans="1:24" x14ac:dyDescent="0.3">
      <c r="B2885" s="325" t="s">
        <v>198</v>
      </c>
      <c r="E2885" s="67"/>
      <c r="H2885" s="33"/>
      <c r="I2885" s="33"/>
      <c r="J2885" s="33"/>
      <c r="O2885" s="372">
        <f t="shared" si="110"/>
        <v>0</v>
      </c>
      <c r="X2885" s="30"/>
    </row>
    <row r="2886" spans="1:24" x14ac:dyDescent="0.3">
      <c r="A2886" s="77" t="s">
        <v>2994</v>
      </c>
      <c r="B2886" s="77" t="s">
        <v>6052</v>
      </c>
      <c r="C2886" s="29">
        <v>2</v>
      </c>
      <c r="D2886" s="29">
        <v>105</v>
      </c>
      <c r="E2886" s="329">
        <v>180</v>
      </c>
      <c r="F2886" s="29">
        <v>2250</v>
      </c>
      <c r="G2886" s="29">
        <v>2180</v>
      </c>
      <c r="H2886" s="313">
        <v>950</v>
      </c>
      <c r="I2886" s="313">
        <v>777.09999999999991</v>
      </c>
      <c r="J2886" s="313">
        <v>613.70000000000005</v>
      </c>
      <c r="K2886" s="29">
        <v>31.11</v>
      </c>
      <c r="L2886" s="314">
        <v>0.5</v>
      </c>
      <c r="M2886" s="346">
        <v>2</v>
      </c>
      <c r="N2886" s="771"/>
      <c r="O2886" s="372">
        <f t="shared" si="110"/>
        <v>44192</v>
      </c>
      <c r="X2886" s="313">
        <v>38428.182787500002</v>
      </c>
    </row>
    <row r="2887" spans="1:24" x14ac:dyDescent="0.3">
      <c r="A2887" s="77" t="s">
        <v>2995</v>
      </c>
      <c r="B2887" s="77" t="s">
        <v>6053</v>
      </c>
      <c r="C2887" s="29">
        <v>3</v>
      </c>
      <c r="D2887" s="29">
        <v>105</v>
      </c>
      <c r="E2887" s="329">
        <v>280</v>
      </c>
      <c r="F2887" s="29">
        <v>2250</v>
      </c>
      <c r="G2887" s="29">
        <v>2180</v>
      </c>
      <c r="H2887" s="313">
        <v>1425</v>
      </c>
      <c r="I2887" s="313">
        <v>1165.6499999999999</v>
      </c>
      <c r="J2887" s="313">
        <v>920.55000000000007</v>
      </c>
      <c r="K2887" s="29">
        <v>46.58</v>
      </c>
      <c r="L2887" s="314">
        <v>0.5</v>
      </c>
      <c r="M2887" s="346">
        <v>4</v>
      </c>
      <c r="N2887" s="772"/>
      <c r="O2887" s="372">
        <f t="shared" si="110"/>
        <v>57127</v>
      </c>
      <c r="X2887" s="313">
        <v>49675.624658550005</v>
      </c>
    </row>
    <row r="2888" spans="1:24" x14ac:dyDescent="0.3">
      <c r="A2888" s="77" t="s">
        <v>2996</v>
      </c>
      <c r="B2888" s="77" t="s">
        <v>6054</v>
      </c>
      <c r="C2888" s="29">
        <v>4</v>
      </c>
      <c r="D2888" s="29">
        <v>105</v>
      </c>
      <c r="E2888" s="329">
        <v>380</v>
      </c>
      <c r="F2888" s="29">
        <v>2250</v>
      </c>
      <c r="G2888" s="29">
        <v>2180</v>
      </c>
      <c r="H2888" s="313">
        <v>1900</v>
      </c>
      <c r="I2888" s="313">
        <v>1554.1999999999998</v>
      </c>
      <c r="J2888" s="313">
        <v>1227.4000000000001</v>
      </c>
      <c r="K2888" s="29">
        <v>61.879999999999995</v>
      </c>
      <c r="L2888" s="314">
        <v>0.5</v>
      </c>
      <c r="M2888" s="346">
        <v>4</v>
      </c>
      <c r="N2888" s="772"/>
      <c r="O2888" s="372">
        <f t="shared" si="110"/>
        <v>70089</v>
      </c>
      <c r="X2888" s="313">
        <v>60946.645993199993</v>
      </c>
    </row>
    <row r="2889" spans="1:24" x14ac:dyDescent="0.3">
      <c r="A2889" s="77" t="s">
        <v>2997</v>
      </c>
      <c r="B2889" s="77" t="s">
        <v>6055</v>
      </c>
      <c r="C2889" s="29">
        <v>5</v>
      </c>
      <c r="D2889" s="29">
        <v>105</v>
      </c>
      <c r="E2889" s="329">
        <v>480</v>
      </c>
      <c r="F2889" s="29">
        <v>2250</v>
      </c>
      <c r="G2889" s="29">
        <v>2180</v>
      </c>
      <c r="H2889" s="313">
        <v>2375</v>
      </c>
      <c r="I2889" s="313">
        <v>1942.7499999999998</v>
      </c>
      <c r="J2889" s="313">
        <v>1534.25</v>
      </c>
      <c r="K2889" s="29">
        <v>77.349999999999994</v>
      </c>
      <c r="L2889" s="314">
        <v>0.5</v>
      </c>
      <c r="M2889" s="346">
        <v>4</v>
      </c>
      <c r="N2889" s="772"/>
      <c r="O2889" s="372">
        <f t="shared" si="110"/>
        <v>83077</v>
      </c>
      <c r="X2889" s="313">
        <v>72241.246791450001</v>
      </c>
    </row>
    <row r="2890" spans="1:24" x14ac:dyDescent="0.3">
      <c r="E2890" s="67"/>
      <c r="H2890" s="30"/>
      <c r="I2890" s="30"/>
      <c r="J2890" s="30"/>
      <c r="O2890" s="372">
        <f t="shared" si="110"/>
        <v>0</v>
      </c>
      <c r="X2890" s="30"/>
    </row>
    <row r="2891" spans="1:24" x14ac:dyDescent="0.3">
      <c r="B2891" s="325" t="s">
        <v>199</v>
      </c>
      <c r="E2891" s="67"/>
      <c r="H2891" s="30"/>
      <c r="I2891" s="30"/>
      <c r="J2891" s="30"/>
      <c r="O2891" s="372">
        <f t="shared" si="110"/>
        <v>0</v>
      </c>
      <c r="X2891" s="30"/>
    </row>
    <row r="2892" spans="1:24" x14ac:dyDescent="0.3">
      <c r="A2892" s="77" t="s">
        <v>2998</v>
      </c>
      <c r="B2892" s="77" t="s">
        <v>6056</v>
      </c>
      <c r="C2892" s="29">
        <v>2</v>
      </c>
      <c r="D2892" s="29">
        <v>105</v>
      </c>
      <c r="E2892" s="329">
        <v>180</v>
      </c>
      <c r="F2892" s="29">
        <v>2500</v>
      </c>
      <c r="G2892" s="29">
        <v>2430</v>
      </c>
      <c r="H2892" s="313">
        <v>1056</v>
      </c>
      <c r="I2892" s="313">
        <v>863.80799999999999</v>
      </c>
      <c r="J2892" s="313">
        <v>682.17600000000004</v>
      </c>
      <c r="K2892" s="29">
        <v>34.339999999999996</v>
      </c>
      <c r="L2892" s="314">
        <v>0.5</v>
      </c>
      <c r="M2892" s="346">
        <v>2</v>
      </c>
      <c r="N2892" s="771"/>
      <c r="O2892" s="372">
        <f t="shared" si="110"/>
        <v>53863</v>
      </c>
      <c r="X2892" s="313">
        <v>46837.328484375015</v>
      </c>
    </row>
    <row r="2893" spans="1:24" x14ac:dyDescent="0.3">
      <c r="A2893" s="77" t="s">
        <v>2999</v>
      </c>
      <c r="B2893" s="77" t="s">
        <v>6057</v>
      </c>
      <c r="C2893" s="29">
        <v>3</v>
      </c>
      <c r="D2893" s="29">
        <v>105</v>
      </c>
      <c r="E2893" s="329">
        <v>280</v>
      </c>
      <c r="F2893" s="29">
        <v>2500</v>
      </c>
      <c r="G2893" s="29">
        <v>2430</v>
      </c>
      <c r="H2893" s="313">
        <v>1584</v>
      </c>
      <c r="I2893" s="313">
        <v>1295.712</v>
      </c>
      <c r="J2893" s="313">
        <v>1023.264</v>
      </c>
      <c r="K2893" s="29">
        <v>51.339999999999996</v>
      </c>
      <c r="L2893" s="314">
        <v>0.5</v>
      </c>
      <c r="M2893" s="346">
        <v>4</v>
      </c>
      <c r="N2893" s="772"/>
      <c r="O2893" s="372">
        <f t="shared" ref="O2893:O2956" si="111">ROUND(X2893*1.15,0)</f>
        <v>70031</v>
      </c>
      <c r="X2893" s="313">
        <v>60896.630823187486</v>
      </c>
    </row>
    <row r="2894" spans="1:24" x14ac:dyDescent="0.3">
      <c r="A2894" s="77" t="s">
        <v>3000</v>
      </c>
      <c r="B2894" s="77" t="s">
        <v>6058</v>
      </c>
      <c r="C2894" s="29">
        <v>4</v>
      </c>
      <c r="D2894" s="29">
        <v>105</v>
      </c>
      <c r="E2894" s="329">
        <v>380</v>
      </c>
      <c r="F2894" s="29">
        <v>2500</v>
      </c>
      <c r="G2894" s="29">
        <v>2430</v>
      </c>
      <c r="H2894" s="313">
        <v>2112</v>
      </c>
      <c r="I2894" s="313">
        <v>1727.616</v>
      </c>
      <c r="J2894" s="313">
        <v>1364.3520000000001</v>
      </c>
      <c r="K2894" s="29">
        <v>68.34</v>
      </c>
      <c r="L2894" s="314">
        <v>0.5</v>
      </c>
      <c r="M2894" s="346">
        <v>4</v>
      </c>
      <c r="N2894" s="772"/>
      <c r="O2894" s="372">
        <f t="shared" si="111"/>
        <v>86233</v>
      </c>
      <c r="X2894" s="313">
        <v>74985.407491499995</v>
      </c>
    </row>
    <row r="2895" spans="1:24" x14ac:dyDescent="0.3">
      <c r="E2895" s="67"/>
      <c r="H2895" s="30"/>
      <c r="I2895" s="30"/>
      <c r="J2895" s="30"/>
      <c r="O2895" s="372">
        <f t="shared" si="111"/>
        <v>0</v>
      </c>
      <c r="X2895" s="30"/>
    </row>
    <row r="2896" spans="1:24" x14ac:dyDescent="0.3">
      <c r="B2896" s="325" t="s">
        <v>200</v>
      </c>
      <c r="E2896" s="67"/>
      <c r="H2896" s="30"/>
      <c r="I2896" s="30"/>
      <c r="J2896" s="30"/>
      <c r="O2896" s="372">
        <f t="shared" si="111"/>
        <v>0</v>
      </c>
      <c r="X2896" s="30"/>
    </row>
    <row r="2897" spans="1:24" x14ac:dyDescent="0.3">
      <c r="A2897" s="77" t="s">
        <v>3001</v>
      </c>
      <c r="B2897" s="77" t="s">
        <v>6059</v>
      </c>
      <c r="C2897" s="29">
        <v>2</v>
      </c>
      <c r="D2897" s="29">
        <v>105</v>
      </c>
      <c r="E2897" s="329">
        <v>180</v>
      </c>
      <c r="F2897" s="29">
        <v>3000</v>
      </c>
      <c r="G2897" s="29">
        <v>2930</v>
      </c>
      <c r="H2897" s="313">
        <v>1266</v>
      </c>
      <c r="I2897" s="313">
        <v>1035.588</v>
      </c>
      <c r="J2897" s="313">
        <v>817.83600000000001</v>
      </c>
      <c r="K2897" s="339">
        <v>41.207999999999991</v>
      </c>
      <c r="L2897" s="314">
        <v>0.5</v>
      </c>
      <c r="M2897" s="346">
        <v>2</v>
      </c>
      <c r="N2897" s="771"/>
      <c r="O2897" s="372">
        <f t="shared" si="111"/>
        <v>63533</v>
      </c>
      <c r="X2897" s="313">
        <v>55246.47418125</v>
      </c>
    </row>
    <row r="2898" spans="1:24" x14ac:dyDescent="0.3">
      <c r="A2898" s="77" t="s">
        <v>3002</v>
      </c>
      <c r="B2898" s="77" t="s">
        <v>6060</v>
      </c>
      <c r="C2898" s="29">
        <v>3</v>
      </c>
      <c r="D2898" s="29">
        <v>105</v>
      </c>
      <c r="E2898" s="329">
        <v>280</v>
      </c>
      <c r="F2898" s="29">
        <v>3000</v>
      </c>
      <c r="G2898" s="29">
        <v>2930</v>
      </c>
      <c r="H2898" s="313">
        <v>1899</v>
      </c>
      <c r="I2898" s="313">
        <v>1553.3819999999998</v>
      </c>
      <c r="J2898" s="313">
        <v>1226.7540000000001</v>
      </c>
      <c r="K2898" s="339">
        <v>61.60799999999999</v>
      </c>
      <c r="L2898" s="314">
        <v>0.5</v>
      </c>
      <c r="M2898" s="346">
        <v>4</v>
      </c>
      <c r="N2898" s="772"/>
      <c r="O2898" s="372">
        <f t="shared" si="111"/>
        <v>82935</v>
      </c>
      <c r="X2898" s="313">
        <v>72117.636987824982</v>
      </c>
    </row>
    <row r="2899" spans="1:24" x14ac:dyDescent="0.3">
      <c r="O2899" s="372">
        <f t="shared" si="111"/>
        <v>0</v>
      </c>
    </row>
    <row r="2900" spans="1:24" x14ac:dyDescent="0.3">
      <c r="A2900" s="77" t="s">
        <v>3003</v>
      </c>
      <c r="B2900" s="77" t="s">
        <v>6061</v>
      </c>
      <c r="C2900" s="29">
        <v>2</v>
      </c>
      <c r="D2900" s="29">
        <v>111</v>
      </c>
      <c r="E2900" s="29">
        <v>500</v>
      </c>
      <c r="F2900" s="29">
        <v>198</v>
      </c>
      <c r="G2900" s="29">
        <v>109</v>
      </c>
      <c r="H2900" s="29">
        <v>188</v>
      </c>
      <c r="I2900" s="353">
        <v>153.78399999999999</v>
      </c>
      <c r="J2900" s="353">
        <v>121.44800000000001</v>
      </c>
      <c r="K2900" s="29">
        <v>9.5399999999999991</v>
      </c>
      <c r="L2900" s="314">
        <v>0.5</v>
      </c>
      <c r="M2900" s="341">
        <v>2</v>
      </c>
      <c r="N2900" s="777" t="s">
        <v>201</v>
      </c>
      <c r="O2900" s="372">
        <f t="shared" si="111"/>
        <v>20356</v>
      </c>
      <c r="X2900" s="313">
        <v>17700.636383100002</v>
      </c>
    </row>
    <row r="2901" spans="1:24" x14ac:dyDescent="0.3">
      <c r="A2901" s="77" t="s">
        <v>3004</v>
      </c>
      <c r="B2901" s="77" t="s">
        <v>6062</v>
      </c>
      <c r="C2901" s="29">
        <v>3</v>
      </c>
      <c r="D2901" s="29">
        <v>111</v>
      </c>
      <c r="E2901" s="29">
        <v>500</v>
      </c>
      <c r="F2901" s="29">
        <v>307</v>
      </c>
      <c r="G2901" s="29">
        <v>218</v>
      </c>
      <c r="H2901" s="29">
        <v>282</v>
      </c>
      <c r="I2901" s="353">
        <v>230.67599999999999</v>
      </c>
      <c r="J2901" s="353">
        <v>182.172</v>
      </c>
      <c r="K2901" s="29">
        <v>13.68</v>
      </c>
      <c r="L2901" s="314">
        <v>0.5</v>
      </c>
      <c r="M2901" s="341">
        <v>4</v>
      </c>
      <c r="N2901" s="778"/>
      <c r="O2901" s="372">
        <f t="shared" si="111"/>
        <v>23961</v>
      </c>
      <c r="X2901" s="313">
        <v>20835.279373193996</v>
      </c>
    </row>
    <row r="2902" spans="1:24" x14ac:dyDescent="0.3">
      <c r="A2902" s="77" t="s">
        <v>3005</v>
      </c>
      <c r="B2902" s="77" t="s">
        <v>6063</v>
      </c>
      <c r="C2902" s="29">
        <v>4</v>
      </c>
      <c r="D2902" s="29">
        <v>111</v>
      </c>
      <c r="E2902" s="29">
        <v>500</v>
      </c>
      <c r="F2902" s="29">
        <v>416</v>
      </c>
      <c r="G2902" s="29">
        <v>327</v>
      </c>
      <c r="H2902" s="29">
        <v>376</v>
      </c>
      <c r="I2902" s="353">
        <v>307.56799999999998</v>
      </c>
      <c r="J2902" s="353">
        <v>242.89600000000002</v>
      </c>
      <c r="K2902" s="29">
        <v>18.18</v>
      </c>
      <c r="L2902" s="314">
        <v>0.5</v>
      </c>
      <c r="M2902" s="341">
        <v>4</v>
      </c>
      <c r="N2902" s="778"/>
      <c r="O2902" s="372">
        <f t="shared" si="111"/>
        <v>27573</v>
      </c>
      <c r="X2902" s="313">
        <v>23976.48503448</v>
      </c>
    </row>
    <row r="2903" spans="1:24" x14ac:dyDescent="0.3">
      <c r="A2903" s="317" t="s">
        <v>3006</v>
      </c>
      <c r="B2903" s="317" t="s">
        <v>6064</v>
      </c>
      <c r="C2903" s="318">
        <v>5</v>
      </c>
      <c r="D2903" s="318">
        <v>111</v>
      </c>
      <c r="E2903" s="347">
        <v>500</v>
      </c>
      <c r="F2903" s="318">
        <v>525</v>
      </c>
      <c r="G2903" s="318">
        <v>436</v>
      </c>
      <c r="H2903" s="318">
        <v>470</v>
      </c>
      <c r="I2903" s="354">
        <v>384.46</v>
      </c>
      <c r="J2903" s="354">
        <v>303.62</v>
      </c>
      <c r="K2903" s="318">
        <v>22.5</v>
      </c>
      <c r="L2903" s="320">
        <v>0.5</v>
      </c>
      <c r="M2903" s="342">
        <v>4</v>
      </c>
      <c r="N2903" s="778"/>
      <c r="O2903" s="372">
        <f t="shared" si="111"/>
        <v>31191</v>
      </c>
      <c r="X2903" s="319">
        <v>27122.814952596003</v>
      </c>
    </row>
    <row r="2904" spans="1:24" x14ac:dyDescent="0.3">
      <c r="A2904" s="77" t="s">
        <v>3007</v>
      </c>
      <c r="B2904" s="77" t="s">
        <v>6065</v>
      </c>
      <c r="C2904" s="29">
        <v>6</v>
      </c>
      <c r="D2904" s="29">
        <v>111</v>
      </c>
      <c r="E2904" s="29">
        <v>500</v>
      </c>
      <c r="F2904" s="29">
        <v>634</v>
      </c>
      <c r="G2904" s="29">
        <v>545</v>
      </c>
      <c r="H2904" s="29">
        <v>564</v>
      </c>
      <c r="I2904" s="353">
        <v>461.35199999999998</v>
      </c>
      <c r="J2904" s="353">
        <v>364.34399999999999</v>
      </c>
      <c r="K2904" s="29">
        <v>27</v>
      </c>
      <c r="L2904" s="314">
        <v>0.5</v>
      </c>
      <c r="M2904" s="341">
        <v>4</v>
      </c>
      <c r="N2904" s="778"/>
      <c r="O2904" s="372">
        <f t="shared" si="111"/>
        <v>34819</v>
      </c>
      <c r="X2904" s="313">
        <v>30277.144446911996</v>
      </c>
    </row>
    <row r="2905" spans="1:24" x14ac:dyDescent="0.3">
      <c r="A2905" s="77" t="s">
        <v>3008</v>
      </c>
      <c r="B2905" s="77" t="s">
        <v>6066</v>
      </c>
      <c r="C2905" s="29">
        <v>7</v>
      </c>
      <c r="D2905" s="29">
        <v>111</v>
      </c>
      <c r="E2905" s="29">
        <v>500</v>
      </c>
      <c r="F2905" s="29">
        <v>743</v>
      </c>
      <c r="G2905" s="29">
        <v>654</v>
      </c>
      <c r="H2905" s="29">
        <v>658</v>
      </c>
      <c r="I2905" s="353">
        <v>538.24399999999991</v>
      </c>
      <c r="J2905" s="353">
        <v>425.06800000000004</v>
      </c>
      <c r="K2905" s="29">
        <v>31.5</v>
      </c>
      <c r="L2905" s="314">
        <v>0.5</v>
      </c>
      <c r="M2905" s="341">
        <v>4</v>
      </c>
      <c r="N2905" s="778"/>
      <c r="O2905" s="372">
        <f t="shared" si="111"/>
        <v>38452</v>
      </c>
      <c r="X2905" s="313">
        <v>33436.595179349999</v>
      </c>
    </row>
    <row r="2906" spans="1:24" x14ac:dyDescent="0.3">
      <c r="A2906" s="317" t="s">
        <v>3009</v>
      </c>
      <c r="B2906" s="317" t="s">
        <v>6067</v>
      </c>
      <c r="C2906" s="318">
        <v>8</v>
      </c>
      <c r="D2906" s="318">
        <v>111</v>
      </c>
      <c r="E2906" s="347">
        <v>500</v>
      </c>
      <c r="F2906" s="318">
        <v>852</v>
      </c>
      <c r="G2906" s="318">
        <v>763</v>
      </c>
      <c r="H2906" s="318">
        <v>752</v>
      </c>
      <c r="I2906" s="354">
        <v>615.13599999999997</v>
      </c>
      <c r="J2906" s="354">
        <v>485.79200000000003</v>
      </c>
      <c r="K2906" s="318">
        <v>35.82</v>
      </c>
      <c r="L2906" s="320">
        <v>0.5</v>
      </c>
      <c r="M2906" s="342">
        <v>4</v>
      </c>
      <c r="N2906" s="778"/>
      <c r="O2906" s="372">
        <f t="shared" si="111"/>
        <v>42095</v>
      </c>
      <c r="X2906" s="319">
        <v>36604.048506695995</v>
      </c>
    </row>
    <row r="2907" spans="1:24" x14ac:dyDescent="0.3">
      <c r="C2907" s="311"/>
      <c r="D2907" s="311"/>
      <c r="E2907" s="311"/>
      <c r="F2907" s="311"/>
      <c r="G2907" s="311"/>
      <c r="H2907" s="57"/>
      <c r="I2907" s="355"/>
      <c r="J2907" s="355"/>
      <c r="K2907" s="57"/>
      <c r="L2907" s="322"/>
      <c r="M2907" s="343"/>
      <c r="O2907" s="372">
        <f t="shared" si="111"/>
        <v>0</v>
      </c>
      <c r="X2907" s="33"/>
    </row>
    <row r="2908" spans="1:24" x14ac:dyDescent="0.3">
      <c r="A2908" s="324"/>
      <c r="B2908" s="325" t="s">
        <v>175</v>
      </c>
      <c r="C2908" s="324"/>
      <c r="D2908" s="324"/>
      <c r="E2908" s="324"/>
      <c r="F2908" s="324"/>
      <c r="G2908" s="324"/>
      <c r="H2908" s="324"/>
      <c r="I2908" s="356"/>
      <c r="J2908" s="356"/>
      <c r="K2908" s="324"/>
      <c r="L2908" s="327"/>
      <c r="M2908" s="344"/>
      <c r="N2908" s="324"/>
      <c r="O2908" s="372">
        <f t="shared" si="111"/>
        <v>0</v>
      </c>
      <c r="X2908" s="328"/>
    </row>
    <row r="2909" spans="1:24" x14ac:dyDescent="0.3">
      <c r="A2909" s="77" t="s">
        <v>3010</v>
      </c>
      <c r="B2909" s="77" t="s">
        <v>6068</v>
      </c>
      <c r="C2909" s="29">
        <v>2</v>
      </c>
      <c r="D2909" s="29">
        <v>111</v>
      </c>
      <c r="E2909" s="29">
        <v>550</v>
      </c>
      <c r="F2909" s="29">
        <v>198</v>
      </c>
      <c r="G2909" s="29">
        <v>109</v>
      </c>
      <c r="H2909" s="29">
        <v>206</v>
      </c>
      <c r="I2909" s="353">
        <v>168.50799999999998</v>
      </c>
      <c r="J2909" s="353">
        <v>133.07599999999999</v>
      </c>
      <c r="K2909" s="29">
        <v>9.9</v>
      </c>
      <c r="L2909" s="314">
        <v>0.5</v>
      </c>
      <c r="M2909" s="341">
        <v>2</v>
      </c>
      <c r="N2909" s="777" t="s">
        <v>201</v>
      </c>
      <c r="O2909" s="372">
        <f t="shared" si="111"/>
        <v>21897</v>
      </c>
      <c r="X2909" s="313">
        <v>19040.716332</v>
      </c>
    </row>
    <row r="2910" spans="1:24" x14ac:dyDescent="0.3">
      <c r="A2910" s="77" t="s">
        <v>3011</v>
      </c>
      <c r="B2910" s="77" t="s">
        <v>6069</v>
      </c>
      <c r="C2910" s="29">
        <v>3</v>
      </c>
      <c r="D2910" s="29">
        <v>111</v>
      </c>
      <c r="E2910" s="29">
        <v>550</v>
      </c>
      <c r="F2910" s="29">
        <v>307</v>
      </c>
      <c r="G2910" s="29">
        <v>218</v>
      </c>
      <c r="H2910" s="29">
        <v>309</v>
      </c>
      <c r="I2910" s="353">
        <v>252.76199999999997</v>
      </c>
      <c r="J2910" s="353">
        <v>199.614</v>
      </c>
      <c r="K2910" s="29">
        <v>14.58</v>
      </c>
      <c r="L2910" s="314">
        <v>0.5</v>
      </c>
      <c r="M2910" s="341">
        <v>4</v>
      </c>
      <c r="N2910" s="778"/>
      <c r="O2910" s="372">
        <f t="shared" si="111"/>
        <v>25858</v>
      </c>
      <c r="X2910" s="313">
        <v>22485.062159999998</v>
      </c>
    </row>
    <row r="2911" spans="1:24" x14ac:dyDescent="0.3">
      <c r="A2911" s="77" t="s">
        <v>3012</v>
      </c>
      <c r="B2911" s="77" t="s">
        <v>6070</v>
      </c>
      <c r="C2911" s="29">
        <v>4</v>
      </c>
      <c r="D2911" s="29">
        <v>111</v>
      </c>
      <c r="E2911" s="29">
        <v>550</v>
      </c>
      <c r="F2911" s="29">
        <v>416</v>
      </c>
      <c r="G2911" s="29">
        <v>327</v>
      </c>
      <c r="H2911" s="29">
        <v>412</v>
      </c>
      <c r="I2911" s="353">
        <v>337.01599999999996</v>
      </c>
      <c r="J2911" s="353">
        <v>266.15199999999999</v>
      </c>
      <c r="K2911" s="29">
        <v>19.440000000000001</v>
      </c>
      <c r="L2911" s="314">
        <v>0.5</v>
      </c>
      <c r="M2911" s="341">
        <v>4</v>
      </c>
      <c r="N2911" s="778"/>
      <c r="O2911" s="372">
        <f t="shared" si="111"/>
        <v>29833</v>
      </c>
      <c r="X2911" s="313">
        <v>25941.482820000001</v>
      </c>
    </row>
    <row r="2912" spans="1:24" x14ac:dyDescent="0.3">
      <c r="A2912" s="317" t="s">
        <v>3013</v>
      </c>
      <c r="B2912" s="317" t="s">
        <v>6071</v>
      </c>
      <c r="C2912" s="318">
        <v>5</v>
      </c>
      <c r="D2912" s="318">
        <v>111</v>
      </c>
      <c r="E2912" s="347">
        <v>550</v>
      </c>
      <c r="F2912" s="318">
        <v>525</v>
      </c>
      <c r="G2912" s="318">
        <v>436</v>
      </c>
      <c r="H2912" s="318">
        <v>515</v>
      </c>
      <c r="I2912" s="354">
        <v>421.27</v>
      </c>
      <c r="J2912" s="354">
        <v>332.69</v>
      </c>
      <c r="K2912" s="318">
        <v>24.12</v>
      </c>
      <c r="L2912" s="320">
        <v>0.5</v>
      </c>
      <c r="M2912" s="342">
        <v>4</v>
      </c>
      <c r="N2912" s="778"/>
      <c r="O2912" s="372">
        <f t="shared" si="111"/>
        <v>33815</v>
      </c>
      <c r="X2912" s="319">
        <v>29403.940896</v>
      </c>
    </row>
    <row r="2913" spans="1:24" x14ac:dyDescent="0.3">
      <c r="A2913" s="77" t="s">
        <v>3014</v>
      </c>
      <c r="B2913" s="77" t="s">
        <v>6072</v>
      </c>
      <c r="C2913" s="29">
        <v>6</v>
      </c>
      <c r="D2913" s="29">
        <v>111</v>
      </c>
      <c r="E2913" s="29">
        <v>550</v>
      </c>
      <c r="F2913" s="29">
        <v>634</v>
      </c>
      <c r="G2913" s="29">
        <v>545</v>
      </c>
      <c r="H2913" s="29">
        <v>618</v>
      </c>
      <c r="I2913" s="353">
        <v>505.52399999999994</v>
      </c>
      <c r="J2913" s="353">
        <v>399.22800000000001</v>
      </c>
      <c r="K2913" s="29">
        <v>28.980000000000004</v>
      </c>
      <c r="L2913" s="314">
        <v>0.5</v>
      </c>
      <c r="M2913" s="341">
        <v>4</v>
      </c>
      <c r="N2913" s="778"/>
      <c r="O2913" s="372">
        <f t="shared" si="111"/>
        <v>37803</v>
      </c>
      <c r="X2913" s="313">
        <v>32872.436387999995</v>
      </c>
    </row>
    <row r="2914" spans="1:24" x14ac:dyDescent="0.3">
      <c r="A2914" s="77" t="s">
        <v>3015</v>
      </c>
      <c r="B2914" s="77" t="s">
        <v>6073</v>
      </c>
      <c r="C2914" s="29">
        <v>7</v>
      </c>
      <c r="D2914" s="29">
        <v>111</v>
      </c>
      <c r="E2914" s="29">
        <v>550</v>
      </c>
      <c r="F2914" s="29">
        <v>743</v>
      </c>
      <c r="G2914" s="29">
        <v>654</v>
      </c>
      <c r="H2914" s="29">
        <v>721</v>
      </c>
      <c r="I2914" s="353">
        <v>589.77800000000002</v>
      </c>
      <c r="J2914" s="353">
        <v>465.76600000000002</v>
      </c>
      <c r="K2914" s="29">
        <v>33.659999999999997</v>
      </c>
      <c r="L2914" s="314">
        <v>0.5</v>
      </c>
      <c r="M2914" s="341">
        <v>4</v>
      </c>
      <c r="N2914" s="778"/>
      <c r="O2914" s="372">
        <f t="shared" si="111"/>
        <v>41802</v>
      </c>
      <c r="X2914" s="313">
        <v>36349.988003999999</v>
      </c>
    </row>
    <row r="2915" spans="1:24" x14ac:dyDescent="0.3">
      <c r="A2915" s="317" t="s">
        <v>3016</v>
      </c>
      <c r="B2915" s="317" t="s">
        <v>6074</v>
      </c>
      <c r="C2915" s="318">
        <v>8</v>
      </c>
      <c r="D2915" s="318">
        <v>111</v>
      </c>
      <c r="E2915" s="347">
        <v>550</v>
      </c>
      <c r="F2915" s="318">
        <v>852</v>
      </c>
      <c r="G2915" s="318">
        <v>763</v>
      </c>
      <c r="H2915" s="318">
        <v>824</v>
      </c>
      <c r="I2915" s="354">
        <v>674.03199999999993</v>
      </c>
      <c r="J2915" s="354">
        <v>532.30399999999997</v>
      </c>
      <c r="K2915" s="318">
        <v>38.519999999999996</v>
      </c>
      <c r="L2915" s="320">
        <v>0.5</v>
      </c>
      <c r="M2915" s="342">
        <v>4</v>
      </c>
      <c r="N2915" s="778"/>
      <c r="O2915" s="372">
        <f t="shared" si="111"/>
        <v>45809</v>
      </c>
      <c r="X2915" s="319">
        <v>39833.577036000002</v>
      </c>
    </row>
    <row r="2916" spans="1:24" x14ac:dyDescent="0.3">
      <c r="I2916" s="357"/>
      <c r="J2916" s="357"/>
      <c r="O2916" s="372">
        <f t="shared" si="111"/>
        <v>0</v>
      </c>
      <c r="X2916" s="30"/>
    </row>
    <row r="2917" spans="1:24" x14ac:dyDescent="0.3">
      <c r="B2917" s="325" t="s">
        <v>176</v>
      </c>
      <c r="I2917" s="357"/>
      <c r="J2917" s="357"/>
      <c r="O2917" s="372">
        <f t="shared" si="111"/>
        <v>0</v>
      </c>
      <c r="X2917" s="30"/>
    </row>
    <row r="2918" spans="1:24" x14ac:dyDescent="0.3">
      <c r="A2918" s="77" t="s">
        <v>3017</v>
      </c>
      <c r="B2918" s="77" t="s">
        <v>6075</v>
      </c>
      <c r="C2918" s="29">
        <v>2</v>
      </c>
      <c r="D2918" s="29">
        <v>111</v>
      </c>
      <c r="E2918" s="29">
        <v>750</v>
      </c>
      <c r="F2918" s="29">
        <v>198</v>
      </c>
      <c r="G2918" s="29">
        <v>109</v>
      </c>
      <c r="H2918" s="29">
        <v>282</v>
      </c>
      <c r="I2918" s="353">
        <v>230.67599999999999</v>
      </c>
      <c r="J2918" s="353">
        <v>182.172</v>
      </c>
      <c r="K2918" s="29">
        <v>12.6</v>
      </c>
      <c r="L2918" s="314">
        <v>0.5</v>
      </c>
      <c r="M2918" s="341">
        <v>2</v>
      </c>
      <c r="N2918" s="777" t="s">
        <v>201</v>
      </c>
      <c r="O2918" s="372">
        <f t="shared" si="111"/>
        <v>24038</v>
      </c>
      <c r="X2918" s="313">
        <v>20902.504491000003</v>
      </c>
    </row>
    <row r="2919" spans="1:24" x14ac:dyDescent="0.3">
      <c r="A2919" s="77" t="s">
        <v>3018</v>
      </c>
      <c r="B2919" s="77" t="s">
        <v>6076</v>
      </c>
      <c r="C2919" s="29">
        <v>3</v>
      </c>
      <c r="D2919" s="29">
        <v>111</v>
      </c>
      <c r="E2919" s="29">
        <v>750</v>
      </c>
      <c r="F2919" s="29">
        <v>307</v>
      </c>
      <c r="G2919" s="29">
        <v>218</v>
      </c>
      <c r="H2919" s="29">
        <v>423</v>
      </c>
      <c r="I2919" s="353">
        <v>346.01399999999995</v>
      </c>
      <c r="J2919" s="353">
        <v>273.25799999999998</v>
      </c>
      <c r="K2919" s="29">
        <v>18.720000000000002</v>
      </c>
      <c r="L2919" s="314">
        <v>0.5</v>
      </c>
      <c r="M2919" s="341">
        <v>4</v>
      </c>
      <c r="N2919" s="778"/>
      <c r="O2919" s="372">
        <f t="shared" si="111"/>
        <v>28954</v>
      </c>
      <c r="X2919" s="313">
        <v>25177.351226544</v>
      </c>
    </row>
    <row r="2920" spans="1:24" x14ac:dyDescent="0.3">
      <c r="A2920" s="77" t="s">
        <v>3019</v>
      </c>
      <c r="B2920" s="77" t="s">
        <v>6077</v>
      </c>
      <c r="C2920" s="29">
        <v>4</v>
      </c>
      <c r="D2920" s="29">
        <v>111</v>
      </c>
      <c r="E2920" s="29">
        <v>750</v>
      </c>
      <c r="F2920" s="29">
        <v>416</v>
      </c>
      <c r="G2920" s="29">
        <v>327</v>
      </c>
      <c r="H2920" s="29">
        <v>564</v>
      </c>
      <c r="I2920" s="353">
        <v>461.35199999999998</v>
      </c>
      <c r="J2920" s="353">
        <v>364.34399999999999</v>
      </c>
      <c r="K2920" s="29">
        <v>24.840000000000003</v>
      </c>
      <c r="L2920" s="314">
        <v>0.5</v>
      </c>
      <c r="M2920" s="341">
        <v>4</v>
      </c>
      <c r="N2920" s="778"/>
      <c r="O2920" s="372">
        <f t="shared" si="111"/>
        <v>33880</v>
      </c>
      <c r="X2920" s="313">
        <v>29461.151450016001</v>
      </c>
    </row>
    <row r="2921" spans="1:24" x14ac:dyDescent="0.3">
      <c r="A2921" s="317" t="s">
        <v>3020</v>
      </c>
      <c r="B2921" s="317" t="s">
        <v>6078</v>
      </c>
      <c r="C2921" s="318">
        <v>5</v>
      </c>
      <c r="D2921" s="318">
        <v>111</v>
      </c>
      <c r="E2921" s="347">
        <v>750</v>
      </c>
      <c r="F2921" s="318">
        <v>525</v>
      </c>
      <c r="G2921" s="318">
        <v>436</v>
      </c>
      <c r="H2921" s="318">
        <v>705</v>
      </c>
      <c r="I2921" s="354">
        <v>576.68999999999994</v>
      </c>
      <c r="J2921" s="354">
        <v>455.43</v>
      </c>
      <c r="K2921" s="318">
        <v>30.96</v>
      </c>
      <c r="L2921" s="320">
        <v>0.5</v>
      </c>
      <c r="M2921" s="342">
        <v>4</v>
      </c>
      <c r="N2921" s="778"/>
      <c r="O2921" s="372">
        <f t="shared" si="111"/>
        <v>38817</v>
      </c>
      <c r="X2921" s="319">
        <v>33753.905161415998</v>
      </c>
    </row>
    <row r="2922" spans="1:24" x14ac:dyDescent="0.3">
      <c r="A2922" s="77" t="s">
        <v>3021</v>
      </c>
      <c r="B2922" s="77" t="s">
        <v>6079</v>
      </c>
      <c r="C2922" s="29">
        <v>6</v>
      </c>
      <c r="D2922" s="29">
        <v>111</v>
      </c>
      <c r="E2922" s="29">
        <v>750</v>
      </c>
      <c r="F2922" s="29">
        <v>634</v>
      </c>
      <c r="G2922" s="29">
        <v>545</v>
      </c>
      <c r="H2922" s="29">
        <v>846</v>
      </c>
      <c r="I2922" s="353">
        <v>692.02799999999991</v>
      </c>
      <c r="J2922" s="353">
        <v>546.51599999999996</v>
      </c>
      <c r="K2922" s="29">
        <v>37.26</v>
      </c>
      <c r="L2922" s="314">
        <v>0.5</v>
      </c>
      <c r="M2922" s="341">
        <v>4</v>
      </c>
      <c r="N2922" s="778"/>
      <c r="O2922" s="372">
        <f t="shared" si="111"/>
        <v>43764</v>
      </c>
      <c r="X2922" s="313">
        <v>38055.612360743995</v>
      </c>
    </row>
    <row r="2923" spans="1:24" x14ac:dyDescent="0.3">
      <c r="A2923" s="77" t="s">
        <v>3022</v>
      </c>
      <c r="B2923" s="77" t="s">
        <v>6080</v>
      </c>
      <c r="C2923" s="29">
        <v>7</v>
      </c>
      <c r="D2923" s="29">
        <v>111</v>
      </c>
      <c r="E2923" s="29">
        <v>750</v>
      </c>
      <c r="F2923" s="29">
        <v>743</v>
      </c>
      <c r="G2923" s="29">
        <v>654</v>
      </c>
      <c r="H2923" s="29">
        <v>987</v>
      </c>
      <c r="I2923" s="353">
        <v>807.36599999999999</v>
      </c>
      <c r="J2923" s="353">
        <v>637.60199999999998</v>
      </c>
      <c r="K2923" s="29">
        <v>43.38</v>
      </c>
      <c r="L2923" s="314">
        <v>0.5</v>
      </c>
      <c r="M2923" s="341">
        <v>4</v>
      </c>
      <c r="N2923" s="778"/>
      <c r="O2923" s="372">
        <f t="shared" si="111"/>
        <v>48721</v>
      </c>
      <c r="X2923" s="313">
        <v>42366.273047999988</v>
      </c>
    </row>
    <row r="2924" spans="1:24" x14ac:dyDescent="0.3">
      <c r="A2924" s="317" t="s">
        <v>3023</v>
      </c>
      <c r="B2924" s="317" t="s">
        <v>6081</v>
      </c>
      <c r="C2924" s="318">
        <v>8</v>
      </c>
      <c r="D2924" s="318">
        <v>111</v>
      </c>
      <c r="E2924" s="347">
        <v>750</v>
      </c>
      <c r="F2924" s="318">
        <v>852</v>
      </c>
      <c r="G2924" s="318">
        <v>763</v>
      </c>
      <c r="H2924" s="318">
        <v>1128</v>
      </c>
      <c r="I2924" s="354">
        <v>922.70399999999995</v>
      </c>
      <c r="J2924" s="354">
        <v>728.68799999999999</v>
      </c>
      <c r="K2924" s="318">
        <v>49.5</v>
      </c>
      <c r="L2924" s="320">
        <v>0.5</v>
      </c>
      <c r="M2924" s="342">
        <v>4</v>
      </c>
      <c r="N2924" s="778"/>
      <c r="O2924" s="372">
        <f t="shared" si="111"/>
        <v>53689</v>
      </c>
      <c r="X2924" s="319">
        <v>46685.887223184007</v>
      </c>
    </row>
    <row r="2925" spans="1:24" x14ac:dyDescent="0.3">
      <c r="I2925" s="357"/>
      <c r="J2925" s="357"/>
      <c r="O2925" s="372">
        <f t="shared" si="111"/>
        <v>0</v>
      </c>
      <c r="X2925" s="30"/>
    </row>
    <row r="2926" spans="1:24" x14ac:dyDescent="0.3">
      <c r="B2926" s="325" t="s">
        <v>177</v>
      </c>
      <c r="I2926" s="357"/>
      <c r="J2926" s="357"/>
      <c r="O2926" s="372">
        <f t="shared" si="111"/>
        <v>0</v>
      </c>
      <c r="X2926" s="30"/>
    </row>
    <row r="2927" spans="1:24" x14ac:dyDescent="0.3">
      <c r="A2927" s="77" t="s">
        <v>3024</v>
      </c>
      <c r="B2927" s="77" t="s">
        <v>6082</v>
      </c>
      <c r="C2927" s="29">
        <v>2</v>
      </c>
      <c r="D2927" s="29">
        <v>111</v>
      </c>
      <c r="E2927" s="29">
        <v>1000</v>
      </c>
      <c r="F2927" s="29">
        <v>198</v>
      </c>
      <c r="G2927" s="29">
        <v>109</v>
      </c>
      <c r="H2927" s="29">
        <v>376</v>
      </c>
      <c r="I2927" s="353">
        <v>307.56799999999998</v>
      </c>
      <c r="J2927" s="353">
        <v>242.89600000000002</v>
      </c>
      <c r="K2927" s="29">
        <v>16.02</v>
      </c>
      <c r="L2927" s="314">
        <v>0.5</v>
      </c>
      <c r="M2927" s="341">
        <v>2</v>
      </c>
      <c r="N2927" s="777" t="s">
        <v>201</v>
      </c>
      <c r="O2927" s="372">
        <f t="shared" si="111"/>
        <v>25443</v>
      </c>
      <c r="X2927" s="313">
        <v>22124.175618599995</v>
      </c>
    </row>
    <row r="2928" spans="1:24" x14ac:dyDescent="0.3">
      <c r="A2928" s="77" t="s">
        <v>3025</v>
      </c>
      <c r="B2928" s="77" t="s">
        <v>6083</v>
      </c>
      <c r="C2928" s="29">
        <v>3</v>
      </c>
      <c r="D2928" s="29">
        <v>111</v>
      </c>
      <c r="E2928" s="29">
        <v>1000</v>
      </c>
      <c r="F2928" s="29">
        <v>307</v>
      </c>
      <c r="G2928" s="29">
        <v>218</v>
      </c>
      <c r="H2928" s="29">
        <v>564</v>
      </c>
      <c r="I2928" s="353">
        <v>461.35199999999998</v>
      </c>
      <c r="J2928" s="353">
        <v>364.34399999999999</v>
      </c>
      <c r="K2928" s="29">
        <v>23.94</v>
      </c>
      <c r="L2928" s="314">
        <v>0.5</v>
      </c>
      <c r="M2928" s="341">
        <v>4</v>
      </c>
      <c r="N2928" s="778"/>
      <c r="O2928" s="372">
        <f t="shared" si="111"/>
        <v>31065</v>
      </c>
      <c r="X2928" s="313">
        <v>27013.222268010002</v>
      </c>
    </row>
    <row r="2929" spans="1:24" x14ac:dyDescent="0.3">
      <c r="A2929" s="77" t="s">
        <v>3026</v>
      </c>
      <c r="B2929" s="77" t="s">
        <v>6084</v>
      </c>
      <c r="C2929" s="29">
        <v>4</v>
      </c>
      <c r="D2929" s="29">
        <v>111</v>
      </c>
      <c r="E2929" s="29">
        <v>1000</v>
      </c>
      <c r="F2929" s="29">
        <v>416</v>
      </c>
      <c r="G2929" s="29">
        <v>327</v>
      </c>
      <c r="H2929" s="29">
        <v>752</v>
      </c>
      <c r="I2929" s="353">
        <v>615.13599999999997</v>
      </c>
      <c r="J2929" s="353">
        <v>485.79200000000003</v>
      </c>
      <c r="K2929" s="29">
        <v>31.680000000000003</v>
      </c>
      <c r="L2929" s="314">
        <v>0.5</v>
      </c>
      <c r="M2929" s="341">
        <v>4</v>
      </c>
      <c r="N2929" s="778"/>
      <c r="O2929" s="372">
        <f t="shared" si="111"/>
        <v>36699</v>
      </c>
      <c r="X2929" s="313">
        <v>31912.511393664008</v>
      </c>
    </row>
    <row r="2930" spans="1:24" x14ac:dyDescent="0.3">
      <c r="A2930" s="317" t="s">
        <v>3027</v>
      </c>
      <c r="B2930" s="317" t="s">
        <v>6085</v>
      </c>
      <c r="C2930" s="318">
        <v>5</v>
      </c>
      <c r="D2930" s="318">
        <v>111</v>
      </c>
      <c r="E2930" s="347">
        <v>1000</v>
      </c>
      <c r="F2930" s="318">
        <v>525</v>
      </c>
      <c r="G2930" s="318">
        <v>436</v>
      </c>
      <c r="H2930" s="318">
        <v>940</v>
      </c>
      <c r="I2930" s="354">
        <v>768.92</v>
      </c>
      <c r="J2930" s="354">
        <v>607.24</v>
      </c>
      <c r="K2930" s="318">
        <v>39.42</v>
      </c>
      <c r="L2930" s="320">
        <v>0.5</v>
      </c>
      <c r="M2930" s="342">
        <v>4</v>
      </c>
      <c r="N2930" s="778"/>
      <c r="O2930" s="372">
        <f t="shared" si="111"/>
        <v>42345</v>
      </c>
      <c r="X2930" s="319">
        <v>36822.042995561998</v>
      </c>
    </row>
    <row r="2931" spans="1:24" x14ac:dyDescent="0.3">
      <c r="A2931" s="77" t="s">
        <v>3028</v>
      </c>
      <c r="B2931" s="77" t="s">
        <v>6086</v>
      </c>
      <c r="C2931" s="29">
        <v>6</v>
      </c>
      <c r="D2931" s="29">
        <v>111</v>
      </c>
      <c r="E2931" s="29">
        <v>1000</v>
      </c>
      <c r="F2931" s="29">
        <v>634</v>
      </c>
      <c r="G2931" s="29">
        <v>545</v>
      </c>
      <c r="H2931" s="29">
        <v>1128</v>
      </c>
      <c r="I2931" s="353">
        <v>922.70399999999995</v>
      </c>
      <c r="J2931" s="353">
        <v>728.68799999999999</v>
      </c>
      <c r="K2931" s="29">
        <v>47.34</v>
      </c>
      <c r="L2931" s="314">
        <v>0.5</v>
      </c>
      <c r="M2931" s="341">
        <v>4</v>
      </c>
      <c r="N2931" s="778"/>
      <c r="O2931" s="372">
        <f t="shared" si="111"/>
        <v>48003</v>
      </c>
      <c r="P2931" s="395"/>
      <c r="Q2931" s="396"/>
      <c r="X2931" s="313">
        <v>41741.817073703998</v>
      </c>
    </row>
    <row r="2932" spans="1:24" x14ac:dyDescent="0.3">
      <c r="A2932" s="77" t="s">
        <v>3029</v>
      </c>
      <c r="B2932" s="77" t="s">
        <v>6087</v>
      </c>
      <c r="C2932" s="29">
        <v>7</v>
      </c>
      <c r="D2932" s="29">
        <v>111</v>
      </c>
      <c r="E2932" s="29">
        <v>1000</v>
      </c>
      <c r="F2932" s="29">
        <v>743</v>
      </c>
      <c r="G2932" s="29">
        <v>654</v>
      </c>
      <c r="H2932" s="29">
        <v>1316</v>
      </c>
      <c r="I2932" s="353">
        <v>1076.4879999999998</v>
      </c>
      <c r="J2932" s="353">
        <v>850.13600000000008</v>
      </c>
      <c r="K2932" s="29">
        <v>55.080000000000005</v>
      </c>
      <c r="L2932" s="314">
        <v>0.5</v>
      </c>
      <c r="M2932" s="341">
        <v>4</v>
      </c>
      <c r="N2932" s="778"/>
      <c r="O2932" s="372">
        <f t="shared" si="111"/>
        <v>53673</v>
      </c>
      <c r="X2932" s="313">
        <v>46671.833628089997</v>
      </c>
    </row>
    <row r="2933" spans="1:24" x14ac:dyDescent="0.3">
      <c r="A2933" s="317" t="s">
        <v>3030</v>
      </c>
      <c r="B2933" s="317" t="s">
        <v>6088</v>
      </c>
      <c r="C2933" s="318">
        <v>8</v>
      </c>
      <c r="D2933" s="318">
        <v>111</v>
      </c>
      <c r="E2933" s="347">
        <v>1000</v>
      </c>
      <c r="F2933" s="318">
        <v>852</v>
      </c>
      <c r="G2933" s="318">
        <v>763</v>
      </c>
      <c r="H2933" s="318">
        <v>1504</v>
      </c>
      <c r="I2933" s="354">
        <v>1230.2719999999999</v>
      </c>
      <c r="J2933" s="354">
        <v>971.58400000000006</v>
      </c>
      <c r="K2933" s="318">
        <v>63</v>
      </c>
      <c r="L2933" s="320">
        <v>0.5</v>
      </c>
      <c r="M2933" s="342">
        <v>4</v>
      </c>
      <c r="N2933" s="778"/>
      <c r="O2933" s="372">
        <f t="shared" si="111"/>
        <v>59354</v>
      </c>
      <c r="X2933" s="319">
        <v>51612.092658720001</v>
      </c>
    </row>
    <row r="2934" spans="1:24" x14ac:dyDescent="0.3">
      <c r="I2934" s="357"/>
      <c r="J2934" s="357"/>
      <c r="O2934" s="372">
        <f t="shared" si="111"/>
        <v>0</v>
      </c>
      <c r="X2934" s="30"/>
    </row>
    <row r="2935" spans="1:24" x14ac:dyDescent="0.3">
      <c r="B2935" s="325" t="s">
        <v>178</v>
      </c>
      <c r="I2935" s="357"/>
      <c r="J2935" s="357"/>
      <c r="O2935" s="372">
        <f t="shared" si="111"/>
        <v>0</v>
      </c>
      <c r="X2935" s="30"/>
    </row>
    <row r="2936" spans="1:24" x14ac:dyDescent="0.3">
      <c r="A2936" s="77" t="s">
        <v>3031</v>
      </c>
      <c r="B2936" s="77" t="s">
        <v>6089</v>
      </c>
      <c r="C2936" s="29">
        <v>2</v>
      </c>
      <c r="D2936" s="29">
        <v>111</v>
      </c>
      <c r="E2936" s="29">
        <v>1250</v>
      </c>
      <c r="F2936" s="29">
        <v>198</v>
      </c>
      <c r="G2936" s="29">
        <v>109</v>
      </c>
      <c r="H2936" s="29">
        <v>470</v>
      </c>
      <c r="I2936" s="353">
        <v>384.46</v>
      </c>
      <c r="J2936" s="353">
        <v>303.62</v>
      </c>
      <c r="K2936" s="29">
        <v>19.440000000000001</v>
      </c>
      <c r="L2936" s="314">
        <v>0.5</v>
      </c>
      <c r="M2936" s="341">
        <v>2</v>
      </c>
      <c r="N2936" s="777" t="s">
        <v>201</v>
      </c>
      <c r="O2936" s="372">
        <f t="shared" si="111"/>
        <v>27854</v>
      </c>
      <c r="X2936" s="313">
        <v>24220.517389200006</v>
      </c>
    </row>
    <row r="2937" spans="1:24" x14ac:dyDescent="0.3">
      <c r="A2937" s="77" t="s">
        <v>3032</v>
      </c>
      <c r="B2937" s="77" t="s">
        <v>6090</v>
      </c>
      <c r="C2937" s="29">
        <v>3</v>
      </c>
      <c r="D2937" s="29">
        <v>111</v>
      </c>
      <c r="E2937" s="29">
        <v>1250</v>
      </c>
      <c r="F2937" s="29">
        <v>307</v>
      </c>
      <c r="G2937" s="29">
        <v>218</v>
      </c>
      <c r="H2937" s="29">
        <v>705</v>
      </c>
      <c r="I2937" s="353">
        <v>576.68999999999994</v>
      </c>
      <c r="J2937" s="353">
        <v>455.43</v>
      </c>
      <c r="K2937" s="29">
        <v>28.980000000000004</v>
      </c>
      <c r="L2937" s="314">
        <v>0.5</v>
      </c>
      <c r="M2937" s="341">
        <v>4</v>
      </c>
      <c r="N2937" s="778"/>
      <c r="O2937" s="372">
        <f t="shared" si="111"/>
        <v>34682</v>
      </c>
      <c r="X2937" s="313">
        <v>30158.174145924</v>
      </c>
    </row>
    <row r="2938" spans="1:24" x14ac:dyDescent="0.3">
      <c r="A2938" s="77" t="s">
        <v>3033</v>
      </c>
      <c r="B2938" s="77" t="s">
        <v>6091</v>
      </c>
      <c r="C2938" s="29">
        <v>4</v>
      </c>
      <c r="D2938" s="29">
        <v>111</v>
      </c>
      <c r="E2938" s="29">
        <v>1250</v>
      </c>
      <c r="F2938" s="29">
        <v>416</v>
      </c>
      <c r="G2938" s="29">
        <v>327</v>
      </c>
      <c r="H2938" s="29">
        <v>940</v>
      </c>
      <c r="I2938" s="353">
        <v>768.92</v>
      </c>
      <c r="J2938" s="353">
        <v>607.24</v>
      </c>
      <c r="K2938" s="29">
        <v>38.340000000000003</v>
      </c>
      <c r="L2938" s="314">
        <v>0.5</v>
      </c>
      <c r="M2938" s="341">
        <v>4</v>
      </c>
      <c r="N2938" s="778"/>
      <c r="O2938" s="372">
        <f t="shared" si="111"/>
        <v>41525</v>
      </c>
      <c r="X2938" s="313">
        <v>36108.274017023999</v>
      </c>
    </row>
    <row r="2939" spans="1:24" x14ac:dyDescent="0.3">
      <c r="A2939" s="317" t="s">
        <v>3034</v>
      </c>
      <c r="B2939" s="317" t="s">
        <v>6092</v>
      </c>
      <c r="C2939" s="318">
        <v>5</v>
      </c>
      <c r="D2939" s="318">
        <v>111</v>
      </c>
      <c r="E2939" s="347">
        <v>1250</v>
      </c>
      <c r="F2939" s="318">
        <v>525</v>
      </c>
      <c r="G2939" s="318">
        <v>436</v>
      </c>
      <c r="H2939" s="318">
        <v>1175</v>
      </c>
      <c r="I2939" s="354">
        <v>961.15</v>
      </c>
      <c r="J2939" s="354">
        <v>759.05000000000007</v>
      </c>
      <c r="K2939" s="318">
        <v>48.06</v>
      </c>
      <c r="L2939" s="320">
        <v>0.5</v>
      </c>
      <c r="M2939" s="342">
        <v>4</v>
      </c>
      <c r="N2939" s="778"/>
      <c r="O2939" s="372">
        <f t="shared" si="111"/>
        <v>48381</v>
      </c>
      <c r="X2939" s="319">
        <v>42070.817002499985</v>
      </c>
    </row>
    <row r="2940" spans="1:24" x14ac:dyDescent="0.3">
      <c r="A2940" s="77" t="s">
        <v>3035</v>
      </c>
      <c r="B2940" s="77" t="s">
        <v>6093</v>
      </c>
      <c r="C2940" s="29">
        <v>6</v>
      </c>
      <c r="D2940" s="29">
        <v>111</v>
      </c>
      <c r="E2940" s="29">
        <v>1250</v>
      </c>
      <c r="F2940" s="29">
        <v>634</v>
      </c>
      <c r="G2940" s="29">
        <v>545</v>
      </c>
      <c r="H2940" s="29">
        <v>1410</v>
      </c>
      <c r="I2940" s="353">
        <v>1153.3799999999999</v>
      </c>
      <c r="J2940" s="353">
        <v>910.86</v>
      </c>
      <c r="K2940" s="29">
        <v>57.42</v>
      </c>
      <c r="L2940" s="314">
        <v>0.5</v>
      </c>
      <c r="M2940" s="341">
        <v>4</v>
      </c>
      <c r="N2940" s="778"/>
      <c r="O2940" s="372">
        <f t="shared" si="111"/>
        <v>55253</v>
      </c>
      <c r="X2940" s="313">
        <v>48045.803102352009</v>
      </c>
    </row>
    <row r="2941" spans="1:24" x14ac:dyDescent="0.3">
      <c r="A2941" s="77" t="s">
        <v>3036</v>
      </c>
      <c r="B2941" s="77" t="s">
        <v>6094</v>
      </c>
      <c r="C2941" s="29">
        <v>7</v>
      </c>
      <c r="D2941" s="29">
        <v>111</v>
      </c>
      <c r="E2941" s="29">
        <v>1250</v>
      </c>
      <c r="F2941" s="29">
        <v>743</v>
      </c>
      <c r="G2941" s="29">
        <v>654</v>
      </c>
      <c r="H2941" s="29">
        <v>1645</v>
      </c>
      <c r="I2941" s="353">
        <v>1345.61</v>
      </c>
      <c r="J2941" s="353">
        <v>1062.67</v>
      </c>
      <c r="K2941" s="29">
        <v>66.960000000000008</v>
      </c>
      <c r="L2941" s="314">
        <v>0.5</v>
      </c>
      <c r="M2941" s="341">
        <v>4</v>
      </c>
      <c r="N2941" s="778"/>
      <c r="O2941" s="372">
        <f t="shared" si="111"/>
        <v>62138</v>
      </c>
      <c r="X2941" s="313">
        <v>54033.23231657999</v>
      </c>
    </row>
    <row r="2942" spans="1:24" x14ac:dyDescent="0.3">
      <c r="A2942" s="317" t="s">
        <v>3037</v>
      </c>
      <c r="B2942" s="317" t="s">
        <v>6095</v>
      </c>
      <c r="C2942" s="318">
        <v>8</v>
      </c>
      <c r="D2942" s="318">
        <v>111</v>
      </c>
      <c r="E2942" s="347">
        <v>1250</v>
      </c>
      <c r="F2942" s="318">
        <v>852</v>
      </c>
      <c r="G2942" s="318">
        <v>763</v>
      </c>
      <c r="H2942" s="318">
        <v>1880</v>
      </c>
      <c r="I2942" s="354">
        <v>1537.84</v>
      </c>
      <c r="J2942" s="354">
        <v>1214.48</v>
      </c>
      <c r="K2942" s="318">
        <v>76.5</v>
      </c>
      <c r="L2942" s="320">
        <v>0.5</v>
      </c>
      <c r="M2942" s="342">
        <v>4</v>
      </c>
      <c r="N2942" s="778"/>
      <c r="O2942" s="372">
        <f t="shared" si="111"/>
        <v>69041</v>
      </c>
      <c r="X2942" s="319">
        <v>60035.990530031988</v>
      </c>
    </row>
    <row r="2943" spans="1:24" x14ac:dyDescent="0.3">
      <c r="I2943" s="357"/>
      <c r="J2943" s="357"/>
      <c r="O2943" s="372">
        <f t="shared" si="111"/>
        <v>0</v>
      </c>
      <c r="X2943" s="30"/>
    </row>
    <row r="2944" spans="1:24" x14ac:dyDescent="0.3">
      <c r="B2944" s="325" t="s">
        <v>179</v>
      </c>
      <c r="I2944" s="357"/>
      <c r="J2944" s="357"/>
      <c r="O2944" s="372">
        <f t="shared" si="111"/>
        <v>0</v>
      </c>
      <c r="X2944" s="30"/>
    </row>
    <row r="2945" spans="1:24" x14ac:dyDescent="0.3">
      <c r="A2945" s="77" t="s">
        <v>3038</v>
      </c>
      <c r="B2945" s="77" t="s">
        <v>6096</v>
      </c>
      <c r="C2945" s="29">
        <v>2</v>
      </c>
      <c r="D2945" s="29">
        <v>111</v>
      </c>
      <c r="E2945" s="29">
        <v>1500</v>
      </c>
      <c r="F2945" s="29">
        <v>198</v>
      </c>
      <c r="G2945" s="29">
        <v>109</v>
      </c>
      <c r="H2945" s="29">
        <v>564</v>
      </c>
      <c r="I2945" s="353">
        <v>461.35199999999998</v>
      </c>
      <c r="J2945" s="353">
        <v>364.34399999999999</v>
      </c>
      <c r="K2945" s="29">
        <v>22.86</v>
      </c>
      <c r="L2945" s="314">
        <v>0.5</v>
      </c>
      <c r="M2945" s="341">
        <v>2</v>
      </c>
      <c r="N2945" s="777" t="s">
        <v>201</v>
      </c>
      <c r="O2945" s="372">
        <f t="shared" si="111"/>
        <v>28582</v>
      </c>
      <c r="X2945" s="313">
        <v>24854.295133799998</v>
      </c>
    </row>
    <row r="2946" spans="1:24" x14ac:dyDescent="0.3">
      <c r="A2946" s="77" t="s">
        <v>3039</v>
      </c>
      <c r="B2946" s="77" t="s">
        <v>6097</v>
      </c>
      <c r="C2946" s="29">
        <v>3</v>
      </c>
      <c r="D2946" s="29">
        <v>111</v>
      </c>
      <c r="E2946" s="29">
        <v>1500</v>
      </c>
      <c r="F2946" s="29">
        <v>307</v>
      </c>
      <c r="G2946" s="29">
        <v>218</v>
      </c>
      <c r="H2946" s="29">
        <v>846</v>
      </c>
      <c r="I2946" s="353">
        <v>692.02799999999991</v>
      </c>
      <c r="J2946" s="353">
        <v>546.51599999999996</v>
      </c>
      <c r="K2946" s="29">
        <v>34.019999999999996</v>
      </c>
      <c r="L2946" s="314">
        <v>0.5</v>
      </c>
      <c r="M2946" s="341">
        <v>4</v>
      </c>
      <c r="N2946" s="778"/>
      <c r="O2946" s="372">
        <f t="shared" si="111"/>
        <v>35785</v>
      </c>
      <c r="X2946" s="313">
        <v>31117.01844279599</v>
      </c>
    </row>
    <row r="2947" spans="1:24" x14ac:dyDescent="0.3">
      <c r="A2947" s="77" t="s">
        <v>3040</v>
      </c>
      <c r="B2947" s="77" t="s">
        <v>6098</v>
      </c>
      <c r="C2947" s="29">
        <v>4</v>
      </c>
      <c r="D2947" s="29">
        <v>111</v>
      </c>
      <c r="E2947" s="29">
        <v>1500</v>
      </c>
      <c r="F2947" s="29">
        <v>416</v>
      </c>
      <c r="G2947" s="29">
        <v>327</v>
      </c>
      <c r="H2947" s="29">
        <v>1128</v>
      </c>
      <c r="I2947" s="353">
        <v>922.70399999999995</v>
      </c>
      <c r="J2947" s="353">
        <v>728.68799999999999</v>
      </c>
      <c r="K2947" s="29">
        <v>45.36</v>
      </c>
      <c r="L2947" s="314">
        <v>0.5</v>
      </c>
      <c r="M2947" s="341">
        <v>4</v>
      </c>
      <c r="N2947" s="778"/>
      <c r="O2947" s="372">
        <f t="shared" si="111"/>
        <v>43002</v>
      </c>
      <c r="X2947" s="313">
        <v>37392.867094175992</v>
      </c>
    </row>
    <row r="2948" spans="1:24" x14ac:dyDescent="0.3">
      <c r="A2948" s="317" t="s">
        <v>3041</v>
      </c>
      <c r="B2948" s="317" t="s">
        <v>6099</v>
      </c>
      <c r="C2948" s="318">
        <v>5</v>
      </c>
      <c r="D2948" s="318">
        <v>111</v>
      </c>
      <c r="E2948" s="347">
        <v>1500</v>
      </c>
      <c r="F2948" s="318">
        <v>525</v>
      </c>
      <c r="G2948" s="318">
        <v>436</v>
      </c>
      <c r="H2948" s="318">
        <v>1410</v>
      </c>
      <c r="I2948" s="354">
        <v>1153.3799999999999</v>
      </c>
      <c r="J2948" s="354">
        <v>910.86</v>
      </c>
      <c r="K2948" s="318">
        <v>56.519999999999996</v>
      </c>
      <c r="L2948" s="320">
        <v>0.5</v>
      </c>
      <c r="M2948" s="342">
        <v>4</v>
      </c>
      <c r="N2948" s="778"/>
      <c r="O2948" s="372">
        <f t="shared" si="111"/>
        <v>50234</v>
      </c>
      <c r="X2948" s="319">
        <v>43681.841087940003</v>
      </c>
    </row>
    <row r="2949" spans="1:24" x14ac:dyDescent="0.3">
      <c r="A2949" s="77" t="s">
        <v>3042</v>
      </c>
      <c r="B2949" s="77" t="s">
        <v>6100</v>
      </c>
      <c r="C2949" s="29">
        <v>6</v>
      </c>
      <c r="D2949" s="29">
        <v>111</v>
      </c>
      <c r="E2949" s="29">
        <v>1500</v>
      </c>
      <c r="F2949" s="29">
        <v>634</v>
      </c>
      <c r="G2949" s="29">
        <v>545</v>
      </c>
      <c r="H2949" s="29">
        <v>1692</v>
      </c>
      <c r="I2949" s="353">
        <v>1384.0559999999998</v>
      </c>
      <c r="J2949" s="353">
        <v>1093.0319999999999</v>
      </c>
      <c r="K2949" s="29">
        <v>67.680000000000007</v>
      </c>
      <c r="L2949" s="314">
        <v>0.5</v>
      </c>
      <c r="M2949" s="341">
        <v>4</v>
      </c>
      <c r="N2949" s="778"/>
      <c r="O2949" s="372">
        <f t="shared" si="111"/>
        <v>57478</v>
      </c>
      <c r="X2949" s="313">
        <v>49981.060576656004</v>
      </c>
    </row>
    <row r="2950" spans="1:24" x14ac:dyDescent="0.3">
      <c r="A2950" s="77" t="s">
        <v>3043</v>
      </c>
      <c r="B2950" s="77" t="s">
        <v>6101</v>
      </c>
      <c r="C2950" s="29">
        <v>7</v>
      </c>
      <c r="D2950" s="29">
        <v>111</v>
      </c>
      <c r="E2950" s="29">
        <v>1500</v>
      </c>
      <c r="F2950" s="29">
        <v>743</v>
      </c>
      <c r="G2950" s="29">
        <v>654</v>
      </c>
      <c r="H2950" s="29">
        <v>1974</v>
      </c>
      <c r="I2950" s="353">
        <v>1614.732</v>
      </c>
      <c r="J2950" s="353">
        <v>1275.204</v>
      </c>
      <c r="K2950" s="29">
        <v>79.02</v>
      </c>
      <c r="L2950" s="314">
        <v>0.5</v>
      </c>
      <c r="M2950" s="341">
        <v>4</v>
      </c>
      <c r="N2950" s="778"/>
      <c r="O2950" s="372">
        <f t="shared" si="111"/>
        <v>64741</v>
      </c>
      <c r="X2950" s="313">
        <v>56296.282236479972</v>
      </c>
    </row>
    <row r="2951" spans="1:24" x14ac:dyDescent="0.3">
      <c r="I2951" s="357"/>
      <c r="J2951" s="357"/>
      <c r="O2951" s="372">
        <f t="shared" si="111"/>
        <v>0</v>
      </c>
      <c r="X2951" s="30"/>
    </row>
    <row r="2952" spans="1:24" x14ac:dyDescent="0.3">
      <c r="B2952" s="325" t="s">
        <v>180</v>
      </c>
      <c r="I2952" s="357"/>
      <c r="J2952" s="357"/>
      <c r="O2952" s="372">
        <f t="shared" si="111"/>
        <v>0</v>
      </c>
      <c r="X2952" s="30"/>
    </row>
    <row r="2953" spans="1:24" x14ac:dyDescent="0.3">
      <c r="A2953" s="77" t="s">
        <v>3044</v>
      </c>
      <c r="B2953" s="77" t="s">
        <v>6102</v>
      </c>
      <c r="C2953" s="29">
        <v>2</v>
      </c>
      <c r="D2953" s="29">
        <v>111</v>
      </c>
      <c r="E2953" s="29">
        <v>1750</v>
      </c>
      <c r="F2953" s="29">
        <v>198</v>
      </c>
      <c r="G2953" s="29">
        <v>109</v>
      </c>
      <c r="H2953" s="29">
        <v>658</v>
      </c>
      <c r="I2953" s="353">
        <v>538.24399999999991</v>
      </c>
      <c r="J2953" s="353">
        <v>425.06800000000004</v>
      </c>
      <c r="K2953" s="29">
        <v>26.28</v>
      </c>
      <c r="L2953" s="314">
        <v>0.5</v>
      </c>
      <c r="M2953" s="341">
        <v>2</v>
      </c>
      <c r="N2953" s="777" t="s">
        <v>201</v>
      </c>
      <c r="O2953" s="372">
        <f t="shared" si="111"/>
        <v>30317</v>
      </c>
      <c r="X2953" s="313">
        <v>26362.7435214</v>
      </c>
    </row>
    <row r="2954" spans="1:24" x14ac:dyDescent="0.3">
      <c r="A2954" s="77" t="s">
        <v>3045</v>
      </c>
      <c r="B2954" s="77" t="s">
        <v>6103</v>
      </c>
      <c r="C2954" s="29">
        <v>3</v>
      </c>
      <c r="D2954" s="29">
        <v>111</v>
      </c>
      <c r="E2954" s="29">
        <v>1750</v>
      </c>
      <c r="F2954" s="29">
        <v>307</v>
      </c>
      <c r="G2954" s="29">
        <v>218</v>
      </c>
      <c r="H2954" s="29">
        <v>987</v>
      </c>
      <c r="I2954" s="353">
        <v>807.36599999999999</v>
      </c>
      <c r="J2954" s="353">
        <v>637.60199999999998</v>
      </c>
      <c r="K2954" s="29">
        <v>39.06</v>
      </c>
      <c r="L2954" s="314">
        <v>0.5</v>
      </c>
      <c r="M2954" s="341">
        <v>4</v>
      </c>
      <c r="N2954" s="778"/>
      <c r="O2954" s="372">
        <f t="shared" si="111"/>
        <v>38389</v>
      </c>
      <c r="X2954" s="313">
        <v>33382.072784807999</v>
      </c>
    </row>
    <row r="2955" spans="1:24" x14ac:dyDescent="0.3">
      <c r="A2955" s="77" t="s">
        <v>3046</v>
      </c>
      <c r="B2955" s="77" t="s">
        <v>6104</v>
      </c>
      <c r="C2955" s="29">
        <v>4</v>
      </c>
      <c r="D2955" s="29">
        <v>111</v>
      </c>
      <c r="E2955" s="29">
        <v>1750</v>
      </c>
      <c r="F2955" s="29">
        <v>416</v>
      </c>
      <c r="G2955" s="29">
        <v>327</v>
      </c>
      <c r="H2955" s="29">
        <v>1316</v>
      </c>
      <c r="I2955" s="353">
        <v>1076.4879999999998</v>
      </c>
      <c r="J2955" s="353">
        <v>850.13600000000008</v>
      </c>
      <c r="K2955" s="29">
        <v>52.019999999999996</v>
      </c>
      <c r="L2955" s="314">
        <v>0.5</v>
      </c>
      <c r="M2955" s="341">
        <v>4</v>
      </c>
      <c r="N2955" s="778"/>
      <c r="O2955" s="372">
        <f t="shared" si="111"/>
        <v>46479</v>
      </c>
      <c r="X2955" s="313">
        <v>40416.115231007992</v>
      </c>
    </row>
    <row r="2956" spans="1:24" x14ac:dyDescent="0.3">
      <c r="A2956" s="317" t="s">
        <v>3047</v>
      </c>
      <c r="B2956" s="317" t="s">
        <v>6105</v>
      </c>
      <c r="C2956" s="318">
        <v>5</v>
      </c>
      <c r="D2956" s="318">
        <v>111</v>
      </c>
      <c r="E2956" s="347">
        <v>1750</v>
      </c>
      <c r="F2956" s="318">
        <v>525</v>
      </c>
      <c r="G2956" s="318">
        <v>436</v>
      </c>
      <c r="H2956" s="318">
        <v>1645</v>
      </c>
      <c r="I2956" s="354">
        <v>1345.61</v>
      </c>
      <c r="J2956" s="354">
        <v>1062.67</v>
      </c>
      <c r="K2956" s="318">
        <v>64.98</v>
      </c>
      <c r="L2956" s="320">
        <v>0.5</v>
      </c>
      <c r="M2956" s="342">
        <v>4</v>
      </c>
      <c r="N2956" s="778"/>
      <c r="O2956" s="372">
        <f t="shared" si="111"/>
        <v>54585</v>
      </c>
      <c r="X2956" s="319">
        <v>47464.870860000003</v>
      </c>
    </row>
    <row r="2957" spans="1:24" x14ac:dyDescent="0.3">
      <c r="A2957" s="77" t="s">
        <v>3048</v>
      </c>
      <c r="B2957" s="77" t="s">
        <v>6106</v>
      </c>
      <c r="C2957" s="29">
        <v>6</v>
      </c>
      <c r="D2957" s="29">
        <v>111</v>
      </c>
      <c r="E2957" s="29">
        <v>1750</v>
      </c>
      <c r="F2957" s="29">
        <v>634</v>
      </c>
      <c r="G2957" s="29">
        <v>545</v>
      </c>
      <c r="H2957" s="29">
        <v>1974</v>
      </c>
      <c r="I2957" s="353">
        <v>1614.732</v>
      </c>
      <c r="J2957" s="353">
        <v>1275.204</v>
      </c>
      <c r="K2957" s="29">
        <v>77.94</v>
      </c>
      <c r="L2957" s="314">
        <v>0.5</v>
      </c>
      <c r="M2957" s="341">
        <v>4</v>
      </c>
      <c r="N2957" s="778"/>
      <c r="O2957" s="372">
        <f t="shared" ref="O2957:O3020" si="112">ROUND(X2957*1.15,0)</f>
        <v>62711</v>
      </c>
      <c r="X2957" s="313">
        <v>54531.219519216</v>
      </c>
    </row>
    <row r="2958" spans="1:24" x14ac:dyDescent="0.3">
      <c r="I2958" s="357"/>
      <c r="J2958" s="357"/>
      <c r="O2958" s="372">
        <f t="shared" si="112"/>
        <v>0</v>
      </c>
      <c r="X2958" s="30"/>
    </row>
    <row r="2959" spans="1:24" x14ac:dyDescent="0.3">
      <c r="B2959" s="325" t="s">
        <v>181</v>
      </c>
      <c r="I2959" s="357"/>
      <c r="J2959" s="357"/>
      <c r="O2959" s="372">
        <f t="shared" si="112"/>
        <v>0</v>
      </c>
      <c r="X2959" s="30"/>
    </row>
    <row r="2960" spans="1:24" x14ac:dyDescent="0.3">
      <c r="A2960" s="77" t="s">
        <v>3049</v>
      </c>
      <c r="B2960" s="77" t="s">
        <v>6107</v>
      </c>
      <c r="C2960" s="29">
        <v>2</v>
      </c>
      <c r="D2960" s="29">
        <v>111</v>
      </c>
      <c r="E2960" s="29">
        <v>2000</v>
      </c>
      <c r="F2960" s="29">
        <v>198</v>
      </c>
      <c r="G2960" s="29">
        <v>109</v>
      </c>
      <c r="H2960" s="29">
        <v>752</v>
      </c>
      <c r="I2960" s="353">
        <v>615.13599999999997</v>
      </c>
      <c r="J2960" s="353">
        <v>485.79200000000003</v>
      </c>
      <c r="K2960" s="29">
        <v>29.52</v>
      </c>
      <c r="L2960" s="314">
        <v>0.5</v>
      </c>
      <c r="M2960" s="341">
        <v>2</v>
      </c>
      <c r="N2960" s="771"/>
      <c r="O2960" s="372">
        <f t="shared" si="112"/>
        <v>32810</v>
      </c>
      <c r="X2960" s="313">
        <v>28530.779607000004</v>
      </c>
    </row>
    <row r="2961" spans="1:24" x14ac:dyDescent="0.3">
      <c r="A2961" s="77" t="s">
        <v>3050</v>
      </c>
      <c r="B2961" s="77" t="s">
        <v>6108</v>
      </c>
      <c r="C2961" s="29">
        <v>3</v>
      </c>
      <c r="D2961" s="29">
        <v>111</v>
      </c>
      <c r="E2961" s="29">
        <v>2000</v>
      </c>
      <c r="F2961" s="29">
        <v>307</v>
      </c>
      <c r="G2961" s="29">
        <v>218</v>
      </c>
      <c r="H2961" s="29">
        <v>1128</v>
      </c>
      <c r="I2961" s="353">
        <v>922.70399999999995</v>
      </c>
      <c r="J2961" s="353">
        <v>728.68799999999999</v>
      </c>
      <c r="K2961" s="29">
        <v>44.1</v>
      </c>
      <c r="L2961" s="314">
        <v>0.5</v>
      </c>
      <c r="M2961" s="341">
        <v>4</v>
      </c>
      <c r="N2961" s="772"/>
      <c r="O2961" s="372">
        <f t="shared" si="112"/>
        <v>42123</v>
      </c>
      <c r="X2961" s="313">
        <v>36628.937754155995</v>
      </c>
    </row>
    <row r="2962" spans="1:24" x14ac:dyDescent="0.3">
      <c r="A2962" s="77" t="s">
        <v>3051</v>
      </c>
      <c r="B2962" s="77" t="s">
        <v>6109</v>
      </c>
      <c r="C2962" s="29">
        <v>4</v>
      </c>
      <c r="D2962" s="29">
        <v>111</v>
      </c>
      <c r="E2962" s="29">
        <v>2000</v>
      </c>
      <c r="F2962" s="29">
        <v>416</v>
      </c>
      <c r="G2962" s="29">
        <v>327</v>
      </c>
      <c r="H2962" s="29">
        <v>1504</v>
      </c>
      <c r="I2962" s="353">
        <v>1230.2719999999999</v>
      </c>
      <c r="J2962" s="353">
        <v>971.58400000000006</v>
      </c>
      <c r="K2962" s="29">
        <v>58.860000000000007</v>
      </c>
      <c r="L2962" s="314">
        <v>0.5</v>
      </c>
      <c r="M2962" s="341">
        <v>4</v>
      </c>
      <c r="N2962" s="772"/>
      <c r="O2962" s="372">
        <f t="shared" si="112"/>
        <v>51456</v>
      </c>
      <c r="X2962" s="313">
        <v>44744.073115103994</v>
      </c>
    </row>
    <row r="2963" spans="1:24" x14ac:dyDescent="0.3">
      <c r="A2963" s="317" t="s">
        <v>3052</v>
      </c>
      <c r="B2963" s="317" t="s">
        <v>6110</v>
      </c>
      <c r="C2963" s="318">
        <v>5</v>
      </c>
      <c r="D2963" s="318">
        <v>111</v>
      </c>
      <c r="E2963" s="347">
        <v>2000</v>
      </c>
      <c r="F2963" s="318">
        <v>525</v>
      </c>
      <c r="G2963" s="318">
        <v>436</v>
      </c>
      <c r="H2963" s="318">
        <v>1880</v>
      </c>
      <c r="I2963" s="354">
        <v>1537.84</v>
      </c>
      <c r="J2963" s="354">
        <v>1214.48</v>
      </c>
      <c r="K2963" s="318">
        <v>73.44</v>
      </c>
      <c r="L2963" s="320">
        <v>0.5</v>
      </c>
      <c r="M2963" s="342">
        <v>4</v>
      </c>
      <c r="N2963" s="772"/>
      <c r="O2963" s="372">
        <f t="shared" si="112"/>
        <v>60808</v>
      </c>
      <c r="X2963" s="319">
        <v>52876.185689844002</v>
      </c>
    </row>
    <row r="2964" spans="1:24" x14ac:dyDescent="0.3">
      <c r="C2964" s="311"/>
      <c r="D2964" s="311"/>
      <c r="E2964" s="311"/>
      <c r="F2964" s="311"/>
      <c r="G2964" s="311"/>
      <c r="H2964" s="311"/>
      <c r="I2964" s="355"/>
      <c r="J2964" s="355"/>
      <c r="K2964" s="311"/>
      <c r="L2964" s="322"/>
      <c r="M2964" s="343"/>
      <c r="O2964" s="372">
        <f t="shared" si="112"/>
        <v>0</v>
      </c>
      <c r="X2964" s="33"/>
    </row>
    <row r="2965" spans="1:24" x14ac:dyDescent="0.3">
      <c r="B2965" s="325" t="s">
        <v>182</v>
      </c>
      <c r="I2965" s="357"/>
      <c r="J2965" s="357"/>
      <c r="O2965" s="372">
        <f t="shared" si="112"/>
        <v>0</v>
      </c>
      <c r="X2965" s="30"/>
    </row>
    <row r="2966" spans="1:24" x14ac:dyDescent="0.3">
      <c r="A2966" s="77" t="s">
        <v>3053</v>
      </c>
      <c r="B2966" s="77" t="s">
        <v>6111</v>
      </c>
      <c r="C2966" s="29">
        <v>2</v>
      </c>
      <c r="D2966" s="29">
        <v>111</v>
      </c>
      <c r="E2966" s="29">
        <v>2200</v>
      </c>
      <c r="F2966" s="29">
        <v>198</v>
      </c>
      <c r="G2966" s="29">
        <v>109</v>
      </c>
      <c r="H2966" s="29">
        <v>828</v>
      </c>
      <c r="I2966" s="353">
        <v>677.30399999999997</v>
      </c>
      <c r="J2966" s="353">
        <v>534.88800000000003</v>
      </c>
      <c r="K2966" s="29">
        <v>32.472000000000001</v>
      </c>
      <c r="L2966" s="314">
        <v>0.5</v>
      </c>
      <c r="M2966" s="341">
        <v>2</v>
      </c>
      <c r="N2966" s="771"/>
      <c r="O2966" s="372">
        <f t="shared" si="112"/>
        <v>39000</v>
      </c>
      <c r="X2966" s="313">
        <v>33912.632853000003</v>
      </c>
    </row>
    <row r="2967" spans="1:24" x14ac:dyDescent="0.3">
      <c r="A2967" s="77" t="s">
        <v>3054</v>
      </c>
      <c r="B2967" s="77" t="s">
        <v>6112</v>
      </c>
      <c r="C2967" s="29">
        <v>3</v>
      </c>
      <c r="D2967" s="29">
        <v>111</v>
      </c>
      <c r="E2967" s="29">
        <v>2200</v>
      </c>
      <c r="F2967" s="29">
        <v>307</v>
      </c>
      <c r="G2967" s="29">
        <v>218</v>
      </c>
      <c r="H2967" s="29">
        <v>1242</v>
      </c>
      <c r="I2967" s="353">
        <v>1015.9559999999999</v>
      </c>
      <c r="J2967" s="353">
        <v>802.33199999999999</v>
      </c>
      <c r="K2967" s="29">
        <v>48.510000000000005</v>
      </c>
      <c r="L2967" s="314">
        <v>0.5</v>
      </c>
      <c r="M2967" s="341">
        <v>4</v>
      </c>
      <c r="N2967" s="772"/>
      <c r="O2967" s="372">
        <f t="shared" si="112"/>
        <v>50382</v>
      </c>
      <c r="X2967" s="313">
        <v>43810.381699523983</v>
      </c>
    </row>
    <row r="2968" spans="1:24" x14ac:dyDescent="0.3">
      <c r="A2968" s="77" t="s">
        <v>3055</v>
      </c>
      <c r="B2968" s="77" t="s">
        <v>6113</v>
      </c>
      <c r="C2968" s="29">
        <v>4</v>
      </c>
      <c r="D2968" s="29">
        <v>111</v>
      </c>
      <c r="E2968" s="29">
        <v>2200</v>
      </c>
      <c r="F2968" s="29">
        <v>416</v>
      </c>
      <c r="G2968" s="29">
        <v>327</v>
      </c>
      <c r="H2968" s="29">
        <v>1656</v>
      </c>
      <c r="I2968" s="353">
        <v>1354.6079999999999</v>
      </c>
      <c r="J2968" s="353">
        <v>1069.7760000000001</v>
      </c>
      <c r="K2968" s="29">
        <v>64.746000000000009</v>
      </c>
      <c r="L2968" s="314">
        <v>0.5</v>
      </c>
      <c r="M2968" s="341">
        <v>4</v>
      </c>
      <c r="N2968" s="772"/>
      <c r="O2968" s="372">
        <f t="shared" si="112"/>
        <v>61788</v>
      </c>
      <c r="X2968" s="313">
        <v>53728.880474015998</v>
      </c>
    </row>
    <row r="2969" spans="1:24" x14ac:dyDescent="0.3">
      <c r="C2969" s="311"/>
      <c r="D2969" s="311"/>
      <c r="E2969" s="311"/>
      <c r="F2969" s="311"/>
      <c r="G2969" s="311"/>
      <c r="H2969" s="311"/>
      <c r="I2969" s="355"/>
      <c r="J2969" s="355"/>
      <c r="K2969" s="311"/>
      <c r="L2969" s="322"/>
      <c r="M2969" s="343"/>
      <c r="O2969" s="372">
        <f t="shared" si="112"/>
        <v>0</v>
      </c>
      <c r="X2969" s="33"/>
    </row>
    <row r="2970" spans="1:24" x14ac:dyDescent="0.3">
      <c r="B2970" s="325" t="s">
        <v>183</v>
      </c>
      <c r="H2970" s="311"/>
      <c r="I2970" s="355"/>
      <c r="J2970" s="355"/>
      <c r="O2970" s="372">
        <f t="shared" si="112"/>
        <v>0</v>
      </c>
      <c r="X2970" s="30"/>
    </row>
    <row r="2971" spans="1:24" x14ac:dyDescent="0.3">
      <c r="A2971" s="77" t="s">
        <v>3056</v>
      </c>
      <c r="B2971" s="77" t="s">
        <v>6114</v>
      </c>
      <c r="C2971" s="29">
        <v>2</v>
      </c>
      <c r="D2971" s="29">
        <v>111</v>
      </c>
      <c r="E2971" s="29">
        <v>2250</v>
      </c>
      <c r="F2971" s="29">
        <v>198</v>
      </c>
      <c r="G2971" s="29">
        <v>109</v>
      </c>
      <c r="H2971" s="29">
        <v>846</v>
      </c>
      <c r="I2971" s="353">
        <v>692.02799999999991</v>
      </c>
      <c r="J2971" s="353">
        <v>546.51599999999996</v>
      </c>
      <c r="K2971" s="29">
        <v>32.940000000000005</v>
      </c>
      <c r="L2971" s="314">
        <v>0.5</v>
      </c>
      <c r="M2971" s="29">
        <v>2</v>
      </c>
      <c r="N2971" s="771"/>
      <c r="O2971" s="372">
        <f t="shared" si="112"/>
        <v>39773</v>
      </c>
      <c r="X2971" s="313">
        <v>34585.364508750004</v>
      </c>
    </row>
    <row r="2972" spans="1:24" x14ac:dyDescent="0.3">
      <c r="A2972" s="77" t="s">
        <v>3057</v>
      </c>
      <c r="B2972" s="77" t="s">
        <v>6115</v>
      </c>
      <c r="C2972" s="29">
        <v>3</v>
      </c>
      <c r="D2972" s="29">
        <v>111</v>
      </c>
      <c r="E2972" s="29">
        <v>2250</v>
      </c>
      <c r="F2972" s="29">
        <v>307</v>
      </c>
      <c r="G2972" s="29">
        <v>218</v>
      </c>
      <c r="H2972" s="29">
        <v>1269</v>
      </c>
      <c r="I2972" s="353">
        <v>1038.0419999999999</v>
      </c>
      <c r="J2972" s="353">
        <v>819.774</v>
      </c>
      <c r="K2972" s="29">
        <v>49.32</v>
      </c>
      <c r="L2972" s="314">
        <v>0.5</v>
      </c>
      <c r="M2972" s="29">
        <v>4</v>
      </c>
      <c r="N2972" s="772"/>
      <c r="O2972" s="372">
        <f t="shared" si="112"/>
        <v>51414</v>
      </c>
      <c r="X2972" s="313">
        <v>44708.06219269499</v>
      </c>
    </row>
    <row r="2973" spans="1:24" x14ac:dyDescent="0.3">
      <c r="A2973" s="77" t="s">
        <v>3058</v>
      </c>
      <c r="B2973" s="77" t="s">
        <v>6116</v>
      </c>
      <c r="C2973" s="29">
        <v>4</v>
      </c>
      <c r="D2973" s="29">
        <v>111</v>
      </c>
      <c r="E2973" s="29">
        <v>2250</v>
      </c>
      <c r="F2973" s="29">
        <v>416</v>
      </c>
      <c r="G2973" s="29">
        <v>327</v>
      </c>
      <c r="H2973" s="29">
        <v>1692</v>
      </c>
      <c r="I2973" s="353">
        <v>1384.0559999999998</v>
      </c>
      <c r="J2973" s="353">
        <v>1093.0319999999999</v>
      </c>
      <c r="K2973" s="29">
        <v>65.52</v>
      </c>
      <c r="L2973" s="314">
        <v>0.5</v>
      </c>
      <c r="M2973" s="29">
        <v>4</v>
      </c>
      <c r="N2973" s="772"/>
      <c r="O2973" s="372">
        <f t="shared" si="112"/>
        <v>63080</v>
      </c>
      <c r="X2973" s="313">
        <v>54851.981393879985</v>
      </c>
    </row>
    <row r="2974" spans="1:24" x14ac:dyDescent="0.3">
      <c r="I2974" s="357"/>
      <c r="J2974" s="357"/>
      <c r="O2974" s="372">
        <f t="shared" si="112"/>
        <v>0</v>
      </c>
      <c r="X2974" s="30"/>
    </row>
    <row r="2975" spans="1:24" x14ac:dyDescent="0.3">
      <c r="B2975" s="325" t="s">
        <v>184</v>
      </c>
      <c r="I2975" s="357"/>
      <c r="J2975" s="357"/>
      <c r="O2975" s="372">
        <f t="shared" si="112"/>
        <v>0</v>
      </c>
      <c r="X2975" s="30"/>
    </row>
    <row r="2976" spans="1:24" x14ac:dyDescent="0.3">
      <c r="A2976" s="77" t="s">
        <v>3059</v>
      </c>
      <c r="B2976" s="77" t="s">
        <v>6117</v>
      </c>
      <c r="C2976" s="29">
        <v>2</v>
      </c>
      <c r="D2976" s="29">
        <v>111</v>
      </c>
      <c r="E2976" s="29">
        <v>2500</v>
      </c>
      <c r="F2976" s="29">
        <v>198</v>
      </c>
      <c r="G2976" s="29">
        <v>109</v>
      </c>
      <c r="H2976" s="29">
        <v>940</v>
      </c>
      <c r="I2976" s="353">
        <v>768.92</v>
      </c>
      <c r="J2976" s="353">
        <v>607.24</v>
      </c>
      <c r="K2976" s="29">
        <v>36.36</v>
      </c>
      <c r="L2976" s="314">
        <v>0.5</v>
      </c>
      <c r="M2976" s="29">
        <v>2</v>
      </c>
      <c r="N2976" s="771"/>
      <c r="O2976" s="372">
        <f t="shared" si="112"/>
        <v>48477</v>
      </c>
      <c r="X2976" s="313">
        <v>42153.595635937505</v>
      </c>
    </row>
    <row r="2977" spans="1:24" x14ac:dyDescent="0.3">
      <c r="A2977" s="77" t="s">
        <v>3060</v>
      </c>
      <c r="B2977" s="77" t="s">
        <v>6118</v>
      </c>
      <c r="C2977" s="29">
        <v>3</v>
      </c>
      <c r="D2977" s="29">
        <v>111</v>
      </c>
      <c r="E2977" s="29">
        <v>2500</v>
      </c>
      <c r="F2977" s="29">
        <v>307</v>
      </c>
      <c r="G2977" s="29">
        <v>218</v>
      </c>
      <c r="H2977" s="29">
        <v>1410</v>
      </c>
      <c r="I2977" s="353">
        <v>1153.3799999999999</v>
      </c>
      <c r="J2977" s="353">
        <v>910.86</v>
      </c>
      <c r="K2977" s="29">
        <v>54.36</v>
      </c>
      <c r="L2977" s="314">
        <v>0.5</v>
      </c>
      <c r="M2977" s="29">
        <v>4</v>
      </c>
      <c r="N2977" s="772"/>
      <c r="O2977" s="372">
        <f t="shared" si="112"/>
        <v>63028</v>
      </c>
      <c r="X2977" s="313">
        <v>54806.967740868742</v>
      </c>
    </row>
    <row r="2978" spans="1:24" x14ac:dyDescent="0.3">
      <c r="A2978" s="77" t="s">
        <v>3061</v>
      </c>
      <c r="B2978" s="77" t="s">
        <v>6119</v>
      </c>
      <c r="C2978" s="29">
        <v>4</v>
      </c>
      <c r="D2978" s="29">
        <v>111</v>
      </c>
      <c r="E2978" s="29">
        <v>2500</v>
      </c>
      <c r="F2978" s="29">
        <v>416</v>
      </c>
      <c r="G2978" s="29">
        <v>327</v>
      </c>
      <c r="H2978" s="29">
        <v>1880</v>
      </c>
      <c r="I2978" s="353">
        <v>1537.84</v>
      </c>
      <c r="J2978" s="353">
        <v>1214.48</v>
      </c>
      <c r="K2978" s="29">
        <v>72.360000000000014</v>
      </c>
      <c r="L2978" s="314">
        <v>0.5</v>
      </c>
      <c r="M2978" s="29">
        <v>4</v>
      </c>
      <c r="N2978" s="772"/>
      <c r="O2978" s="372">
        <f t="shared" si="112"/>
        <v>77610</v>
      </c>
      <c r="X2978" s="313">
        <v>67486.866742350016</v>
      </c>
    </row>
    <row r="2979" spans="1:24" x14ac:dyDescent="0.3">
      <c r="I2979" s="357"/>
      <c r="J2979" s="357"/>
      <c r="M2979" s="311"/>
      <c r="O2979" s="372">
        <f t="shared" si="112"/>
        <v>0</v>
      </c>
      <c r="X2979" s="30"/>
    </row>
    <row r="2980" spans="1:24" x14ac:dyDescent="0.3">
      <c r="B2980" s="325" t="s">
        <v>185</v>
      </c>
      <c r="I2980" s="357"/>
      <c r="J2980" s="357"/>
      <c r="M2980" s="311"/>
      <c r="O2980" s="372">
        <f t="shared" si="112"/>
        <v>0</v>
      </c>
      <c r="X2980" s="30"/>
    </row>
    <row r="2981" spans="1:24" x14ac:dyDescent="0.3">
      <c r="A2981" s="77" t="s">
        <v>3062</v>
      </c>
      <c r="B2981" s="77" t="s">
        <v>6120</v>
      </c>
      <c r="C2981" s="29">
        <v>2</v>
      </c>
      <c r="D2981" s="29">
        <v>111</v>
      </c>
      <c r="E2981" s="29">
        <v>3000</v>
      </c>
      <c r="F2981" s="29">
        <v>198</v>
      </c>
      <c r="G2981" s="29">
        <v>109</v>
      </c>
      <c r="H2981" s="29">
        <v>1128</v>
      </c>
      <c r="I2981" s="353">
        <v>922.70399999999995</v>
      </c>
      <c r="J2981" s="353">
        <v>728.68799999999999</v>
      </c>
      <c r="K2981" s="29">
        <v>43.631999999999998</v>
      </c>
      <c r="L2981" s="314">
        <v>0.5</v>
      </c>
      <c r="M2981" s="29">
        <v>2</v>
      </c>
      <c r="N2981" s="771"/>
      <c r="O2981" s="372">
        <f t="shared" si="112"/>
        <v>57180</v>
      </c>
      <c r="X2981" s="313">
        <v>49721.826763124998</v>
      </c>
    </row>
    <row r="2982" spans="1:24" x14ac:dyDescent="0.3">
      <c r="A2982" s="77" t="s">
        <v>3063</v>
      </c>
      <c r="B2982" s="77" t="s">
        <v>6121</v>
      </c>
      <c r="C2982" s="29">
        <v>3</v>
      </c>
      <c r="D2982" s="29">
        <v>111</v>
      </c>
      <c r="E2982" s="29">
        <v>3000</v>
      </c>
      <c r="F2982" s="29">
        <v>307</v>
      </c>
      <c r="G2982" s="29">
        <v>218</v>
      </c>
      <c r="H2982" s="29">
        <v>1692</v>
      </c>
      <c r="I2982" s="353">
        <v>1384.0559999999998</v>
      </c>
      <c r="J2982" s="353">
        <v>1093.0319999999999</v>
      </c>
      <c r="K2982" s="29">
        <v>65.231999999999999</v>
      </c>
      <c r="L2982" s="314">
        <v>0.5</v>
      </c>
      <c r="M2982" s="29">
        <v>4</v>
      </c>
      <c r="N2982" s="772"/>
      <c r="O2982" s="372">
        <f t="shared" si="112"/>
        <v>74642</v>
      </c>
      <c r="X2982" s="313">
        <v>64905.873289042487</v>
      </c>
    </row>
    <row r="2983" spans="1:24" x14ac:dyDescent="0.3">
      <c r="O2983" s="372">
        <f t="shared" si="112"/>
        <v>0</v>
      </c>
    </row>
    <row r="2984" spans="1:24" x14ac:dyDescent="0.3">
      <c r="A2984" s="77" t="s">
        <v>3064</v>
      </c>
      <c r="B2984" s="77" t="s">
        <v>5710</v>
      </c>
      <c r="C2984" s="29">
        <v>2</v>
      </c>
      <c r="D2984" s="29">
        <v>111</v>
      </c>
      <c r="E2984" s="29">
        <v>198</v>
      </c>
      <c r="F2984" s="29">
        <v>500</v>
      </c>
      <c r="G2984" s="29">
        <v>109</v>
      </c>
      <c r="H2984" s="29">
        <v>188</v>
      </c>
      <c r="I2984" s="353">
        <v>153.78399999999999</v>
      </c>
      <c r="J2984" s="353">
        <v>121.44800000000001</v>
      </c>
      <c r="K2984" s="20">
        <v>9.5399999999999991</v>
      </c>
      <c r="L2984" s="314">
        <v>0.5</v>
      </c>
      <c r="M2984" s="341">
        <v>2</v>
      </c>
      <c r="N2984" s="781" t="s">
        <v>186</v>
      </c>
      <c r="O2984" s="372">
        <f t="shared" si="112"/>
        <v>20356</v>
      </c>
      <c r="X2984" s="313">
        <v>17700.636383100002</v>
      </c>
    </row>
    <row r="2985" spans="1:24" x14ac:dyDescent="0.3">
      <c r="A2985" s="77" t="s">
        <v>3065</v>
      </c>
      <c r="B2985" s="77" t="s">
        <v>5711</v>
      </c>
      <c r="C2985" s="29">
        <v>3</v>
      </c>
      <c r="D2985" s="29">
        <v>111</v>
      </c>
      <c r="E2985" s="29">
        <v>307</v>
      </c>
      <c r="F2985" s="29">
        <v>500</v>
      </c>
      <c r="G2985" s="29">
        <v>218</v>
      </c>
      <c r="H2985" s="29">
        <v>282</v>
      </c>
      <c r="I2985" s="353">
        <v>230.67599999999999</v>
      </c>
      <c r="J2985" s="353">
        <v>182.172</v>
      </c>
      <c r="K2985" s="20">
        <v>13.68</v>
      </c>
      <c r="L2985" s="314">
        <v>0.5</v>
      </c>
      <c r="M2985" s="341">
        <v>4</v>
      </c>
      <c r="N2985" s="782"/>
      <c r="O2985" s="372">
        <f t="shared" si="112"/>
        <v>23961</v>
      </c>
      <c r="X2985" s="313">
        <v>20835.279373193996</v>
      </c>
    </row>
    <row r="2986" spans="1:24" x14ac:dyDescent="0.3">
      <c r="A2986" s="77" t="s">
        <v>3066</v>
      </c>
      <c r="B2986" s="77" t="s">
        <v>5712</v>
      </c>
      <c r="C2986" s="29">
        <v>4</v>
      </c>
      <c r="D2986" s="29">
        <v>111</v>
      </c>
      <c r="E2986" s="29">
        <v>416</v>
      </c>
      <c r="F2986" s="29">
        <v>500</v>
      </c>
      <c r="G2986" s="29">
        <v>327</v>
      </c>
      <c r="H2986" s="29">
        <v>376</v>
      </c>
      <c r="I2986" s="353">
        <v>307.56799999999998</v>
      </c>
      <c r="J2986" s="353">
        <v>242.89600000000002</v>
      </c>
      <c r="K2986" s="20">
        <v>18.18</v>
      </c>
      <c r="L2986" s="314">
        <v>0.5</v>
      </c>
      <c r="M2986" s="341">
        <v>4</v>
      </c>
      <c r="N2986" s="782"/>
      <c r="O2986" s="372">
        <f t="shared" si="112"/>
        <v>27573</v>
      </c>
      <c r="X2986" s="313">
        <v>23976.48503448</v>
      </c>
    </row>
    <row r="2987" spans="1:24" x14ac:dyDescent="0.3">
      <c r="A2987" s="77" t="s">
        <v>3067</v>
      </c>
      <c r="B2987" s="77" t="s">
        <v>5713</v>
      </c>
      <c r="C2987" s="29">
        <v>5</v>
      </c>
      <c r="D2987" s="29">
        <v>111</v>
      </c>
      <c r="E2987" s="29">
        <v>525</v>
      </c>
      <c r="F2987" s="29">
        <v>500</v>
      </c>
      <c r="G2987" s="29">
        <v>436</v>
      </c>
      <c r="H2987" s="29">
        <v>470</v>
      </c>
      <c r="I2987" s="353">
        <v>384.46</v>
      </c>
      <c r="J2987" s="353">
        <v>303.62</v>
      </c>
      <c r="K2987" s="20">
        <v>22.5</v>
      </c>
      <c r="L2987" s="314">
        <v>0.5</v>
      </c>
      <c r="M2987" s="341">
        <v>4</v>
      </c>
      <c r="N2987" s="782"/>
      <c r="O2987" s="372">
        <f t="shared" si="112"/>
        <v>31191</v>
      </c>
      <c r="X2987" s="313">
        <v>27122.814952596003</v>
      </c>
    </row>
    <row r="2988" spans="1:24" x14ac:dyDescent="0.3">
      <c r="A2988" s="77" t="s">
        <v>3068</v>
      </c>
      <c r="B2988" s="77" t="s">
        <v>5714</v>
      </c>
      <c r="C2988" s="29">
        <v>6</v>
      </c>
      <c r="D2988" s="29">
        <v>111</v>
      </c>
      <c r="E2988" s="29">
        <v>634</v>
      </c>
      <c r="F2988" s="29">
        <v>500</v>
      </c>
      <c r="G2988" s="29">
        <v>545</v>
      </c>
      <c r="H2988" s="29">
        <v>564</v>
      </c>
      <c r="I2988" s="353">
        <v>461.35199999999998</v>
      </c>
      <c r="J2988" s="353">
        <v>364.34399999999999</v>
      </c>
      <c r="K2988" s="20">
        <v>27</v>
      </c>
      <c r="L2988" s="314">
        <v>0.5</v>
      </c>
      <c r="M2988" s="341">
        <v>4</v>
      </c>
      <c r="N2988" s="782"/>
      <c r="O2988" s="372">
        <f t="shared" si="112"/>
        <v>34819</v>
      </c>
      <c r="X2988" s="313">
        <v>30277.144446911996</v>
      </c>
    </row>
    <row r="2989" spans="1:24" x14ac:dyDescent="0.3">
      <c r="A2989" s="77" t="s">
        <v>3069</v>
      </c>
      <c r="B2989" s="77" t="s">
        <v>5715</v>
      </c>
      <c r="C2989" s="29">
        <v>7</v>
      </c>
      <c r="D2989" s="29">
        <v>111</v>
      </c>
      <c r="E2989" s="29">
        <v>743</v>
      </c>
      <c r="F2989" s="29">
        <v>500</v>
      </c>
      <c r="G2989" s="29">
        <v>654</v>
      </c>
      <c r="H2989" s="29">
        <v>658</v>
      </c>
      <c r="I2989" s="353">
        <v>538.24399999999991</v>
      </c>
      <c r="J2989" s="353">
        <v>425.06800000000004</v>
      </c>
      <c r="K2989" s="20">
        <v>31.5</v>
      </c>
      <c r="L2989" s="314">
        <v>0.5</v>
      </c>
      <c r="M2989" s="341">
        <v>4</v>
      </c>
      <c r="N2989" s="782"/>
      <c r="O2989" s="372">
        <f t="shared" si="112"/>
        <v>38452</v>
      </c>
      <c r="X2989" s="313">
        <v>33436.595179349999</v>
      </c>
    </row>
    <row r="2990" spans="1:24" x14ac:dyDescent="0.3">
      <c r="A2990" s="77" t="s">
        <v>3070</v>
      </c>
      <c r="B2990" s="77" t="s">
        <v>5716</v>
      </c>
      <c r="C2990" s="29">
        <v>8</v>
      </c>
      <c r="D2990" s="29">
        <v>111</v>
      </c>
      <c r="E2990" s="29">
        <v>852</v>
      </c>
      <c r="F2990" s="29">
        <v>500</v>
      </c>
      <c r="G2990" s="29">
        <v>763</v>
      </c>
      <c r="H2990" s="29">
        <v>752</v>
      </c>
      <c r="I2990" s="353">
        <v>615.13599999999997</v>
      </c>
      <c r="J2990" s="353">
        <v>485.79200000000003</v>
      </c>
      <c r="K2990" s="20">
        <v>35.82</v>
      </c>
      <c r="L2990" s="314">
        <v>0.5</v>
      </c>
      <c r="M2990" s="341">
        <v>4</v>
      </c>
      <c r="N2990" s="782"/>
      <c r="O2990" s="372">
        <f t="shared" si="112"/>
        <v>42095</v>
      </c>
      <c r="X2990" s="313">
        <v>36604.048506695995</v>
      </c>
    </row>
    <row r="2991" spans="1:24" x14ac:dyDescent="0.3">
      <c r="C2991" s="311"/>
      <c r="D2991" s="311"/>
      <c r="E2991" s="334"/>
      <c r="F2991" s="311"/>
      <c r="G2991" s="311"/>
      <c r="H2991" s="311"/>
      <c r="I2991" s="355"/>
      <c r="J2991" s="355"/>
      <c r="K2991" s="336"/>
      <c r="L2991" s="322"/>
      <c r="M2991" s="343"/>
      <c r="O2991" s="372">
        <f t="shared" si="112"/>
        <v>0</v>
      </c>
      <c r="X2991" s="33"/>
    </row>
    <row r="2992" spans="1:24" x14ac:dyDescent="0.3">
      <c r="A2992" s="324"/>
      <c r="B2992" s="325" t="s">
        <v>215</v>
      </c>
      <c r="C2992" s="324"/>
      <c r="D2992" s="324"/>
      <c r="E2992" s="333"/>
      <c r="F2992" s="324"/>
      <c r="G2992" s="324"/>
      <c r="H2992" s="324"/>
      <c r="I2992" s="356"/>
      <c r="J2992" s="356"/>
      <c r="K2992" s="337"/>
      <c r="L2992" s="327"/>
      <c r="M2992" s="345"/>
      <c r="N2992" s="324"/>
      <c r="O2992" s="372">
        <f t="shared" si="112"/>
        <v>0</v>
      </c>
      <c r="X2992" s="30"/>
    </row>
    <row r="2993" spans="1:24" x14ac:dyDescent="0.3">
      <c r="A2993" s="77" t="s">
        <v>3071</v>
      </c>
      <c r="B2993" s="77" t="s">
        <v>5717</v>
      </c>
      <c r="C2993" s="29">
        <v>2</v>
      </c>
      <c r="D2993" s="29">
        <v>111</v>
      </c>
      <c r="E2993" s="29">
        <v>198</v>
      </c>
      <c r="F2993" s="29">
        <v>550</v>
      </c>
      <c r="G2993" s="29">
        <v>109</v>
      </c>
      <c r="H2993" s="29">
        <v>206</v>
      </c>
      <c r="I2993" s="353">
        <v>168.50799999999998</v>
      </c>
      <c r="J2993" s="353">
        <v>133.07599999999999</v>
      </c>
      <c r="K2993" s="20">
        <v>9.9</v>
      </c>
      <c r="L2993" s="314">
        <v>0.5</v>
      </c>
      <c r="M2993" s="341">
        <v>2</v>
      </c>
      <c r="N2993" s="781" t="s">
        <v>186</v>
      </c>
      <c r="O2993" s="372">
        <f t="shared" si="112"/>
        <v>21897</v>
      </c>
      <c r="X2993" s="313">
        <v>19040.716332</v>
      </c>
    </row>
    <row r="2994" spans="1:24" x14ac:dyDescent="0.3">
      <c r="A2994" s="77" t="s">
        <v>3072</v>
      </c>
      <c r="B2994" s="77" t="s">
        <v>5718</v>
      </c>
      <c r="C2994" s="29">
        <v>3</v>
      </c>
      <c r="D2994" s="29">
        <v>111</v>
      </c>
      <c r="E2994" s="29">
        <v>307</v>
      </c>
      <c r="F2994" s="29">
        <v>550</v>
      </c>
      <c r="G2994" s="29">
        <v>218</v>
      </c>
      <c r="H2994" s="29">
        <v>309</v>
      </c>
      <c r="I2994" s="353">
        <v>252.76199999999997</v>
      </c>
      <c r="J2994" s="353">
        <v>199.614</v>
      </c>
      <c r="K2994" s="20">
        <v>14.58</v>
      </c>
      <c r="L2994" s="314">
        <v>0.5</v>
      </c>
      <c r="M2994" s="341">
        <v>4</v>
      </c>
      <c r="N2994" s="782"/>
      <c r="O2994" s="372">
        <f t="shared" si="112"/>
        <v>25858</v>
      </c>
      <c r="X2994" s="313">
        <v>22485.062159999998</v>
      </c>
    </row>
    <row r="2995" spans="1:24" x14ac:dyDescent="0.3">
      <c r="A2995" s="77" t="s">
        <v>3073</v>
      </c>
      <c r="B2995" s="77" t="s">
        <v>5719</v>
      </c>
      <c r="C2995" s="29">
        <v>4</v>
      </c>
      <c r="D2995" s="29">
        <v>111</v>
      </c>
      <c r="E2995" s="29">
        <v>416</v>
      </c>
      <c r="F2995" s="29">
        <v>550</v>
      </c>
      <c r="G2995" s="29">
        <v>327</v>
      </c>
      <c r="H2995" s="29">
        <v>412</v>
      </c>
      <c r="I2995" s="353">
        <v>337.01599999999996</v>
      </c>
      <c r="J2995" s="353">
        <v>266.15199999999999</v>
      </c>
      <c r="K2995" s="20">
        <v>19.440000000000001</v>
      </c>
      <c r="L2995" s="314">
        <v>0.5</v>
      </c>
      <c r="M2995" s="341">
        <v>4</v>
      </c>
      <c r="N2995" s="782"/>
      <c r="O2995" s="372">
        <f t="shared" si="112"/>
        <v>29833</v>
      </c>
      <c r="X2995" s="313">
        <v>25941.482820000001</v>
      </c>
    </row>
    <row r="2996" spans="1:24" x14ac:dyDescent="0.3">
      <c r="A2996" s="77" t="s">
        <v>3074</v>
      </c>
      <c r="B2996" s="77" t="s">
        <v>5720</v>
      </c>
      <c r="C2996" s="29">
        <v>5</v>
      </c>
      <c r="D2996" s="29">
        <v>111</v>
      </c>
      <c r="E2996" s="29">
        <v>525</v>
      </c>
      <c r="F2996" s="29">
        <v>550</v>
      </c>
      <c r="G2996" s="29">
        <v>436</v>
      </c>
      <c r="H2996" s="29">
        <v>515</v>
      </c>
      <c r="I2996" s="353">
        <v>421.27</v>
      </c>
      <c r="J2996" s="353">
        <v>332.69</v>
      </c>
      <c r="K2996" s="20">
        <v>24.12</v>
      </c>
      <c r="L2996" s="314">
        <v>0.5</v>
      </c>
      <c r="M2996" s="341">
        <v>4</v>
      </c>
      <c r="N2996" s="782"/>
      <c r="O2996" s="372">
        <f t="shared" si="112"/>
        <v>33815</v>
      </c>
      <c r="X2996" s="313">
        <v>29403.940896</v>
      </c>
    </row>
    <row r="2997" spans="1:24" x14ac:dyDescent="0.3">
      <c r="A2997" s="77" t="s">
        <v>3075</v>
      </c>
      <c r="B2997" s="77" t="s">
        <v>5721</v>
      </c>
      <c r="C2997" s="29">
        <v>6</v>
      </c>
      <c r="D2997" s="29">
        <v>111</v>
      </c>
      <c r="E2997" s="29">
        <v>634</v>
      </c>
      <c r="F2997" s="29">
        <v>550</v>
      </c>
      <c r="G2997" s="29">
        <v>545</v>
      </c>
      <c r="H2997" s="29">
        <v>618</v>
      </c>
      <c r="I2997" s="353">
        <v>505.52399999999994</v>
      </c>
      <c r="J2997" s="353">
        <v>399.22800000000001</v>
      </c>
      <c r="K2997" s="20">
        <v>28.980000000000004</v>
      </c>
      <c r="L2997" s="314">
        <v>0.5</v>
      </c>
      <c r="M2997" s="341">
        <v>4</v>
      </c>
      <c r="N2997" s="782"/>
      <c r="O2997" s="372">
        <f t="shared" si="112"/>
        <v>37803</v>
      </c>
      <c r="X2997" s="313">
        <v>32872.436387999995</v>
      </c>
    </row>
    <row r="2998" spans="1:24" x14ac:dyDescent="0.3">
      <c r="A2998" s="77" t="s">
        <v>3076</v>
      </c>
      <c r="B2998" s="77" t="s">
        <v>5722</v>
      </c>
      <c r="C2998" s="29">
        <v>7</v>
      </c>
      <c r="D2998" s="29">
        <v>111</v>
      </c>
      <c r="E2998" s="29">
        <v>743</v>
      </c>
      <c r="F2998" s="29">
        <v>550</v>
      </c>
      <c r="G2998" s="29">
        <v>654</v>
      </c>
      <c r="H2998" s="29">
        <v>721</v>
      </c>
      <c r="I2998" s="353">
        <v>589.77800000000002</v>
      </c>
      <c r="J2998" s="353">
        <v>465.76600000000002</v>
      </c>
      <c r="K2998" s="20">
        <v>33.659999999999997</v>
      </c>
      <c r="L2998" s="314">
        <v>0.5</v>
      </c>
      <c r="M2998" s="341">
        <v>4</v>
      </c>
      <c r="N2998" s="782"/>
      <c r="O2998" s="372">
        <f t="shared" si="112"/>
        <v>41802</v>
      </c>
      <c r="X2998" s="313">
        <v>36349.988003999999</v>
      </c>
    </row>
    <row r="2999" spans="1:24" x14ac:dyDescent="0.3">
      <c r="A2999" s="77" t="s">
        <v>3077</v>
      </c>
      <c r="B2999" s="77" t="s">
        <v>5723</v>
      </c>
      <c r="C2999" s="29">
        <v>8</v>
      </c>
      <c r="D2999" s="29">
        <v>111</v>
      </c>
      <c r="E2999" s="29">
        <v>852</v>
      </c>
      <c r="F2999" s="29">
        <v>550</v>
      </c>
      <c r="G2999" s="29">
        <v>763</v>
      </c>
      <c r="H2999" s="29">
        <v>824</v>
      </c>
      <c r="I2999" s="353">
        <v>674.03199999999993</v>
      </c>
      <c r="J2999" s="353">
        <v>532.30399999999997</v>
      </c>
      <c r="K2999" s="20">
        <v>38.519999999999996</v>
      </c>
      <c r="L2999" s="314">
        <v>0.5</v>
      </c>
      <c r="M2999" s="341">
        <v>4</v>
      </c>
      <c r="N2999" s="782"/>
      <c r="O2999" s="372">
        <f t="shared" si="112"/>
        <v>45809</v>
      </c>
      <c r="X2999" s="313">
        <v>39833.577036000002</v>
      </c>
    </row>
    <row r="3000" spans="1:24" x14ac:dyDescent="0.3">
      <c r="E3000" s="67"/>
      <c r="I3000" s="357"/>
      <c r="J3000" s="357"/>
      <c r="K3000" s="338"/>
      <c r="O3000" s="372">
        <f t="shared" si="112"/>
        <v>0</v>
      </c>
      <c r="X3000" s="30"/>
    </row>
    <row r="3001" spans="1:24" x14ac:dyDescent="0.3">
      <c r="B3001" s="325" t="s">
        <v>216</v>
      </c>
      <c r="E3001" s="67"/>
      <c r="I3001" s="357"/>
      <c r="J3001" s="357"/>
      <c r="K3001" s="338"/>
      <c r="O3001" s="372">
        <f t="shared" si="112"/>
        <v>0</v>
      </c>
      <c r="X3001" s="30"/>
    </row>
    <row r="3002" spans="1:24" x14ac:dyDescent="0.3">
      <c r="A3002" s="77" t="s">
        <v>3078</v>
      </c>
      <c r="B3002" s="77" t="s">
        <v>5724</v>
      </c>
      <c r="C3002" s="29">
        <v>2</v>
      </c>
      <c r="D3002" s="29">
        <v>111</v>
      </c>
      <c r="E3002" s="29">
        <v>198</v>
      </c>
      <c r="F3002" s="29">
        <v>750</v>
      </c>
      <c r="G3002" s="29">
        <v>109</v>
      </c>
      <c r="H3002" s="29">
        <v>282</v>
      </c>
      <c r="I3002" s="353">
        <v>230.67599999999999</v>
      </c>
      <c r="J3002" s="353">
        <v>182.172</v>
      </c>
      <c r="K3002" s="20">
        <v>12.6</v>
      </c>
      <c r="L3002" s="314">
        <v>0.5</v>
      </c>
      <c r="M3002" s="341">
        <v>2</v>
      </c>
      <c r="N3002" s="781" t="s">
        <v>186</v>
      </c>
      <c r="O3002" s="372">
        <f t="shared" si="112"/>
        <v>24038</v>
      </c>
      <c r="X3002" s="313">
        <v>20902.504491000003</v>
      </c>
    </row>
    <row r="3003" spans="1:24" x14ac:dyDescent="0.3">
      <c r="A3003" s="77" t="s">
        <v>3079</v>
      </c>
      <c r="B3003" s="77" t="s">
        <v>5725</v>
      </c>
      <c r="C3003" s="29">
        <v>3</v>
      </c>
      <c r="D3003" s="29">
        <v>111</v>
      </c>
      <c r="E3003" s="29">
        <v>307</v>
      </c>
      <c r="F3003" s="29">
        <v>750</v>
      </c>
      <c r="G3003" s="29">
        <v>218</v>
      </c>
      <c r="H3003" s="29">
        <v>423</v>
      </c>
      <c r="I3003" s="353">
        <v>346.01399999999995</v>
      </c>
      <c r="J3003" s="353">
        <v>273.25799999999998</v>
      </c>
      <c r="K3003" s="20">
        <v>18.720000000000002</v>
      </c>
      <c r="L3003" s="314">
        <v>0.5</v>
      </c>
      <c r="M3003" s="341">
        <v>4</v>
      </c>
      <c r="N3003" s="782"/>
      <c r="O3003" s="372">
        <f t="shared" si="112"/>
        <v>28954</v>
      </c>
      <c r="X3003" s="313">
        <v>25177.351226544</v>
      </c>
    </row>
    <row r="3004" spans="1:24" x14ac:dyDescent="0.3">
      <c r="A3004" s="77" t="s">
        <v>3080</v>
      </c>
      <c r="B3004" s="77" t="s">
        <v>5726</v>
      </c>
      <c r="C3004" s="29">
        <v>4</v>
      </c>
      <c r="D3004" s="29">
        <v>111</v>
      </c>
      <c r="E3004" s="29">
        <v>416</v>
      </c>
      <c r="F3004" s="29">
        <v>750</v>
      </c>
      <c r="G3004" s="29">
        <v>327</v>
      </c>
      <c r="H3004" s="29">
        <v>564</v>
      </c>
      <c r="I3004" s="353">
        <v>461.35199999999998</v>
      </c>
      <c r="J3004" s="353">
        <v>364.34399999999999</v>
      </c>
      <c r="K3004" s="20">
        <v>24.840000000000003</v>
      </c>
      <c r="L3004" s="314">
        <v>0.5</v>
      </c>
      <c r="M3004" s="341">
        <v>4</v>
      </c>
      <c r="N3004" s="782"/>
      <c r="O3004" s="372">
        <f t="shared" si="112"/>
        <v>33880</v>
      </c>
      <c r="X3004" s="313">
        <v>29461.151450016001</v>
      </c>
    </row>
    <row r="3005" spans="1:24" x14ac:dyDescent="0.3">
      <c r="A3005" s="77" t="s">
        <v>3081</v>
      </c>
      <c r="B3005" s="77" t="s">
        <v>5727</v>
      </c>
      <c r="C3005" s="29">
        <v>5</v>
      </c>
      <c r="D3005" s="29">
        <v>111</v>
      </c>
      <c r="E3005" s="29">
        <v>525</v>
      </c>
      <c r="F3005" s="29">
        <v>750</v>
      </c>
      <c r="G3005" s="29">
        <v>436</v>
      </c>
      <c r="H3005" s="29">
        <v>705</v>
      </c>
      <c r="I3005" s="353">
        <v>576.68999999999994</v>
      </c>
      <c r="J3005" s="353">
        <v>455.43</v>
      </c>
      <c r="K3005" s="20">
        <v>30.96</v>
      </c>
      <c r="L3005" s="314">
        <v>0.5</v>
      </c>
      <c r="M3005" s="341">
        <v>4</v>
      </c>
      <c r="N3005" s="782"/>
      <c r="O3005" s="372">
        <f t="shared" si="112"/>
        <v>38817</v>
      </c>
      <c r="X3005" s="313">
        <v>33753.905161415998</v>
      </c>
    </row>
    <row r="3006" spans="1:24" x14ac:dyDescent="0.3">
      <c r="A3006" s="77" t="s">
        <v>3082</v>
      </c>
      <c r="B3006" s="77" t="s">
        <v>5728</v>
      </c>
      <c r="C3006" s="29">
        <v>6</v>
      </c>
      <c r="D3006" s="29">
        <v>111</v>
      </c>
      <c r="E3006" s="29">
        <v>634</v>
      </c>
      <c r="F3006" s="29">
        <v>750</v>
      </c>
      <c r="G3006" s="29">
        <v>545</v>
      </c>
      <c r="H3006" s="29">
        <v>846</v>
      </c>
      <c r="I3006" s="353">
        <v>692.02799999999991</v>
      </c>
      <c r="J3006" s="353">
        <v>546.51599999999996</v>
      </c>
      <c r="K3006" s="20">
        <v>37.26</v>
      </c>
      <c r="L3006" s="314">
        <v>0.5</v>
      </c>
      <c r="M3006" s="341">
        <v>4</v>
      </c>
      <c r="N3006" s="782"/>
      <c r="O3006" s="372">
        <f t="shared" si="112"/>
        <v>43764</v>
      </c>
      <c r="X3006" s="313">
        <v>38055.612360743995</v>
      </c>
    </row>
    <row r="3007" spans="1:24" x14ac:dyDescent="0.3">
      <c r="A3007" s="77" t="s">
        <v>3083</v>
      </c>
      <c r="B3007" s="77" t="s">
        <v>5729</v>
      </c>
      <c r="C3007" s="29">
        <v>7</v>
      </c>
      <c r="D3007" s="29">
        <v>111</v>
      </c>
      <c r="E3007" s="29">
        <v>743</v>
      </c>
      <c r="F3007" s="29">
        <v>750</v>
      </c>
      <c r="G3007" s="29">
        <v>654</v>
      </c>
      <c r="H3007" s="29">
        <v>987</v>
      </c>
      <c r="I3007" s="353">
        <v>807.36599999999999</v>
      </c>
      <c r="J3007" s="353">
        <v>637.60199999999998</v>
      </c>
      <c r="K3007" s="20">
        <v>43.38</v>
      </c>
      <c r="L3007" s="314">
        <v>0.5</v>
      </c>
      <c r="M3007" s="341">
        <v>4</v>
      </c>
      <c r="N3007" s="782"/>
      <c r="O3007" s="372">
        <f t="shared" si="112"/>
        <v>48721</v>
      </c>
      <c r="X3007" s="313">
        <v>42366.273047999988</v>
      </c>
    </row>
    <row r="3008" spans="1:24" x14ac:dyDescent="0.3">
      <c r="A3008" s="77" t="s">
        <v>3084</v>
      </c>
      <c r="B3008" s="77" t="s">
        <v>5730</v>
      </c>
      <c r="C3008" s="29">
        <v>8</v>
      </c>
      <c r="D3008" s="29">
        <v>111</v>
      </c>
      <c r="E3008" s="29">
        <v>852</v>
      </c>
      <c r="F3008" s="29">
        <v>750</v>
      </c>
      <c r="G3008" s="29">
        <v>763</v>
      </c>
      <c r="H3008" s="29">
        <v>1128</v>
      </c>
      <c r="I3008" s="353">
        <v>922.70399999999995</v>
      </c>
      <c r="J3008" s="353">
        <v>728.68799999999999</v>
      </c>
      <c r="K3008" s="20">
        <v>49.5</v>
      </c>
      <c r="L3008" s="314">
        <v>0.5</v>
      </c>
      <c r="M3008" s="341">
        <v>4</v>
      </c>
      <c r="N3008" s="782"/>
      <c r="O3008" s="372">
        <f t="shared" si="112"/>
        <v>53689</v>
      </c>
      <c r="X3008" s="313">
        <v>46685.887223184007</v>
      </c>
    </row>
    <row r="3009" spans="1:24" x14ac:dyDescent="0.3">
      <c r="E3009" s="67"/>
      <c r="I3009" s="357"/>
      <c r="J3009" s="357"/>
      <c r="K3009" s="338"/>
      <c r="O3009" s="372">
        <f t="shared" si="112"/>
        <v>0</v>
      </c>
      <c r="X3009" s="30"/>
    </row>
    <row r="3010" spans="1:24" x14ac:dyDescent="0.3">
      <c r="B3010" s="325" t="s">
        <v>217</v>
      </c>
      <c r="E3010" s="67"/>
      <c r="I3010" s="357"/>
      <c r="J3010" s="357"/>
      <c r="K3010" s="338"/>
      <c r="O3010" s="372">
        <f t="shared" si="112"/>
        <v>0</v>
      </c>
      <c r="X3010" s="30"/>
    </row>
    <row r="3011" spans="1:24" x14ac:dyDescent="0.3">
      <c r="A3011" s="77" t="s">
        <v>3085</v>
      </c>
      <c r="B3011" s="77" t="s">
        <v>5731</v>
      </c>
      <c r="C3011" s="29">
        <v>2</v>
      </c>
      <c r="D3011" s="29">
        <v>111</v>
      </c>
      <c r="E3011" s="29">
        <v>198</v>
      </c>
      <c r="F3011" s="29">
        <v>1000</v>
      </c>
      <c r="G3011" s="29">
        <v>109</v>
      </c>
      <c r="H3011" s="29">
        <v>376</v>
      </c>
      <c r="I3011" s="353">
        <v>307.56799999999998</v>
      </c>
      <c r="J3011" s="353">
        <v>242.89600000000002</v>
      </c>
      <c r="K3011" s="20">
        <v>16.02</v>
      </c>
      <c r="L3011" s="314">
        <v>0.5</v>
      </c>
      <c r="M3011" s="341">
        <v>2</v>
      </c>
      <c r="N3011" s="781" t="s">
        <v>186</v>
      </c>
      <c r="O3011" s="372">
        <f t="shared" si="112"/>
        <v>25443</v>
      </c>
      <c r="X3011" s="313">
        <v>22124.175618599995</v>
      </c>
    </row>
    <row r="3012" spans="1:24" x14ac:dyDescent="0.3">
      <c r="A3012" s="77" t="s">
        <v>3086</v>
      </c>
      <c r="B3012" s="77" t="s">
        <v>5732</v>
      </c>
      <c r="C3012" s="29">
        <v>3</v>
      </c>
      <c r="D3012" s="29">
        <v>111</v>
      </c>
      <c r="E3012" s="29">
        <v>307</v>
      </c>
      <c r="F3012" s="29">
        <v>1000</v>
      </c>
      <c r="G3012" s="29">
        <v>218</v>
      </c>
      <c r="H3012" s="29">
        <v>564</v>
      </c>
      <c r="I3012" s="353">
        <v>461.35199999999998</v>
      </c>
      <c r="J3012" s="353">
        <v>364.34399999999999</v>
      </c>
      <c r="K3012" s="20">
        <v>23.94</v>
      </c>
      <c r="L3012" s="314">
        <v>0.5</v>
      </c>
      <c r="M3012" s="341">
        <v>4</v>
      </c>
      <c r="N3012" s="782"/>
      <c r="O3012" s="372">
        <f t="shared" si="112"/>
        <v>31065</v>
      </c>
      <c r="X3012" s="313">
        <v>27013.222268010002</v>
      </c>
    </row>
    <row r="3013" spans="1:24" x14ac:dyDescent="0.3">
      <c r="A3013" s="77" t="s">
        <v>3087</v>
      </c>
      <c r="B3013" s="77" t="s">
        <v>5733</v>
      </c>
      <c r="C3013" s="29">
        <v>4</v>
      </c>
      <c r="D3013" s="29">
        <v>111</v>
      </c>
      <c r="E3013" s="29">
        <v>416</v>
      </c>
      <c r="F3013" s="29">
        <v>1000</v>
      </c>
      <c r="G3013" s="29">
        <v>327</v>
      </c>
      <c r="H3013" s="29">
        <v>752</v>
      </c>
      <c r="I3013" s="353">
        <v>615.13599999999997</v>
      </c>
      <c r="J3013" s="353">
        <v>485.79200000000003</v>
      </c>
      <c r="K3013" s="20">
        <v>31.680000000000003</v>
      </c>
      <c r="L3013" s="314">
        <v>0.5</v>
      </c>
      <c r="M3013" s="341">
        <v>4</v>
      </c>
      <c r="N3013" s="782"/>
      <c r="O3013" s="372">
        <f t="shared" si="112"/>
        <v>36699</v>
      </c>
      <c r="X3013" s="313">
        <v>31912.511393664008</v>
      </c>
    </row>
    <row r="3014" spans="1:24" x14ac:dyDescent="0.3">
      <c r="A3014" s="77" t="s">
        <v>3088</v>
      </c>
      <c r="B3014" s="77" t="s">
        <v>5734</v>
      </c>
      <c r="C3014" s="29">
        <v>5</v>
      </c>
      <c r="D3014" s="29">
        <v>111</v>
      </c>
      <c r="E3014" s="29">
        <v>525</v>
      </c>
      <c r="F3014" s="29">
        <v>1000</v>
      </c>
      <c r="G3014" s="29">
        <v>436</v>
      </c>
      <c r="H3014" s="29">
        <v>940</v>
      </c>
      <c r="I3014" s="353">
        <v>768.92</v>
      </c>
      <c r="J3014" s="353">
        <v>607.24</v>
      </c>
      <c r="K3014" s="20">
        <v>39.42</v>
      </c>
      <c r="L3014" s="314">
        <v>0.5</v>
      </c>
      <c r="M3014" s="341">
        <v>4</v>
      </c>
      <c r="N3014" s="782"/>
      <c r="O3014" s="372">
        <f t="shared" si="112"/>
        <v>42345</v>
      </c>
      <c r="X3014" s="313">
        <v>36822.042995561998</v>
      </c>
    </row>
    <row r="3015" spans="1:24" x14ac:dyDescent="0.3">
      <c r="A3015" s="77" t="s">
        <v>3089</v>
      </c>
      <c r="B3015" s="77" t="s">
        <v>5735</v>
      </c>
      <c r="C3015" s="29">
        <v>6</v>
      </c>
      <c r="D3015" s="29">
        <v>111</v>
      </c>
      <c r="E3015" s="29">
        <v>634</v>
      </c>
      <c r="F3015" s="29">
        <v>1000</v>
      </c>
      <c r="G3015" s="29">
        <v>545</v>
      </c>
      <c r="H3015" s="29">
        <v>1128</v>
      </c>
      <c r="I3015" s="353">
        <v>922.70399999999995</v>
      </c>
      <c r="J3015" s="353">
        <v>728.68799999999999</v>
      </c>
      <c r="K3015" s="20">
        <v>47.34</v>
      </c>
      <c r="L3015" s="314">
        <v>0.5</v>
      </c>
      <c r="M3015" s="341">
        <v>4</v>
      </c>
      <c r="N3015" s="782"/>
      <c r="O3015" s="372">
        <f t="shared" si="112"/>
        <v>48003</v>
      </c>
      <c r="X3015" s="313">
        <v>41741.817073703998</v>
      </c>
    </row>
    <row r="3016" spans="1:24" x14ac:dyDescent="0.3">
      <c r="A3016" s="77" t="s">
        <v>3090</v>
      </c>
      <c r="B3016" s="77" t="s">
        <v>5736</v>
      </c>
      <c r="C3016" s="29">
        <v>7</v>
      </c>
      <c r="D3016" s="29">
        <v>111</v>
      </c>
      <c r="E3016" s="29">
        <v>743</v>
      </c>
      <c r="F3016" s="29">
        <v>1000</v>
      </c>
      <c r="G3016" s="29">
        <v>654</v>
      </c>
      <c r="H3016" s="29">
        <v>1316</v>
      </c>
      <c r="I3016" s="353">
        <v>1076.4879999999998</v>
      </c>
      <c r="J3016" s="353">
        <v>850.13600000000008</v>
      </c>
      <c r="K3016" s="20">
        <v>55.080000000000005</v>
      </c>
      <c r="L3016" s="314">
        <v>0.5</v>
      </c>
      <c r="M3016" s="341">
        <v>4</v>
      </c>
      <c r="N3016" s="782"/>
      <c r="O3016" s="372">
        <f t="shared" si="112"/>
        <v>53673</v>
      </c>
      <c r="X3016" s="313">
        <v>46671.833628089997</v>
      </c>
    </row>
    <row r="3017" spans="1:24" x14ac:dyDescent="0.3">
      <c r="A3017" s="77" t="s">
        <v>3091</v>
      </c>
      <c r="B3017" s="77" t="s">
        <v>5737</v>
      </c>
      <c r="C3017" s="29">
        <v>8</v>
      </c>
      <c r="D3017" s="29">
        <v>111</v>
      </c>
      <c r="E3017" s="29">
        <v>852</v>
      </c>
      <c r="F3017" s="29">
        <v>1000</v>
      </c>
      <c r="G3017" s="29">
        <v>763</v>
      </c>
      <c r="H3017" s="29">
        <v>1504</v>
      </c>
      <c r="I3017" s="353">
        <v>1230.2719999999999</v>
      </c>
      <c r="J3017" s="353">
        <v>971.58400000000006</v>
      </c>
      <c r="K3017" s="20">
        <v>63</v>
      </c>
      <c r="L3017" s="314">
        <v>0.5</v>
      </c>
      <c r="M3017" s="341">
        <v>4</v>
      </c>
      <c r="N3017" s="782"/>
      <c r="O3017" s="372">
        <f t="shared" si="112"/>
        <v>59354</v>
      </c>
      <c r="X3017" s="313">
        <v>51612.092658720001</v>
      </c>
    </row>
    <row r="3018" spans="1:24" x14ac:dyDescent="0.3">
      <c r="E3018" s="67"/>
      <c r="I3018" s="357"/>
      <c r="J3018" s="357"/>
      <c r="K3018" s="338"/>
      <c r="O3018" s="372">
        <f t="shared" si="112"/>
        <v>0</v>
      </c>
      <c r="X3018" s="30"/>
    </row>
    <row r="3019" spans="1:24" x14ac:dyDescent="0.3">
      <c r="B3019" s="325" t="s">
        <v>218</v>
      </c>
      <c r="E3019" s="67"/>
      <c r="I3019" s="357"/>
      <c r="J3019" s="357"/>
      <c r="K3019" s="338"/>
      <c r="O3019" s="372">
        <f t="shared" si="112"/>
        <v>0</v>
      </c>
      <c r="X3019" s="30"/>
    </row>
    <row r="3020" spans="1:24" x14ac:dyDescent="0.3">
      <c r="A3020" s="77" t="s">
        <v>3092</v>
      </c>
      <c r="B3020" s="77" t="s">
        <v>5738</v>
      </c>
      <c r="C3020" s="29">
        <v>2</v>
      </c>
      <c r="D3020" s="29">
        <v>111</v>
      </c>
      <c r="E3020" s="29">
        <v>198</v>
      </c>
      <c r="F3020" s="29">
        <v>1250</v>
      </c>
      <c r="G3020" s="29">
        <v>109</v>
      </c>
      <c r="H3020" s="29">
        <v>470</v>
      </c>
      <c r="I3020" s="353">
        <v>384.46</v>
      </c>
      <c r="J3020" s="353">
        <v>303.62</v>
      </c>
      <c r="K3020" s="20">
        <v>19.440000000000001</v>
      </c>
      <c r="L3020" s="314">
        <v>0.5</v>
      </c>
      <c r="M3020" s="341">
        <v>2</v>
      </c>
      <c r="N3020" s="781" t="s">
        <v>186</v>
      </c>
      <c r="O3020" s="372">
        <f t="shared" si="112"/>
        <v>27854</v>
      </c>
      <c r="X3020" s="313">
        <v>24220.517389200006</v>
      </c>
    </row>
    <row r="3021" spans="1:24" x14ac:dyDescent="0.3">
      <c r="A3021" s="77" t="s">
        <v>3093</v>
      </c>
      <c r="B3021" s="77" t="s">
        <v>5739</v>
      </c>
      <c r="C3021" s="29">
        <v>3</v>
      </c>
      <c r="D3021" s="29">
        <v>111</v>
      </c>
      <c r="E3021" s="29">
        <v>307</v>
      </c>
      <c r="F3021" s="29">
        <v>1250</v>
      </c>
      <c r="G3021" s="29">
        <v>218</v>
      </c>
      <c r="H3021" s="29">
        <v>705</v>
      </c>
      <c r="I3021" s="353">
        <v>576.68999999999994</v>
      </c>
      <c r="J3021" s="353">
        <v>455.43</v>
      </c>
      <c r="K3021" s="20">
        <v>28.980000000000004</v>
      </c>
      <c r="L3021" s="314">
        <v>0.5</v>
      </c>
      <c r="M3021" s="341">
        <v>4</v>
      </c>
      <c r="N3021" s="782"/>
      <c r="O3021" s="372">
        <f t="shared" ref="O3021:O3084" si="113">ROUND(X3021*1.15,0)</f>
        <v>34682</v>
      </c>
      <c r="X3021" s="313">
        <v>30158.174145924</v>
      </c>
    </row>
    <row r="3022" spans="1:24" x14ac:dyDescent="0.3">
      <c r="A3022" s="77" t="s">
        <v>3094</v>
      </c>
      <c r="B3022" s="77" t="s">
        <v>5740</v>
      </c>
      <c r="C3022" s="29">
        <v>4</v>
      </c>
      <c r="D3022" s="29">
        <v>111</v>
      </c>
      <c r="E3022" s="29">
        <v>416</v>
      </c>
      <c r="F3022" s="29">
        <v>1250</v>
      </c>
      <c r="G3022" s="29">
        <v>327</v>
      </c>
      <c r="H3022" s="29">
        <v>940</v>
      </c>
      <c r="I3022" s="353">
        <v>768.92</v>
      </c>
      <c r="J3022" s="353">
        <v>607.24</v>
      </c>
      <c r="K3022" s="20">
        <v>38.340000000000003</v>
      </c>
      <c r="L3022" s="314">
        <v>0.5</v>
      </c>
      <c r="M3022" s="341">
        <v>4</v>
      </c>
      <c r="N3022" s="782"/>
      <c r="O3022" s="372">
        <f t="shared" si="113"/>
        <v>41525</v>
      </c>
      <c r="X3022" s="313">
        <v>36108.274017023999</v>
      </c>
    </row>
    <row r="3023" spans="1:24" x14ac:dyDescent="0.3">
      <c r="A3023" s="77" t="s">
        <v>3095</v>
      </c>
      <c r="B3023" s="77" t="s">
        <v>5741</v>
      </c>
      <c r="C3023" s="29">
        <v>5</v>
      </c>
      <c r="D3023" s="29">
        <v>111</v>
      </c>
      <c r="E3023" s="29">
        <v>525</v>
      </c>
      <c r="F3023" s="29">
        <v>1250</v>
      </c>
      <c r="G3023" s="29">
        <v>436</v>
      </c>
      <c r="H3023" s="29">
        <v>1175</v>
      </c>
      <c r="I3023" s="353">
        <v>961.15</v>
      </c>
      <c r="J3023" s="353">
        <v>759.05000000000007</v>
      </c>
      <c r="K3023" s="20">
        <v>48.06</v>
      </c>
      <c r="L3023" s="314">
        <v>0.5</v>
      </c>
      <c r="M3023" s="341">
        <v>4</v>
      </c>
      <c r="N3023" s="782"/>
      <c r="O3023" s="372">
        <f t="shared" si="113"/>
        <v>48381</v>
      </c>
      <c r="X3023" s="313">
        <v>42070.817002499985</v>
      </c>
    </row>
    <row r="3024" spans="1:24" x14ac:dyDescent="0.3">
      <c r="A3024" s="77" t="s">
        <v>3096</v>
      </c>
      <c r="B3024" s="77" t="s">
        <v>5742</v>
      </c>
      <c r="C3024" s="29">
        <v>6</v>
      </c>
      <c r="D3024" s="29">
        <v>111</v>
      </c>
      <c r="E3024" s="29">
        <v>634</v>
      </c>
      <c r="F3024" s="29">
        <v>1250</v>
      </c>
      <c r="G3024" s="29">
        <v>545</v>
      </c>
      <c r="H3024" s="29">
        <v>1410</v>
      </c>
      <c r="I3024" s="353">
        <v>1153.3799999999999</v>
      </c>
      <c r="J3024" s="353">
        <v>910.86</v>
      </c>
      <c r="K3024" s="20">
        <v>57.42</v>
      </c>
      <c r="L3024" s="314">
        <v>0.5</v>
      </c>
      <c r="M3024" s="341">
        <v>4</v>
      </c>
      <c r="N3024" s="782"/>
      <c r="O3024" s="372">
        <f t="shared" si="113"/>
        <v>55253</v>
      </c>
      <c r="X3024" s="313">
        <v>48045.803102352009</v>
      </c>
    </row>
    <row r="3025" spans="1:24" x14ac:dyDescent="0.3">
      <c r="A3025" s="77" t="s">
        <v>3097</v>
      </c>
      <c r="B3025" s="77" t="s">
        <v>5743</v>
      </c>
      <c r="C3025" s="29">
        <v>7</v>
      </c>
      <c r="D3025" s="29">
        <v>111</v>
      </c>
      <c r="E3025" s="29">
        <v>743</v>
      </c>
      <c r="F3025" s="29">
        <v>1250</v>
      </c>
      <c r="G3025" s="29">
        <v>654</v>
      </c>
      <c r="H3025" s="29">
        <v>1645</v>
      </c>
      <c r="I3025" s="353">
        <v>1345.61</v>
      </c>
      <c r="J3025" s="353">
        <v>1062.67</v>
      </c>
      <c r="K3025" s="20">
        <v>66.960000000000008</v>
      </c>
      <c r="L3025" s="314">
        <v>0.5</v>
      </c>
      <c r="M3025" s="341">
        <v>4</v>
      </c>
      <c r="N3025" s="782"/>
      <c r="O3025" s="372">
        <f t="shared" si="113"/>
        <v>62138</v>
      </c>
      <c r="X3025" s="313">
        <v>54033.23231657999</v>
      </c>
    </row>
    <row r="3026" spans="1:24" x14ac:dyDescent="0.3">
      <c r="A3026" s="77" t="s">
        <v>3098</v>
      </c>
      <c r="B3026" s="77" t="s">
        <v>5744</v>
      </c>
      <c r="C3026" s="29">
        <v>8</v>
      </c>
      <c r="D3026" s="29">
        <v>111</v>
      </c>
      <c r="E3026" s="29">
        <v>852</v>
      </c>
      <c r="F3026" s="29">
        <v>1250</v>
      </c>
      <c r="G3026" s="29">
        <v>763</v>
      </c>
      <c r="H3026" s="29">
        <v>1880</v>
      </c>
      <c r="I3026" s="353">
        <v>1537.84</v>
      </c>
      <c r="J3026" s="353">
        <v>1214.48</v>
      </c>
      <c r="K3026" s="20">
        <v>76.5</v>
      </c>
      <c r="L3026" s="314">
        <v>0.5</v>
      </c>
      <c r="M3026" s="341">
        <v>4</v>
      </c>
      <c r="N3026" s="782"/>
      <c r="O3026" s="372">
        <f t="shared" si="113"/>
        <v>69041</v>
      </c>
      <c r="X3026" s="313">
        <v>60035.990530031988</v>
      </c>
    </row>
    <row r="3027" spans="1:24" x14ac:dyDescent="0.3">
      <c r="E3027" s="67"/>
      <c r="I3027" s="357"/>
      <c r="J3027" s="357"/>
      <c r="K3027" s="338"/>
      <c r="O3027" s="372">
        <f t="shared" si="113"/>
        <v>0</v>
      </c>
      <c r="X3027" s="30"/>
    </row>
    <row r="3028" spans="1:24" x14ac:dyDescent="0.3">
      <c r="B3028" s="325" t="s">
        <v>219</v>
      </c>
      <c r="E3028" s="67"/>
      <c r="I3028" s="357"/>
      <c r="J3028" s="357"/>
      <c r="K3028" s="338"/>
      <c r="O3028" s="372">
        <f t="shared" si="113"/>
        <v>0</v>
      </c>
      <c r="X3028" s="30"/>
    </row>
    <row r="3029" spans="1:24" x14ac:dyDescent="0.3">
      <c r="A3029" s="77" t="s">
        <v>3099</v>
      </c>
      <c r="B3029" s="77" t="s">
        <v>5745</v>
      </c>
      <c r="C3029" s="29">
        <v>2</v>
      </c>
      <c r="D3029" s="29">
        <v>111</v>
      </c>
      <c r="E3029" s="29">
        <v>198</v>
      </c>
      <c r="F3029" s="29">
        <v>1500</v>
      </c>
      <c r="G3029" s="29">
        <v>109</v>
      </c>
      <c r="H3029" s="29">
        <v>564</v>
      </c>
      <c r="I3029" s="353">
        <v>461.35199999999998</v>
      </c>
      <c r="J3029" s="353">
        <v>364.34399999999999</v>
      </c>
      <c r="K3029" s="20">
        <v>22.86</v>
      </c>
      <c r="L3029" s="314">
        <v>0.5</v>
      </c>
      <c r="M3029" s="341">
        <v>2</v>
      </c>
      <c r="N3029" s="781" t="s">
        <v>186</v>
      </c>
      <c r="O3029" s="372">
        <f t="shared" si="113"/>
        <v>28582</v>
      </c>
      <c r="X3029" s="313">
        <v>24854.295133799998</v>
      </c>
    </row>
    <row r="3030" spans="1:24" x14ac:dyDescent="0.3">
      <c r="A3030" s="77" t="s">
        <v>3100</v>
      </c>
      <c r="B3030" s="77" t="s">
        <v>5746</v>
      </c>
      <c r="C3030" s="29">
        <v>3</v>
      </c>
      <c r="D3030" s="29">
        <v>111</v>
      </c>
      <c r="E3030" s="29">
        <v>307</v>
      </c>
      <c r="F3030" s="29">
        <v>1500</v>
      </c>
      <c r="G3030" s="29">
        <v>218</v>
      </c>
      <c r="H3030" s="29">
        <v>846</v>
      </c>
      <c r="I3030" s="353">
        <v>692.02799999999991</v>
      </c>
      <c r="J3030" s="353">
        <v>546.51599999999996</v>
      </c>
      <c r="K3030" s="20">
        <v>34.019999999999996</v>
      </c>
      <c r="L3030" s="314">
        <v>0.5</v>
      </c>
      <c r="M3030" s="341">
        <v>4</v>
      </c>
      <c r="N3030" s="782"/>
      <c r="O3030" s="372">
        <f t="shared" si="113"/>
        <v>35785</v>
      </c>
      <c r="X3030" s="313">
        <v>31117.01844279599</v>
      </c>
    </row>
    <row r="3031" spans="1:24" x14ac:dyDescent="0.3">
      <c r="A3031" s="77" t="s">
        <v>3101</v>
      </c>
      <c r="B3031" s="77" t="s">
        <v>5747</v>
      </c>
      <c r="C3031" s="29">
        <v>4</v>
      </c>
      <c r="D3031" s="29">
        <v>111</v>
      </c>
      <c r="E3031" s="29">
        <v>416</v>
      </c>
      <c r="F3031" s="29">
        <v>1500</v>
      </c>
      <c r="G3031" s="29">
        <v>327</v>
      </c>
      <c r="H3031" s="29">
        <v>1128</v>
      </c>
      <c r="I3031" s="353">
        <v>922.70399999999995</v>
      </c>
      <c r="J3031" s="353">
        <v>728.68799999999999</v>
      </c>
      <c r="K3031" s="20">
        <v>45.36</v>
      </c>
      <c r="L3031" s="314">
        <v>0.5</v>
      </c>
      <c r="M3031" s="341">
        <v>4</v>
      </c>
      <c r="N3031" s="782"/>
      <c r="O3031" s="372">
        <f t="shared" si="113"/>
        <v>43002</v>
      </c>
      <c r="X3031" s="313">
        <v>37392.867094175992</v>
      </c>
    </row>
    <row r="3032" spans="1:24" x14ac:dyDescent="0.3">
      <c r="A3032" s="77" t="s">
        <v>3102</v>
      </c>
      <c r="B3032" s="77" t="s">
        <v>5748</v>
      </c>
      <c r="C3032" s="29">
        <v>5</v>
      </c>
      <c r="D3032" s="29">
        <v>111</v>
      </c>
      <c r="E3032" s="29">
        <v>525</v>
      </c>
      <c r="F3032" s="29">
        <v>1500</v>
      </c>
      <c r="G3032" s="29">
        <v>436</v>
      </c>
      <c r="H3032" s="29">
        <v>1410</v>
      </c>
      <c r="I3032" s="353">
        <v>1153.3799999999999</v>
      </c>
      <c r="J3032" s="353">
        <v>910.86</v>
      </c>
      <c r="K3032" s="20">
        <v>56.519999999999996</v>
      </c>
      <c r="L3032" s="314">
        <v>0.5</v>
      </c>
      <c r="M3032" s="341">
        <v>4</v>
      </c>
      <c r="N3032" s="782"/>
      <c r="O3032" s="372">
        <f t="shared" si="113"/>
        <v>50234</v>
      </c>
      <c r="X3032" s="313">
        <v>43681.841087940003</v>
      </c>
    </row>
    <row r="3033" spans="1:24" x14ac:dyDescent="0.3">
      <c r="A3033" s="77" t="s">
        <v>3103</v>
      </c>
      <c r="B3033" s="77" t="s">
        <v>5749</v>
      </c>
      <c r="C3033" s="29">
        <v>6</v>
      </c>
      <c r="D3033" s="29">
        <v>111</v>
      </c>
      <c r="E3033" s="29">
        <v>634</v>
      </c>
      <c r="F3033" s="29">
        <v>1500</v>
      </c>
      <c r="G3033" s="29">
        <v>545</v>
      </c>
      <c r="H3033" s="29">
        <v>1692</v>
      </c>
      <c r="I3033" s="353">
        <v>1384.0559999999998</v>
      </c>
      <c r="J3033" s="353">
        <v>1093.0319999999999</v>
      </c>
      <c r="K3033" s="20">
        <v>67.680000000000007</v>
      </c>
      <c r="L3033" s="314">
        <v>0.5</v>
      </c>
      <c r="M3033" s="341">
        <v>4</v>
      </c>
      <c r="N3033" s="782"/>
      <c r="O3033" s="372">
        <f t="shared" si="113"/>
        <v>57478</v>
      </c>
      <c r="X3033" s="313">
        <v>49981.060576656004</v>
      </c>
    </row>
    <row r="3034" spans="1:24" x14ac:dyDescent="0.3">
      <c r="A3034" s="77" t="s">
        <v>3104</v>
      </c>
      <c r="B3034" s="77" t="s">
        <v>5750</v>
      </c>
      <c r="C3034" s="29">
        <v>7</v>
      </c>
      <c r="D3034" s="29">
        <v>111</v>
      </c>
      <c r="E3034" s="29">
        <v>743</v>
      </c>
      <c r="F3034" s="29">
        <v>1500</v>
      </c>
      <c r="G3034" s="29">
        <v>654</v>
      </c>
      <c r="H3034" s="29">
        <v>1974</v>
      </c>
      <c r="I3034" s="353">
        <v>1614.732</v>
      </c>
      <c r="J3034" s="353">
        <v>1275.204</v>
      </c>
      <c r="K3034" s="20">
        <v>79.02</v>
      </c>
      <c r="L3034" s="314">
        <v>0.5</v>
      </c>
      <c r="M3034" s="341">
        <v>4</v>
      </c>
      <c r="N3034" s="782"/>
      <c r="O3034" s="372">
        <f t="shared" si="113"/>
        <v>64741</v>
      </c>
      <c r="X3034" s="313">
        <v>56296.282236479972</v>
      </c>
    </row>
    <row r="3035" spans="1:24" x14ac:dyDescent="0.3">
      <c r="E3035" s="67"/>
      <c r="I3035" s="357"/>
      <c r="J3035" s="357"/>
      <c r="K3035" s="338"/>
      <c r="O3035" s="372">
        <f t="shared" si="113"/>
        <v>0</v>
      </c>
      <c r="X3035" s="30"/>
    </row>
    <row r="3036" spans="1:24" x14ac:dyDescent="0.3">
      <c r="B3036" s="325" t="s">
        <v>220</v>
      </c>
      <c r="E3036" s="67"/>
      <c r="I3036" s="357"/>
      <c r="J3036" s="357"/>
      <c r="K3036" s="338"/>
      <c r="O3036" s="372">
        <f t="shared" si="113"/>
        <v>0</v>
      </c>
      <c r="X3036" s="30"/>
    </row>
    <row r="3037" spans="1:24" x14ac:dyDescent="0.3">
      <c r="A3037" s="77" t="s">
        <v>3105</v>
      </c>
      <c r="B3037" s="77" t="s">
        <v>5751</v>
      </c>
      <c r="C3037" s="29">
        <v>2</v>
      </c>
      <c r="D3037" s="29">
        <v>111</v>
      </c>
      <c r="E3037" s="29">
        <v>198</v>
      </c>
      <c r="F3037" s="29">
        <v>1750</v>
      </c>
      <c r="G3037" s="29">
        <v>109</v>
      </c>
      <c r="H3037" s="29">
        <v>658</v>
      </c>
      <c r="I3037" s="353">
        <v>538.24399999999991</v>
      </c>
      <c r="J3037" s="353">
        <v>425.06800000000004</v>
      </c>
      <c r="K3037" s="20">
        <v>26.28</v>
      </c>
      <c r="L3037" s="314">
        <v>0.5</v>
      </c>
      <c r="M3037" s="341">
        <v>2</v>
      </c>
      <c r="N3037" s="781" t="s">
        <v>186</v>
      </c>
      <c r="O3037" s="372">
        <f t="shared" si="113"/>
        <v>30317</v>
      </c>
      <c r="X3037" s="313">
        <v>26362.7435214</v>
      </c>
    </row>
    <row r="3038" spans="1:24" x14ac:dyDescent="0.3">
      <c r="A3038" s="77" t="s">
        <v>3106</v>
      </c>
      <c r="B3038" s="77" t="s">
        <v>5752</v>
      </c>
      <c r="C3038" s="29">
        <v>3</v>
      </c>
      <c r="D3038" s="29">
        <v>111</v>
      </c>
      <c r="E3038" s="29">
        <v>307</v>
      </c>
      <c r="F3038" s="29">
        <v>1750</v>
      </c>
      <c r="G3038" s="29">
        <v>218</v>
      </c>
      <c r="H3038" s="29">
        <v>987</v>
      </c>
      <c r="I3038" s="353">
        <v>807.36599999999999</v>
      </c>
      <c r="J3038" s="353">
        <v>637.60199999999998</v>
      </c>
      <c r="K3038" s="20">
        <v>39.06</v>
      </c>
      <c r="L3038" s="314">
        <v>0.5</v>
      </c>
      <c r="M3038" s="341">
        <v>4</v>
      </c>
      <c r="N3038" s="782"/>
      <c r="O3038" s="372">
        <f t="shared" si="113"/>
        <v>38389</v>
      </c>
      <c r="X3038" s="313">
        <v>33382.072784807999</v>
      </c>
    </row>
    <row r="3039" spans="1:24" x14ac:dyDescent="0.3">
      <c r="A3039" s="77" t="s">
        <v>3107</v>
      </c>
      <c r="B3039" s="77" t="s">
        <v>5753</v>
      </c>
      <c r="C3039" s="29">
        <v>4</v>
      </c>
      <c r="D3039" s="29">
        <v>111</v>
      </c>
      <c r="E3039" s="29">
        <v>416</v>
      </c>
      <c r="F3039" s="29">
        <v>1750</v>
      </c>
      <c r="G3039" s="29">
        <v>327</v>
      </c>
      <c r="H3039" s="29">
        <v>1316</v>
      </c>
      <c r="I3039" s="353">
        <v>1076.4879999999998</v>
      </c>
      <c r="J3039" s="353">
        <v>850.13600000000008</v>
      </c>
      <c r="K3039" s="20">
        <v>52.019999999999996</v>
      </c>
      <c r="L3039" s="314">
        <v>0.5</v>
      </c>
      <c r="M3039" s="341">
        <v>4</v>
      </c>
      <c r="N3039" s="782"/>
      <c r="O3039" s="372">
        <f t="shared" si="113"/>
        <v>46479</v>
      </c>
      <c r="X3039" s="313">
        <v>40416.115231007992</v>
      </c>
    </row>
    <row r="3040" spans="1:24" x14ac:dyDescent="0.3">
      <c r="A3040" s="77" t="s">
        <v>3108</v>
      </c>
      <c r="B3040" s="77" t="s">
        <v>5754</v>
      </c>
      <c r="C3040" s="29">
        <v>5</v>
      </c>
      <c r="D3040" s="29">
        <v>111</v>
      </c>
      <c r="E3040" s="29">
        <v>525</v>
      </c>
      <c r="F3040" s="29">
        <v>1750</v>
      </c>
      <c r="G3040" s="29">
        <v>436</v>
      </c>
      <c r="H3040" s="29">
        <v>1645</v>
      </c>
      <c r="I3040" s="353">
        <v>1345.61</v>
      </c>
      <c r="J3040" s="353">
        <v>1062.67</v>
      </c>
      <c r="K3040" s="20">
        <v>64.98</v>
      </c>
      <c r="L3040" s="314">
        <v>0.5</v>
      </c>
      <c r="M3040" s="341">
        <v>4</v>
      </c>
      <c r="N3040" s="782"/>
      <c r="O3040" s="372">
        <f t="shared" si="113"/>
        <v>54585</v>
      </c>
      <c r="X3040" s="313">
        <v>47464.870860000003</v>
      </c>
    </row>
    <row r="3041" spans="1:24" x14ac:dyDescent="0.3">
      <c r="A3041" s="77" t="s">
        <v>3109</v>
      </c>
      <c r="B3041" s="77" t="s">
        <v>5755</v>
      </c>
      <c r="C3041" s="29">
        <v>6</v>
      </c>
      <c r="D3041" s="29">
        <v>111</v>
      </c>
      <c r="E3041" s="29">
        <v>634</v>
      </c>
      <c r="F3041" s="29">
        <v>1750</v>
      </c>
      <c r="G3041" s="29">
        <v>545</v>
      </c>
      <c r="H3041" s="29">
        <v>1974</v>
      </c>
      <c r="I3041" s="353">
        <v>1614.732</v>
      </c>
      <c r="J3041" s="353">
        <v>1275.204</v>
      </c>
      <c r="K3041" s="20">
        <v>77.94</v>
      </c>
      <c r="L3041" s="314">
        <v>0.5</v>
      </c>
      <c r="M3041" s="341">
        <v>4</v>
      </c>
      <c r="N3041" s="782"/>
      <c r="O3041" s="372">
        <f t="shared" si="113"/>
        <v>62711</v>
      </c>
      <c r="X3041" s="313">
        <v>54531.219519216</v>
      </c>
    </row>
    <row r="3042" spans="1:24" x14ac:dyDescent="0.3">
      <c r="E3042" s="67"/>
      <c r="I3042" s="357"/>
      <c r="J3042" s="357"/>
      <c r="K3042" s="338"/>
      <c r="O3042" s="372">
        <f t="shared" si="113"/>
        <v>0</v>
      </c>
      <c r="X3042" s="30"/>
    </row>
    <row r="3043" spans="1:24" x14ac:dyDescent="0.3">
      <c r="B3043" s="325" t="s">
        <v>221</v>
      </c>
      <c r="E3043" s="67"/>
      <c r="I3043" s="357"/>
      <c r="J3043" s="357"/>
      <c r="K3043" s="338"/>
      <c r="O3043" s="372">
        <f t="shared" si="113"/>
        <v>0</v>
      </c>
      <c r="X3043" s="30"/>
    </row>
    <row r="3044" spans="1:24" x14ac:dyDescent="0.3">
      <c r="A3044" s="77" t="s">
        <v>3110</v>
      </c>
      <c r="B3044" s="77" t="s">
        <v>5756</v>
      </c>
      <c r="C3044" s="29">
        <v>2</v>
      </c>
      <c r="D3044" s="29">
        <v>111</v>
      </c>
      <c r="E3044" s="29">
        <v>198</v>
      </c>
      <c r="F3044" s="29">
        <v>2000</v>
      </c>
      <c r="G3044" s="29">
        <v>109</v>
      </c>
      <c r="H3044" s="29">
        <v>752</v>
      </c>
      <c r="I3044" s="353">
        <v>615.13599999999997</v>
      </c>
      <c r="J3044" s="353">
        <v>485.79200000000003</v>
      </c>
      <c r="K3044" s="20">
        <v>29.52</v>
      </c>
      <c r="L3044" s="314">
        <v>0.5</v>
      </c>
      <c r="M3044" s="341">
        <v>2</v>
      </c>
      <c r="N3044" s="774"/>
      <c r="O3044" s="372">
        <f t="shared" si="113"/>
        <v>32810</v>
      </c>
      <c r="X3044" s="313">
        <v>28530.779607000004</v>
      </c>
    </row>
    <row r="3045" spans="1:24" x14ac:dyDescent="0.3">
      <c r="A3045" s="77" t="s">
        <v>3111</v>
      </c>
      <c r="B3045" s="77" t="s">
        <v>5757</v>
      </c>
      <c r="C3045" s="29">
        <v>3</v>
      </c>
      <c r="D3045" s="29">
        <v>111</v>
      </c>
      <c r="E3045" s="29">
        <v>307</v>
      </c>
      <c r="F3045" s="29">
        <v>2000</v>
      </c>
      <c r="G3045" s="29">
        <v>218</v>
      </c>
      <c r="H3045" s="29">
        <v>1128</v>
      </c>
      <c r="I3045" s="353">
        <v>922.70399999999995</v>
      </c>
      <c r="J3045" s="353">
        <v>728.68799999999999</v>
      </c>
      <c r="K3045" s="20">
        <v>44.1</v>
      </c>
      <c r="L3045" s="314">
        <v>0.5</v>
      </c>
      <c r="M3045" s="341">
        <v>4</v>
      </c>
      <c r="N3045" s="775"/>
      <c r="O3045" s="372">
        <f t="shared" si="113"/>
        <v>42123</v>
      </c>
      <c r="X3045" s="313">
        <v>36628.937754155995</v>
      </c>
    </row>
    <row r="3046" spans="1:24" x14ac:dyDescent="0.3">
      <c r="A3046" s="77" t="s">
        <v>3112</v>
      </c>
      <c r="B3046" s="77" t="s">
        <v>5758</v>
      </c>
      <c r="C3046" s="29">
        <v>4</v>
      </c>
      <c r="D3046" s="29">
        <v>111</v>
      </c>
      <c r="E3046" s="29">
        <v>416</v>
      </c>
      <c r="F3046" s="29">
        <v>2000</v>
      </c>
      <c r="G3046" s="29">
        <v>327</v>
      </c>
      <c r="H3046" s="29">
        <v>1504</v>
      </c>
      <c r="I3046" s="353">
        <v>1230.2719999999999</v>
      </c>
      <c r="J3046" s="353">
        <v>971.58400000000006</v>
      </c>
      <c r="K3046" s="20">
        <v>58.860000000000007</v>
      </c>
      <c r="L3046" s="314">
        <v>0.5</v>
      </c>
      <c r="M3046" s="341">
        <v>4</v>
      </c>
      <c r="N3046" s="775"/>
      <c r="O3046" s="372">
        <f t="shared" si="113"/>
        <v>51456</v>
      </c>
      <c r="X3046" s="313">
        <v>44744.073115103994</v>
      </c>
    </row>
    <row r="3047" spans="1:24" x14ac:dyDescent="0.3">
      <c r="A3047" s="77" t="s">
        <v>3113</v>
      </c>
      <c r="B3047" s="77" t="s">
        <v>5759</v>
      </c>
      <c r="C3047" s="29">
        <v>5</v>
      </c>
      <c r="D3047" s="29">
        <v>111</v>
      </c>
      <c r="E3047" s="29">
        <v>525</v>
      </c>
      <c r="F3047" s="29">
        <v>2000</v>
      </c>
      <c r="G3047" s="29">
        <v>436</v>
      </c>
      <c r="H3047" s="29">
        <v>1880</v>
      </c>
      <c r="I3047" s="353">
        <v>1537.84</v>
      </c>
      <c r="J3047" s="353">
        <v>1214.48</v>
      </c>
      <c r="K3047" s="20">
        <v>73.44</v>
      </c>
      <c r="L3047" s="314">
        <v>0.5</v>
      </c>
      <c r="M3047" s="341">
        <v>4</v>
      </c>
      <c r="N3047" s="775"/>
      <c r="O3047" s="372">
        <f t="shared" si="113"/>
        <v>60808</v>
      </c>
      <c r="X3047" s="313">
        <v>52876.185689844002</v>
      </c>
    </row>
    <row r="3048" spans="1:24" x14ac:dyDescent="0.3">
      <c r="E3048" s="67"/>
      <c r="I3048" s="357"/>
      <c r="J3048" s="357"/>
      <c r="K3048" s="336"/>
      <c r="O3048" s="372">
        <f t="shared" si="113"/>
        <v>0</v>
      </c>
      <c r="X3048" s="30"/>
    </row>
    <row r="3049" spans="1:24" x14ac:dyDescent="0.3">
      <c r="B3049" s="325" t="s">
        <v>222</v>
      </c>
      <c r="E3049" s="67"/>
      <c r="H3049" s="311"/>
      <c r="I3049" s="355"/>
      <c r="J3049" s="355"/>
      <c r="K3049" s="338"/>
      <c r="O3049" s="372">
        <f t="shared" si="113"/>
        <v>0</v>
      </c>
      <c r="X3049" s="30"/>
    </row>
    <row r="3050" spans="1:24" x14ac:dyDescent="0.3">
      <c r="A3050" s="77" t="s">
        <v>3114</v>
      </c>
      <c r="B3050" s="77" t="s">
        <v>5760</v>
      </c>
      <c r="C3050" s="29">
        <v>2</v>
      </c>
      <c r="D3050" s="29">
        <v>111</v>
      </c>
      <c r="E3050" s="29">
        <v>198</v>
      </c>
      <c r="F3050" s="29">
        <v>2200</v>
      </c>
      <c r="G3050" s="29">
        <v>109</v>
      </c>
      <c r="H3050" s="29">
        <v>828</v>
      </c>
      <c r="I3050" s="353">
        <v>677.30399999999997</v>
      </c>
      <c r="J3050" s="353">
        <v>534.88800000000003</v>
      </c>
      <c r="K3050" s="20">
        <v>32.472000000000001</v>
      </c>
      <c r="L3050" s="314">
        <v>0.5</v>
      </c>
      <c r="M3050" s="341">
        <v>2</v>
      </c>
      <c r="N3050" s="774"/>
      <c r="O3050" s="372">
        <f t="shared" si="113"/>
        <v>39000</v>
      </c>
      <c r="X3050" s="313">
        <v>33912.632853000003</v>
      </c>
    </row>
    <row r="3051" spans="1:24" x14ac:dyDescent="0.3">
      <c r="A3051" s="77" t="s">
        <v>3115</v>
      </c>
      <c r="B3051" s="77" t="s">
        <v>5761</v>
      </c>
      <c r="C3051" s="29">
        <v>3</v>
      </c>
      <c r="D3051" s="29">
        <v>111</v>
      </c>
      <c r="E3051" s="29">
        <v>307</v>
      </c>
      <c r="F3051" s="29">
        <v>2200</v>
      </c>
      <c r="G3051" s="29">
        <v>218</v>
      </c>
      <c r="H3051" s="29">
        <v>1242</v>
      </c>
      <c r="I3051" s="353">
        <v>1015.9559999999999</v>
      </c>
      <c r="J3051" s="353">
        <v>802.33199999999999</v>
      </c>
      <c r="K3051" s="20">
        <v>48.510000000000005</v>
      </c>
      <c r="L3051" s="314">
        <v>0.5</v>
      </c>
      <c r="M3051" s="341">
        <v>4</v>
      </c>
      <c r="N3051" s="775"/>
      <c r="O3051" s="372">
        <f t="shared" si="113"/>
        <v>50382</v>
      </c>
      <c r="X3051" s="313">
        <v>43810.381699523983</v>
      </c>
    </row>
    <row r="3052" spans="1:24" x14ac:dyDescent="0.3">
      <c r="A3052" s="77" t="s">
        <v>3116</v>
      </c>
      <c r="B3052" s="77" t="s">
        <v>5762</v>
      </c>
      <c r="C3052" s="29">
        <v>4</v>
      </c>
      <c r="D3052" s="29">
        <v>111</v>
      </c>
      <c r="E3052" s="29">
        <v>416</v>
      </c>
      <c r="F3052" s="29">
        <v>2200</v>
      </c>
      <c r="G3052" s="29">
        <v>327</v>
      </c>
      <c r="H3052" s="29">
        <v>1656</v>
      </c>
      <c r="I3052" s="353">
        <v>1354.6079999999999</v>
      </c>
      <c r="J3052" s="353">
        <v>1069.7760000000001</v>
      </c>
      <c r="K3052" s="20">
        <v>64.746000000000009</v>
      </c>
      <c r="L3052" s="314">
        <v>0.5</v>
      </c>
      <c r="M3052" s="341">
        <v>4</v>
      </c>
      <c r="N3052" s="775"/>
      <c r="O3052" s="372">
        <f t="shared" si="113"/>
        <v>61788</v>
      </c>
      <c r="X3052" s="313">
        <v>53728.880474015998</v>
      </c>
    </row>
    <row r="3053" spans="1:24" x14ac:dyDescent="0.3">
      <c r="C3053" s="311"/>
      <c r="D3053" s="311"/>
      <c r="E3053" s="334"/>
      <c r="F3053" s="311"/>
      <c r="G3053" s="311"/>
      <c r="H3053" s="311"/>
      <c r="I3053" s="355"/>
      <c r="J3053" s="355"/>
      <c r="K3053" s="336"/>
      <c r="L3053" s="322"/>
      <c r="M3053" s="343"/>
      <c r="O3053" s="372">
        <f t="shared" si="113"/>
        <v>0</v>
      </c>
      <c r="X3053" s="33"/>
    </row>
    <row r="3054" spans="1:24" x14ac:dyDescent="0.3">
      <c r="B3054" s="325" t="s">
        <v>223</v>
      </c>
      <c r="E3054" s="67"/>
      <c r="H3054" s="311"/>
      <c r="I3054" s="355"/>
      <c r="J3054" s="355"/>
      <c r="K3054" s="338"/>
      <c r="O3054" s="372">
        <f t="shared" si="113"/>
        <v>0</v>
      </c>
      <c r="X3054" s="30"/>
    </row>
    <row r="3055" spans="1:24" x14ac:dyDescent="0.3">
      <c r="A3055" s="77" t="s">
        <v>3117</v>
      </c>
      <c r="B3055" s="77" t="s">
        <v>5763</v>
      </c>
      <c r="C3055" s="29">
        <v>2</v>
      </c>
      <c r="D3055" s="29">
        <v>111</v>
      </c>
      <c r="E3055" s="29">
        <v>198</v>
      </c>
      <c r="F3055" s="29">
        <v>2250</v>
      </c>
      <c r="G3055" s="29">
        <v>109</v>
      </c>
      <c r="H3055" s="29">
        <v>846</v>
      </c>
      <c r="I3055" s="353">
        <v>692.02799999999991</v>
      </c>
      <c r="J3055" s="353">
        <v>546.51599999999996</v>
      </c>
      <c r="K3055" s="20">
        <v>32.940000000000005</v>
      </c>
      <c r="L3055" s="314">
        <v>0.5</v>
      </c>
      <c r="M3055" s="341">
        <v>2</v>
      </c>
      <c r="N3055" s="774"/>
      <c r="O3055" s="372">
        <f t="shared" si="113"/>
        <v>39773</v>
      </c>
      <c r="X3055" s="313">
        <v>34585.364508750004</v>
      </c>
    </row>
    <row r="3056" spans="1:24" x14ac:dyDescent="0.3">
      <c r="A3056" s="77" t="s">
        <v>3118</v>
      </c>
      <c r="B3056" s="77" t="s">
        <v>5764</v>
      </c>
      <c r="C3056" s="29">
        <v>3</v>
      </c>
      <c r="D3056" s="29">
        <v>111</v>
      </c>
      <c r="E3056" s="29">
        <v>307</v>
      </c>
      <c r="F3056" s="29">
        <v>2250</v>
      </c>
      <c r="G3056" s="29">
        <v>218</v>
      </c>
      <c r="H3056" s="29">
        <v>1269</v>
      </c>
      <c r="I3056" s="353">
        <v>1038.0419999999999</v>
      </c>
      <c r="J3056" s="353">
        <v>819.774</v>
      </c>
      <c r="K3056" s="20">
        <v>49.32</v>
      </c>
      <c r="L3056" s="314">
        <v>0.5</v>
      </c>
      <c r="M3056" s="341">
        <v>4</v>
      </c>
      <c r="N3056" s="775"/>
      <c r="O3056" s="372">
        <f t="shared" si="113"/>
        <v>51414</v>
      </c>
      <c r="X3056" s="313">
        <v>44708.06219269499</v>
      </c>
    </row>
    <row r="3057" spans="1:24" x14ac:dyDescent="0.3">
      <c r="A3057" s="77" t="s">
        <v>3119</v>
      </c>
      <c r="B3057" s="77" t="s">
        <v>5765</v>
      </c>
      <c r="C3057" s="29">
        <v>4</v>
      </c>
      <c r="D3057" s="29">
        <v>111</v>
      </c>
      <c r="E3057" s="29">
        <v>416</v>
      </c>
      <c r="F3057" s="29">
        <v>2250</v>
      </c>
      <c r="G3057" s="29">
        <v>327</v>
      </c>
      <c r="H3057" s="29">
        <v>1692</v>
      </c>
      <c r="I3057" s="353">
        <v>1384.0559999999998</v>
      </c>
      <c r="J3057" s="353">
        <v>1093.0319999999999</v>
      </c>
      <c r="K3057" s="20">
        <v>65.52</v>
      </c>
      <c r="L3057" s="314">
        <v>0.5</v>
      </c>
      <c r="M3057" s="341">
        <v>4</v>
      </c>
      <c r="N3057" s="775"/>
      <c r="O3057" s="372">
        <f t="shared" si="113"/>
        <v>63080</v>
      </c>
      <c r="X3057" s="313">
        <v>54851.981393879985</v>
      </c>
    </row>
    <row r="3058" spans="1:24" x14ac:dyDescent="0.3">
      <c r="E3058" s="67"/>
      <c r="I3058" s="357"/>
      <c r="J3058" s="357"/>
      <c r="K3058" s="338"/>
      <c r="O3058" s="372">
        <f t="shared" si="113"/>
        <v>0</v>
      </c>
      <c r="X3058" s="30"/>
    </row>
    <row r="3059" spans="1:24" x14ac:dyDescent="0.3">
      <c r="B3059" s="325" t="s">
        <v>224</v>
      </c>
      <c r="E3059" s="67"/>
      <c r="I3059" s="357"/>
      <c r="J3059" s="357"/>
      <c r="K3059" s="338"/>
      <c r="O3059" s="372">
        <f t="shared" si="113"/>
        <v>0</v>
      </c>
      <c r="X3059" s="30"/>
    </row>
    <row r="3060" spans="1:24" x14ac:dyDescent="0.3">
      <c r="A3060" s="77" t="s">
        <v>3120</v>
      </c>
      <c r="B3060" s="77" t="s">
        <v>5766</v>
      </c>
      <c r="C3060" s="29">
        <v>2</v>
      </c>
      <c r="D3060" s="29">
        <v>111</v>
      </c>
      <c r="E3060" s="29">
        <v>198</v>
      </c>
      <c r="F3060" s="29">
        <v>2500</v>
      </c>
      <c r="G3060" s="29">
        <v>109</v>
      </c>
      <c r="H3060" s="29">
        <v>940</v>
      </c>
      <c r="I3060" s="353">
        <v>768.92</v>
      </c>
      <c r="J3060" s="353">
        <v>607.24</v>
      </c>
      <c r="K3060" s="20">
        <v>36.36</v>
      </c>
      <c r="L3060" s="314">
        <v>0.5</v>
      </c>
      <c r="M3060" s="341">
        <v>2</v>
      </c>
      <c r="N3060" s="774"/>
      <c r="O3060" s="372">
        <f t="shared" si="113"/>
        <v>48477</v>
      </c>
      <c r="X3060" s="313">
        <v>42153.595635937505</v>
      </c>
    </row>
    <row r="3061" spans="1:24" x14ac:dyDescent="0.3">
      <c r="A3061" s="77" t="s">
        <v>3121</v>
      </c>
      <c r="B3061" s="77" t="s">
        <v>5767</v>
      </c>
      <c r="C3061" s="29">
        <v>3</v>
      </c>
      <c r="D3061" s="29">
        <v>111</v>
      </c>
      <c r="E3061" s="29">
        <v>307</v>
      </c>
      <c r="F3061" s="29">
        <v>2500</v>
      </c>
      <c r="G3061" s="29">
        <v>218</v>
      </c>
      <c r="H3061" s="29">
        <v>1410</v>
      </c>
      <c r="I3061" s="353">
        <v>1153.3799999999999</v>
      </c>
      <c r="J3061" s="353">
        <v>910.86</v>
      </c>
      <c r="K3061" s="20">
        <v>54.36</v>
      </c>
      <c r="L3061" s="314">
        <v>0.5</v>
      </c>
      <c r="M3061" s="341">
        <v>4</v>
      </c>
      <c r="N3061" s="775"/>
      <c r="O3061" s="372">
        <f t="shared" si="113"/>
        <v>63028</v>
      </c>
      <c r="X3061" s="313">
        <v>54806.967740868742</v>
      </c>
    </row>
    <row r="3062" spans="1:24" x14ac:dyDescent="0.3">
      <c r="A3062" s="77" t="s">
        <v>3122</v>
      </c>
      <c r="B3062" s="77" t="s">
        <v>5768</v>
      </c>
      <c r="C3062" s="29">
        <v>4</v>
      </c>
      <c r="D3062" s="29">
        <v>111</v>
      </c>
      <c r="E3062" s="29">
        <v>416</v>
      </c>
      <c r="F3062" s="29">
        <v>2500</v>
      </c>
      <c r="G3062" s="29">
        <v>327</v>
      </c>
      <c r="H3062" s="29">
        <v>1880</v>
      </c>
      <c r="I3062" s="353">
        <v>1537.84</v>
      </c>
      <c r="J3062" s="353">
        <v>1214.48</v>
      </c>
      <c r="K3062" s="20">
        <v>72.360000000000014</v>
      </c>
      <c r="L3062" s="314">
        <v>0.5</v>
      </c>
      <c r="M3062" s="341">
        <v>4</v>
      </c>
      <c r="N3062" s="775"/>
      <c r="O3062" s="372">
        <f t="shared" si="113"/>
        <v>77610</v>
      </c>
      <c r="X3062" s="313">
        <v>67486.866742350016</v>
      </c>
    </row>
    <row r="3063" spans="1:24" x14ac:dyDescent="0.3">
      <c r="E3063" s="67"/>
      <c r="I3063" s="357"/>
      <c r="J3063" s="357"/>
      <c r="K3063" s="338"/>
      <c r="O3063" s="372">
        <f t="shared" si="113"/>
        <v>0</v>
      </c>
      <c r="X3063" s="30"/>
    </row>
    <row r="3064" spans="1:24" x14ac:dyDescent="0.3">
      <c r="B3064" s="325" t="s">
        <v>225</v>
      </c>
      <c r="E3064" s="67"/>
      <c r="I3064" s="357"/>
      <c r="J3064" s="357"/>
      <c r="K3064" s="338"/>
      <c r="O3064" s="372">
        <f t="shared" si="113"/>
        <v>0</v>
      </c>
      <c r="X3064" s="30"/>
    </row>
    <row r="3065" spans="1:24" x14ac:dyDescent="0.3">
      <c r="A3065" s="77" t="s">
        <v>3123</v>
      </c>
      <c r="B3065" s="77" t="s">
        <v>5769</v>
      </c>
      <c r="C3065" s="29">
        <v>2</v>
      </c>
      <c r="D3065" s="29">
        <v>111</v>
      </c>
      <c r="E3065" s="29">
        <v>198</v>
      </c>
      <c r="F3065" s="29">
        <v>3000</v>
      </c>
      <c r="G3065" s="29">
        <v>109</v>
      </c>
      <c r="H3065" s="29">
        <v>1128</v>
      </c>
      <c r="I3065" s="353">
        <v>922.70399999999995</v>
      </c>
      <c r="J3065" s="353">
        <v>728.68799999999999</v>
      </c>
      <c r="K3065" s="20">
        <v>43.631999999999998</v>
      </c>
      <c r="L3065" s="314">
        <v>0.5</v>
      </c>
      <c r="M3065" s="341">
        <v>2</v>
      </c>
      <c r="N3065" s="774"/>
      <c r="O3065" s="372">
        <f t="shared" si="113"/>
        <v>57180</v>
      </c>
      <c r="X3065" s="313">
        <v>49721.826763124998</v>
      </c>
    </row>
    <row r="3066" spans="1:24" x14ac:dyDescent="0.3">
      <c r="A3066" s="77" t="s">
        <v>3124</v>
      </c>
      <c r="B3066" s="77" t="s">
        <v>5770</v>
      </c>
      <c r="C3066" s="29">
        <v>3</v>
      </c>
      <c r="D3066" s="29">
        <v>111</v>
      </c>
      <c r="E3066" s="29">
        <v>307</v>
      </c>
      <c r="F3066" s="29">
        <v>3000</v>
      </c>
      <c r="G3066" s="29">
        <v>218</v>
      </c>
      <c r="H3066" s="29">
        <v>1692</v>
      </c>
      <c r="I3066" s="353">
        <v>1384.0559999999998</v>
      </c>
      <c r="J3066" s="353">
        <v>1093.0319999999999</v>
      </c>
      <c r="K3066" s="20">
        <v>65.231999999999999</v>
      </c>
      <c r="L3066" s="314">
        <v>0.5</v>
      </c>
      <c r="M3066" s="341">
        <v>4</v>
      </c>
      <c r="N3066" s="775"/>
      <c r="O3066" s="372">
        <f t="shared" si="113"/>
        <v>74642</v>
      </c>
      <c r="X3066" s="313">
        <v>64905.873289042487</v>
      </c>
    </row>
    <row r="3067" spans="1:24" x14ac:dyDescent="0.3">
      <c r="O3067" s="372">
        <f t="shared" si="113"/>
        <v>0</v>
      </c>
    </row>
    <row r="3068" spans="1:24" x14ac:dyDescent="0.3">
      <c r="A3068" s="77" t="s">
        <v>3125</v>
      </c>
      <c r="B3068" s="312" t="s">
        <v>5771</v>
      </c>
      <c r="C3068" s="29">
        <v>4</v>
      </c>
      <c r="D3068" s="29">
        <v>53</v>
      </c>
      <c r="E3068" s="29">
        <v>210</v>
      </c>
      <c r="F3068" s="29">
        <v>1750</v>
      </c>
      <c r="G3068" s="29" t="s">
        <v>226</v>
      </c>
      <c r="H3068" s="313">
        <v>699</v>
      </c>
      <c r="I3068" s="313">
        <v>571.78199999999993</v>
      </c>
      <c r="J3068" s="313">
        <v>451.55400000000003</v>
      </c>
      <c r="K3068" s="20">
        <v>15.2</v>
      </c>
      <c r="L3068" s="314">
        <v>0.5</v>
      </c>
      <c r="M3068" s="341">
        <v>4</v>
      </c>
      <c r="N3068" s="766" t="s">
        <v>186</v>
      </c>
      <c r="O3068" s="372">
        <f t="shared" si="113"/>
        <v>14469</v>
      </c>
      <c r="X3068" s="313">
        <v>12582</v>
      </c>
    </row>
    <row r="3069" spans="1:24" x14ac:dyDescent="0.3">
      <c r="A3069" s="77" t="s">
        <v>3126</v>
      </c>
      <c r="B3069" s="77" t="s">
        <v>5772</v>
      </c>
      <c r="C3069" s="29">
        <v>6</v>
      </c>
      <c r="D3069" s="29">
        <v>53</v>
      </c>
      <c r="E3069" s="29">
        <v>314</v>
      </c>
      <c r="F3069" s="29">
        <v>1750</v>
      </c>
      <c r="G3069" s="29" t="s">
        <v>227</v>
      </c>
      <c r="H3069" s="313">
        <v>1086.0899999999999</v>
      </c>
      <c r="I3069" s="313">
        <v>888.42161999999985</v>
      </c>
      <c r="J3069" s="313">
        <v>701.61414000000002</v>
      </c>
      <c r="K3069" s="20">
        <v>21.8</v>
      </c>
      <c r="L3069" s="314">
        <v>0.5</v>
      </c>
      <c r="M3069" s="341">
        <v>4</v>
      </c>
      <c r="N3069" s="766"/>
      <c r="O3069" s="372">
        <f t="shared" si="113"/>
        <v>22483</v>
      </c>
      <c r="X3069" s="313">
        <v>19550</v>
      </c>
    </row>
    <row r="3070" spans="1:24" x14ac:dyDescent="0.3">
      <c r="A3070" s="77" t="s">
        <v>3127</v>
      </c>
      <c r="B3070" s="77" t="s">
        <v>5773</v>
      </c>
      <c r="C3070" s="29">
        <v>8</v>
      </c>
      <c r="D3070" s="29">
        <v>53</v>
      </c>
      <c r="E3070" s="29">
        <v>418</v>
      </c>
      <c r="F3070" s="29">
        <v>1750</v>
      </c>
      <c r="G3070" s="29" t="s">
        <v>228</v>
      </c>
      <c r="H3070" s="313">
        <v>1474.77</v>
      </c>
      <c r="I3070" s="313">
        <v>1206.36186</v>
      </c>
      <c r="J3070" s="313">
        <v>952.70141999999998</v>
      </c>
      <c r="K3070" s="20">
        <v>28.5</v>
      </c>
      <c r="L3070" s="314">
        <v>0.5</v>
      </c>
      <c r="M3070" s="341">
        <v>4</v>
      </c>
      <c r="N3070" s="766"/>
      <c r="O3070" s="372">
        <f t="shared" si="113"/>
        <v>30527</v>
      </c>
      <c r="X3070" s="313">
        <v>26545</v>
      </c>
    </row>
    <row r="3071" spans="1:24" x14ac:dyDescent="0.3">
      <c r="A3071" s="77" t="s">
        <v>3128</v>
      </c>
      <c r="B3071" s="77" t="s">
        <v>5774</v>
      </c>
      <c r="C3071" s="29">
        <v>10</v>
      </c>
      <c r="D3071" s="29">
        <v>53</v>
      </c>
      <c r="E3071" s="29">
        <v>522</v>
      </c>
      <c r="F3071" s="29">
        <v>1750</v>
      </c>
      <c r="G3071" s="29" t="s">
        <v>229</v>
      </c>
      <c r="H3071" s="313">
        <v>1863.45</v>
      </c>
      <c r="I3071" s="313">
        <v>1524.3020999999999</v>
      </c>
      <c r="J3071" s="313">
        <v>1203.7887000000001</v>
      </c>
      <c r="K3071" s="20">
        <v>35.1</v>
      </c>
      <c r="L3071" s="314">
        <v>0.5</v>
      </c>
      <c r="M3071" s="341">
        <v>6</v>
      </c>
      <c r="N3071" s="766"/>
      <c r="O3071" s="372">
        <f t="shared" si="113"/>
        <v>38577</v>
      </c>
      <c r="X3071" s="313">
        <v>33545</v>
      </c>
    </row>
    <row r="3072" spans="1:24" x14ac:dyDescent="0.3">
      <c r="A3072" s="77" t="s">
        <v>3129</v>
      </c>
      <c r="B3072" s="77" t="s">
        <v>5775</v>
      </c>
      <c r="C3072" s="29">
        <v>12</v>
      </c>
      <c r="D3072" s="29">
        <v>53</v>
      </c>
      <c r="E3072" s="29">
        <v>626</v>
      </c>
      <c r="F3072" s="29">
        <v>1750</v>
      </c>
      <c r="G3072" s="29" t="s">
        <v>230</v>
      </c>
      <c r="H3072" s="313">
        <v>2250.9</v>
      </c>
      <c r="I3072" s="313">
        <v>1841.2362000000001</v>
      </c>
      <c r="J3072" s="313">
        <v>1454.0814</v>
      </c>
      <c r="K3072" s="20">
        <v>49.1</v>
      </c>
      <c r="L3072" s="314">
        <v>0.5</v>
      </c>
      <c r="M3072" s="341">
        <v>6</v>
      </c>
      <c r="N3072" s="766"/>
      <c r="O3072" s="372">
        <f t="shared" si="113"/>
        <v>46593</v>
      </c>
      <c r="X3072" s="313">
        <v>40516</v>
      </c>
    </row>
    <row r="3073" spans="1:24" x14ac:dyDescent="0.3">
      <c r="A3073" s="77" t="s">
        <v>3130</v>
      </c>
      <c r="B3073" s="77" t="s">
        <v>5776</v>
      </c>
      <c r="C3073" s="29">
        <v>14</v>
      </c>
      <c r="D3073" s="29">
        <v>53</v>
      </c>
      <c r="E3073" s="29">
        <v>730</v>
      </c>
      <c r="F3073" s="29">
        <v>1750</v>
      </c>
      <c r="G3073" s="29" t="s">
        <v>231</v>
      </c>
      <c r="H3073" s="313">
        <v>2640</v>
      </c>
      <c r="I3073" s="313">
        <v>2159.52</v>
      </c>
      <c r="J3073" s="313">
        <v>1705.44</v>
      </c>
      <c r="K3073" s="20">
        <v>48.5</v>
      </c>
      <c r="L3073" s="314">
        <v>0.5</v>
      </c>
      <c r="M3073" s="341">
        <v>6</v>
      </c>
      <c r="N3073" s="766"/>
      <c r="O3073" s="372">
        <f t="shared" si="113"/>
        <v>54648</v>
      </c>
      <c r="X3073" s="313">
        <v>47520</v>
      </c>
    </row>
    <row r="3074" spans="1:24" x14ac:dyDescent="0.3">
      <c r="E3074" s="67"/>
      <c r="H3074" s="30"/>
      <c r="I3074" s="30"/>
      <c r="J3074" s="30"/>
      <c r="K3074" s="338"/>
      <c r="N3074" s="358"/>
      <c r="O3074" s="372">
        <f t="shared" si="113"/>
        <v>0</v>
      </c>
      <c r="X3074" s="30"/>
    </row>
    <row r="3075" spans="1:24" x14ac:dyDescent="0.3">
      <c r="B3075" s="325" t="s">
        <v>196</v>
      </c>
      <c r="E3075" s="67"/>
      <c r="H3075" s="30"/>
      <c r="I3075" s="30"/>
      <c r="J3075" s="30"/>
      <c r="K3075" s="338"/>
      <c r="N3075" s="358"/>
      <c r="O3075" s="372">
        <f t="shared" si="113"/>
        <v>0</v>
      </c>
      <c r="X3075" s="30"/>
    </row>
    <row r="3076" spans="1:24" x14ac:dyDescent="0.3">
      <c r="A3076" s="77" t="s">
        <v>3131</v>
      </c>
      <c r="B3076" s="77" t="s">
        <v>5777</v>
      </c>
      <c r="C3076" s="29">
        <v>4</v>
      </c>
      <c r="D3076" s="29">
        <v>53</v>
      </c>
      <c r="E3076" s="29">
        <v>210</v>
      </c>
      <c r="F3076" s="29">
        <v>2000</v>
      </c>
      <c r="G3076" s="29" t="s">
        <v>232</v>
      </c>
      <c r="H3076" s="313">
        <v>798</v>
      </c>
      <c r="I3076" s="313">
        <v>652.76400000000001</v>
      </c>
      <c r="J3076" s="313">
        <v>515.50800000000004</v>
      </c>
      <c r="K3076" s="20">
        <v>17</v>
      </c>
      <c r="L3076" s="314">
        <v>0.5</v>
      </c>
      <c r="M3076" s="341">
        <v>4</v>
      </c>
      <c r="N3076" s="766" t="s">
        <v>186</v>
      </c>
      <c r="O3076" s="372">
        <f t="shared" si="113"/>
        <v>16520</v>
      </c>
      <c r="X3076" s="313">
        <v>14365</v>
      </c>
    </row>
    <row r="3077" spans="1:24" x14ac:dyDescent="0.3">
      <c r="A3077" s="77" t="s">
        <v>3132</v>
      </c>
      <c r="B3077" s="77" t="s">
        <v>5778</v>
      </c>
      <c r="C3077" s="29">
        <v>6</v>
      </c>
      <c r="D3077" s="29">
        <v>53</v>
      </c>
      <c r="E3077" s="29">
        <v>314</v>
      </c>
      <c r="F3077" s="29">
        <v>2000</v>
      </c>
      <c r="G3077" s="29" t="s">
        <v>233</v>
      </c>
      <c r="H3077" s="313">
        <v>1242.3</v>
      </c>
      <c r="I3077" s="313">
        <v>1016.2013999999999</v>
      </c>
      <c r="J3077" s="313">
        <v>802.5258</v>
      </c>
      <c r="K3077" s="20">
        <v>24.6</v>
      </c>
      <c r="L3077" s="314">
        <v>0.5</v>
      </c>
      <c r="M3077" s="341">
        <v>4</v>
      </c>
      <c r="N3077" s="766"/>
      <c r="O3077" s="372">
        <f t="shared" si="113"/>
        <v>25720</v>
      </c>
      <c r="X3077" s="313">
        <v>22365</v>
      </c>
    </row>
    <row r="3078" spans="1:24" x14ac:dyDescent="0.3">
      <c r="A3078" s="77" t="s">
        <v>3133</v>
      </c>
      <c r="B3078" s="77" t="s">
        <v>5779</v>
      </c>
      <c r="C3078" s="29">
        <v>8</v>
      </c>
      <c r="D3078" s="29">
        <v>53</v>
      </c>
      <c r="E3078" s="29">
        <v>418</v>
      </c>
      <c r="F3078" s="29">
        <v>2000</v>
      </c>
      <c r="G3078" s="29" t="s">
        <v>234</v>
      </c>
      <c r="H3078" s="313">
        <v>1686.3300000000002</v>
      </c>
      <c r="I3078" s="313">
        <v>1379.41794</v>
      </c>
      <c r="J3078" s="313">
        <v>1089.3691800000001</v>
      </c>
      <c r="K3078" s="20">
        <v>32.200000000000003</v>
      </c>
      <c r="L3078" s="314">
        <v>0.5</v>
      </c>
      <c r="M3078" s="341">
        <v>4</v>
      </c>
      <c r="N3078" s="766"/>
      <c r="O3078" s="372">
        <f t="shared" si="113"/>
        <v>34908</v>
      </c>
      <c r="X3078" s="313">
        <v>30355</v>
      </c>
    </row>
    <row r="3079" spans="1:24" x14ac:dyDescent="0.3">
      <c r="A3079" s="77" t="s">
        <v>3134</v>
      </c>
      <c r="B3079" s="77" t="s">
        <v>5780</v>
      </c>
      <c r="C3079" s="29">
        <v>10</v>
      </c>
      <c r="D3079" s="29">
        <v>53</v>
      </c>
      <c r="E3079" s="29">
        <v>522</v>
      </c>
      <c r="F3079" s="29">
        <v>2000</v>
      </c>
      <c r="G3079" s="29" t="s">
        <v>235</v>
      </c>
      <c r="H3079" s="313">
        <v>2130.36</v>
      </c>
      <c r="I3079" s="313">
        <v>1742.6344799999999</v>
      </c>
      <c r="J3079" s="313">
        <v>1376.2125600000002</v>
      </c>
      <c r="K3079" s="20">
        <v>39.799999999999997</v>
      </c>
      <c r="L3079" s="314">
        <v>0.5</v>
      </c>
      <c r="M3079" s="341">
        <v>6</v>
      </c>
      <c r="N3079" s="766"/>
      <c r="O3079" s="372">
        <f t="shared" si="113"/>
        <v>44103</v>
      </c>
      <c r="X3079" s="313">
        <v>38350</v>
      </c>
    </row>
    <row r="3080" spans="1:24" x14ac:dyDescent="0.3">
      <c r="A3080" s="77" t="s">
        <v>3135</v>
      </c>
      <c r="B3080" s="77" t="s">
        <v>5781</v>
      </c>
      <c r="C3080" s="29">
        <v>12</v>
      </c>
      <c r="D3080" s="29">
        <v>53</v>
      </c>
      <c r="E3080" s="29">
        <v>626</v>
      </c>
      <c r="F3080" s="29">
        <v>2000</v>
      </c>
      <c r="G3080" s="29" t="s">
        <v>236</v>
      </c>
      <c r="H3080" s="313">
        <v>2573.1600000000003</v>
      </c>
      <c r="I3080" s="313">
        <v>2104.8448800000001</v>
      </c>
      <c r="J3080" s="313">
        <v>1662.2613600000002</v>
      </c>
      <c r="K3080" s="20">
        <v>43.7</v>
      </c>
      <c r="L3080" s="314">
        <v>0.5</v>
      </c>
      <c r="M3080" s="341">
        <v>6</v>
      </c>
      <c r="N3080" s="766"/>
      <c r="O3080" s="372">
        <f t="shared" si="113"/>
        <v>53268</v>
      </c>
      <c r="X3080" s="313">
        <v>46320</v>
      </c>
    </row>
    <row r="3081" spans="1:24" x14ac:dyDescent="0.3">
      <c r="A3081" s="77" t="s">
        <v>3136</v>
      </c>
      <c r="B3081" s="77" t="s">
        <v>5782</v>
      </c>
      <c r="C3081" s="29">
        <v>14</v>
      </c>
      <c r="D3081" s="29">
        <v>53</v>
      </c>
      <c r="E3081" s="29">
        <v>730</v>
      </c>
      <c r="F3081" s="29">
        <v>2000</v>
      </c>
      <c r="G3081" s="29" t="s">
        <v>237</v>
      </c>
      <c r="H3081" s="313">
        <v>3017</v>
      </c>
      <c r="I3081" s="313">
        <v>2467.9059999999999</v>
      </c>
      <c r="J3081" s="313">
        <v>1948.982</v>
      </c>
      <c r="K3081" s="20">
        <v>54.9</v>
      </c>
      <c r="L3081" s="314">
        <v>0.5</v>
      </c>
      <c r="M3081" s="341">
        <v>6</v>
      </c>
      <c r="N3081" s="766"/>
      <c r="O3081" s="372">
        <f t="shared" si="113"/>
        <v>62452</v>
      </c>
      <c r="X3081" s="313">
        <v>54306</v>
      </c>
    </row>
    <row r="3082" spans="1:24" x14ac:dyDescent="0.3">
      <c r="C3082" s="311"/>
      <c r="D3082" s="311"/>
      <c r="E3082" s="334"/>
      <c r="F3082" s="311"/>
      <c r="G3082" s="311"/>
      <c r="H3082" s="33"/>
      <c r="I3082" s="33"/>
      <c r="J3082" s="33"/>
      <c r="K3082" s="336"/>
      <c r="L3082" s="322"/>
      <c r="M3082" s="343"/>
      <c r="N3082" s="358"/>
      <c r="O3082" s="372">
        <f t="shared" si="113"/>
        <v>0</v>
      </c>
      <c r="X3082" s="33"/>
    </row>
    <row r="3083" spans="1:24" x14ac:dyDescent="0.3">
      <c r="B3083" s="325" t="s">
        <v>198</v>
      </c>
      <c r="E3083" s="67"/>
      <c r="H3083" s="33"/>
      <c r="I3083" s="33"/>
      <c r="J3083" s="33"/>
      <c r="K3083" s="338"/>
      <c r="N3083" s="358"/>
      <c r="O3083" s="372">
        <f t="shared" si="113"/>
        <v>0</v>
      </c>
      <c r="X3083" s="30"/>
    </row>
    <row r="3084" spans="1:24" x14ac:dyDescent="0.3">
      <c r="A3084" s="77" t="s">
        <v>3137</v>
      </c>
      <c r="B3084" s="77" t="s">
        <v>5783</v>
      </c>
      <c r="C3084" s="29">
        <v>4</v>
      </c>
      <c r="D3084" s="29">
        <v>53</v>
      </c>
      <c r="E3084" s="29">
        <v>210</v>
      </c>
      <c r="F3084" s="29">
        <v>2250</v>
      </c>
      <c r="G3084" s="29" t="s">
        <v>238</v>
      </c>
      <c r="H3084" s="313">
        <v>898</v>
      </c>
      <c r="I3084" s="313">
        <v>734.56399999999996</v>
      </c>
      <c r="J3084" s="313">
        <v>580.10800000000006</v>
      </c>
      <c r="K3084" s="20">
        <v>18.8</v>
      </c>
      <c r="L3084" s="314">
        <v>0.5</v>
      </c>
      <c r="M3084" s="341">
        <v>4</v>
      </c>
      <c r="N3084" s="766" t="s">
        <v>186</v>
      </c>
      <c r="O3084" s="372">
        <f t="shared" si="113"/>
        <v>18589</v>
      </c>
      <c r="X3084" s="313">
        <v>16164</v>
      </c>
    </row>
    <row r="3085" spans="1:24" x14ac:dyDescent="0.3">
      <c r="A3085" s="77" t="s">
        <v>3138</v>
      </c>
      <c r="B3085" s="77" t="s">
        <v>5784</v>
      </c>
      <c r="C3085" s="29">
        <v>6</v>
      </c>
      <c r="D3085" s="29">
        <v>53</v>
      </c>
      <c r="E3085" s="29">
        <v>314</v>
      </c>
      <c r="F3085" s="29">
        <v>2250</v>
      </c>
      <c r="G3085" s="29" t="s">
        <v>239</v>
      </c>
      <c r="H3085" s="313">
        <v>1397.28</v>
      </c>
      <c r="I3085" s="313">
        <v>1142.9750399999998</v>
      </c>
      <c r="J3085" s="313">
        <v>902.64287999999999</v>
      </c>
      <c r="K3085" s="20">
        <v>27.3</v>
      </c>
      <c r="L3085" s="314">
        <v>0.5</v>
      </c>
      <c r="M3085" s="341">
        <v>4</v>
      </c>
      <c r="N3085" s="766"/>
      <c r="O3085" s="372">
        <f t="shared" ref="O3085:O3148" si="114">ROUND(X3085*1.15,0)</f>
        <v>29039</v>
      </c>
      <c r="X3085" s="313">
        <v>25251</v>
      </c>
    </row>
    <row r="3086" spans="1:24" x14ac:dyDescent="0.3">
      <c r="A3086" s="77" t="s">
        <v>3139</v>
      </c>
      <c r="B3086" s="77" t="s">
        <v>5785</v>
      </c>
      <c r="C3086" s="29">
        <v>8</v>
      </c>
      <c r="D3086" s="29">
        <v>53</v>
      </c>
      <c r="E3086" s="29">
        <v>418</v>
      </c>
      <c r="F3086" s="29">
        <v>2250</v>
      </c>
      <c r="G3086" s="29" t="s">
        <v>240</v>
      </c>
      <c r="H3086" s="313">
        <v>1896.66</v>
      </c>
      <c r="I3086" s="313">
        <v>1551.4678799999999</v>
      </c>
      <c r="J3086" s="313">
        <v>1225.2423600000002</v>
      </c>
      <c r="K3086" s="20">
        <v>35.799999999999997</v>
      </c>
      <c r="L3086" s="314">
        <v>0.5</v>
      </c>
      <c r="M3086" s="341">
        <v>4</v>
      </c>
      <c r="N3086" s="766"/>
      <c r="O3086" s="372">
        <f t="shared" si="114"/>
        <v>39261</v>
      </c>
      <c r="X3086" s="313">
        <v>34140</v>
      </c>
    </row>
    <row r="3087" spans="1:24" x14ac:dyDescent="0.3">
      <c r="A3087" s="77" t="s">
        <v>3140</v>
      </c>
      <c r="B3087" s="77" t="s">
        <v>5786</v>
      </c>
      <c r="C3087" s="29">
        <v>10</v>
      </c>
      <c r="D3087" s="29">
        <v>53</v>
      </c>
      <c r="E3087" s="29">
        <v>522</v>
      </c>
      <c r="F3087" s="29">
        <v>2250</v>
      </c>
      <c r="G3087" s="29" t="s">
        <v>241</v>
      </c>
      <c r="H3087" s="313">
        <v>2396.04</v>
      </c>
      <c r="I3087" s="313">
        <v>1959.9607199999998</v>
      </c>
      <c r="J3087" s="313">
        <v>1547.84184</v>
      </c>
      <c r="K3087" s="20">
        <v>44.3</v>
      </c>
      <c r="L3087" s="314">
        <v>0.5</v>
      </c>
      <c r="M3087" s="341">
        <v>6</v>
      </c>
      <c r="N3087" s="766"/>
      <c r="O3087" s="372">
        <f t="shared" si="114"/>
        <v>49600</v>
      </c>
      <c r="X3087" s="313">
        <v>43130</v>
      </c>
    </row>
    <row r="3088" spans="1:24" x14ac:dyDescent="0.3">
      <c r="A3088" s="77" t="s">
        <v>3141</v>
      </c>
      <c r="B3088" s="77" t="s">
        <v>5787</v>
      </c>
      <c r="C3088" s="29">
        <v>12</v>
      </c>
      <c r="D3088" s="29">
        <v>53</v>
      </c>
      <c r="E3088" s="29">
        <v>626</v>
      </c>
      <c r="F3088" s="29">
        <v>2250</v>
      </c>
      <c r="G3088" s="29" t="s">
        <v>242</v>
      </c>
      <c r="H3088" s="313">
        <v>2894.19</v>
      </c>
      <c r="I3088" s="313">
        <v>2367.44742</v>
      </c>
      <c r="J3088" s="313">
        <v>1869.6467400000001</v>
      </c>
      <c r="K3088" s="20">
        <v>52.8</v>
      </c>
      <c r="L3088" s="314">
        <v>0.5</v>
      </c>
      <c r="M3088" s="341">
        <v>6</v>
      </c>
      <c r="N3088" s="766"/>
      <c r="O3088" s="372">
        <f t="shared" si="114"/>
        <v>59898</v>
      </c>
      <c r="X3088" s="313">
        <v>52085</v>
      </c>
    </row>
    <row r="3089" spans="1:24" x14ac:dyDescent="0.3">
      <c r="A3089" s="77" t="s">
        <v>3142</v>
      </c>
      <c r="B3089" s="77" t="s">
        <v>5788</v>
      </c>
      <c r="C3089" s="29">
        <v>14</v>
      </c>
      <c r="D3089" s="29">
        <v>53</v>
      </c>
      <c r="E3089" s="29">
        <v>730</v>
      </c>
      <c r="F3089" s="29">
        <v>2250</v>
      </c>
      <c r="G3089" s="29" t="s">
        <v>243</v>
      </c>
      <c r="H3089" s="313">
        <v>3394</v>
      </c>
      <c r="I3089" s="313">
        <v>2776.2919999999999</v>
      </c>
      <c r="J3089" s="313">
        <v>2192.5239999999999</v>
      </c>
      <c r="K3089" s="20">
        <v>61.3</v>
      </c>
      <c r="L3089" s="314">
        <v>0.5</v>
      </c>
      <c r="M3089" s="341">
        <v>6</v>
      </c>
      <c r="N3089" s="766"/>
      <c r="O3089" s="372">
        <f t="shared" si="114"/>
        <v>70254</v>
      </c>
      <c r="X3089" s="313">
        <v>61090</v>
      </c>
    </row>
    <row r="3090" spans="1:24" x14ac:dyDescent="0.3">
      <c r="E3090" s="67"/>
      <c r="H3090" s="30"/>
      <c r="I3090" s="30"/>
      <c r="J3090" s="30"/>
      <c r="K3090" s="338"/>
      <c r="N3090" s="358"/>
      <c r="O3090" s="372">
        <f t="shared" si="114"/>
        <v>0</v>
      </c>
      <c r="X3090" s="30"/>
    </row>
    <row r="3091" spans="1:24" x14ac:dyDescent="0.3">
      <c r="B3091" s="325" t="s">
        <v>199</v>
      </c>
      <c r="E3091" s="67"/>
      <c r="H3091" s="30"/>
      <c r="I3091" s="30"/>
      <c r="J3091" s="30"/>
      <c r="K3091" s="338"/>
      <c r="N3091" s="358"/>
      <c r="O3091" s="372">
        <f t="shared" si="114"/>
        <v>0</v>
      </c>
      <c r="X3091" s="30"/>
    </row>
    <row r="3092" spans="1:24" x14ac:dyDescent="0.3">
      <c r="A3092" s="77" t="s">
        <v>3143</v>
      </c>
      <c r="B3092" s="77" t="s">
        <v>5789</v>
      </c>
      <c r="C3092" s="29">
        <v>4</v>
      </c>
      <c r="D3092" s="29">
        <v>53</v>
      </c>
      <c r="E3092" s="29">
        <v>210</v>
      </c>
      <c r="F3092" s="29">
        <v>2500</v>
      </c>
      <c r="G3092" s="29" t="s">
        <v>244</v>
      </c>
      <c r="H3092" s="313">
        <v>998</v>
      </c>
      <c r="I3092" s="313">
        <v>816.36399999999992</v>
      </c>
      <c r="J3092" s="313">
        <v>644.70799999999997</v>
      </c>
      <c r="K3092" s="20">
        <v>20.7</v>
      </c>
      <c r="L3092" s="314">
        <v>0.5</v>
      </c>
      <c r="M3092" s="341">
        <v>4</v>
      </c>
      <c r="N3092" s="766" t="s">
        <v>186</v>
      </c>
      <c r="O3092" s="372">
        <f t="shared" si="114"/>
        <v>20659</v>
      </c>
      <c r="X3092" s="313">
        <v>17964</v>
      </c>
    </row>
    <row r="3093" spans="1:24" x14ac:dyDescent="0.3">
      <c r="A3093" s="77" t="s">
        <v>3144</v>
      </c>
      <c r="B3093" s="77" t="s">
        <v>5790</v>
      </c>
      <c r="C3093" s="29">
        <v>6</v>
      </c>
      <c r="D3093" s="29">
        <v>53</v>
      </c>
      <c r="E3093" s="29">
        <v>314</v>
      </c>
      <c r="F3093" s="29">
        <v>2500</v>
      </c>
      <c r="G3093" s="29" t="s">
        <v>245</v>
      </c>
      <c r="H3093" s="313">
        <v>1552.26</v>
      </c>
      <c r="I3093" s="313">
        <v>1269.7486799999999</v>
      </c>
      <c r="J3093" s="313">
        <v>1002.75996</v>
      </c>
      <c r="K3093" s="20">
        <v>30.1</v>
      </c>
      <c r="L3093" s="314">
        <v>0.5</v>
      </c>
      <c r="M3093" s="341">
        <v>4</v>
      </c>
      <c r="N3093" s="766"/>
      <c r="O3093" s="372">
        <f t="shared" si="114"/>
        <v>32132</v>
      </c>
      <c r="X3093" s="313">
        <v>27941</v>
      </c>
    </row>
    <row r="3094" spans="1:24" x14ac:dyDescent="0.3">
      <c r="A3094" s="77" t="s">
        <v>3145</v>
      </c>
      <c r="B3094" s="77" t="s">
        <v>5791</v>
      </c>
      <c r="C3094" s="29">
        <v>8</v>
      </c>
      <c r="D3094" s="29">
        <v>53</v>
      </c>
      <c r="E3094" s="29">
        <v>418</v>
      </c>
      <c r="F3094" s="29">
        <v>2500</v>
      </c>
      <c r="G3094" s="29" t="s">
        <v>246</v>
      </c>
      <c r="H3094" s="313">
        <v>2106.9899999999998</v>
      </c>
      <c r="I3094" s="313">
        <v>1723.5178199999998</v>
      </c>
      <c r="J3094" s="313">
        <v>1361.11554</v>
      </c>
      <c r="K3094" s="20">
        <v>39.5</v>
      </c>
      <c r="L3094" s="314">
        <v>0.5</v>
      </c>
      <c r="M3094" s="341">
        <v>4</v>
      </c>
      <c r="N3094" s="766"/>
      <c r="O3094" s="372">
        <f t="shared" si="114"/>
        <v>43615</v>
      </c>
      <c r="X3094" s="313">
        <v>37926</v>
      </c>
    </row>
    <row r="3095" spans="1:24" x14ac:dyDescent="0.3">
      <c r="A3095" s="77" t="s">
        <v>3146</v>
      </c>
      <c r="B3095" s="77" t="s">
        <v>5792</v>
      </c>
      <c r="C3095" s="29">
        <v>10</v>
      </c>
      <c r="D3095" s="29">
        <v>53</v>
      </c>
      <c r="E3095" s="29">
        <v>522</v>
      </c>
      <c r="F3095" s="29">
        <v>2500</v>
      </c>
      <c r="G3095" s="29" t="s">
        <v>247</v>
      </c>
      <c r="H3095" s="313">
        <v>2662.95</v>
      </c>
      <c r="I3095" s="313">
        <v>2178.2930999999999</v>
      </c>
      <c r="J3095" s="313">
        <v>1720.2656999999999</v>
      </c>
      <c r="K3095" s="20">
        <v>48.9</v>
      </c>
      <c r="L3095" s="314">
        <v>0.5</v>
      </c>
      <c r="M3095" s="341">
        <v>6</v>
      </c>
      <c r="N3095" s="766"/>
      <c r="O3095" s="372">
        <f t="shared" si="114"/>
        <v>55123</v>
      </c>
      <c r="X3095" s="313">
        <v>47933</v>
      </c>
    </row>
    <row r="3096" spans="1:24" x14ac:dyDescent="0.3">
      <c r="A3096" s="77" t="s">
        <v>3147</v>
      </c>
      <c r="B3096" s="77" t="s">
        <v>5793</v>
      </c>
      <c r="C3096" s="29">
        <v>12</v>
      </c>
      <c r="D3096" s="29">
        <v>53</v>
      </c>
      <c r="E3096" s="29">
        <v>626</v>
      </c>
      <c r="F3096" s="29">
        <v>2500</v>
      </c>
      <c r="G3096" s="29" t="s">
        <v>248</v>
      </c>
      <c r="H3096" s="313">
        <v>3217.68</v>
      </c>
      <c r="I3096" s="313">
        <v>2632.0622399999997</v>
      </c>
      <c r="J3096" s="313">
        <v>2078.6212799999998</v>
      </c>
      <c r="K3096" s="20">
        <v>58.3</v>
      </c>
      <c r="L3096" s="314">
        <v>0.5</v>
      </c>
      <c r="M3096" s="341">
        <v>6</v>
      </c>
      <c r="N3096" s="766"/>
      <c r="O3096" s="372">
        <f t="shared" si="114"/>
        <v>66606</v>
      </c>
      <c r="X3096" s="313">
        <v>57918</v>
      </c>
    </row>
    <row r="3097" spans="1:24" x14ac:dyDescent="0.3">
      <c r="A3097" s="77" t="s">
        <v>3148</v>
      </c>
      <c r="B3097" s="77" t="s">
        <v>5794</v>
      </c>
      <c r="C3097" s="29">
        <v>14</v>
      </c>
      <c r="D3097" s="29">
        <v>53</v>
      </c>
      <c r="E3097" s="29">
        <v>730</v>
      </c>
      <c r="F3097" s="29">
        <v>2500</v>
      </c>
      <c r="G3097" s="29" t="s">
        <v>249</v>
      </c>
      <c r="H3097" s="313">
        <v>3772</v>
      </c>
      <c r="I3097" s="313">
        <v>3085.4959999999996</v>
      </c>
      <c r="J3097" s="313">
        <v>2436.712</v>
      </c>
      <c r="K3097" s="20">
        <v>67.7</v>
      </c>
      <c r="L3097" s="314">
        <v>0.5</v>
      </c>
      <c r="M3097" s="341">
        <v>6</v>
      </c>
      <c r="N3097" s="766"/>
      <c r="O3097" s="372">
        <f t="shared" si="114"/>
        <v>78080</v>
      </c>
      <c r="X3097" s="313">
        <v>67896</v>
      </c>
    </row>
    <row r="3098" spans="1:24" x14ac:dyDescent="0.3">
      <c r="O3098" s="372">
        <f t="shared" si="114"/>
        <v>0</v>
      </c>
    </row>
    <row r="3099" spans="1:24" x14ac:dyDescent="0.3">
      <c r="A3099" s="77" t="s">
        <v>3149</v>
      </c>
      <c r="B3099" s="77" t="s">
        <v>5795</v>
      </c>
      <c r="C3099" s="29">
        <v>4</v>
      </c>
      <c r="D3099" s="29">
        <v>106</v>
      </c>
      <c r="E3099" s="29">
        <v>210</v>
      </c>
      <c r="F3099" s="29">
        <v>1750</v>
      </c>
      <c r="G3099" s="29" t="s">
        <v>226</v>
      </c>
      <c r="H3099" s="313">
        <v>1397.28</v>
      </c>
      <c r="I3099" s="313">
        <v>1142.9750399999998</v>
      </c>
      <c r="J3099" s="313">
        <v>902.64287999999999</v>
      </c>
      <c r="K3099" s="20">
        <v>27.9</v>
      </c>
      <c r="L3099" s="314">
        <v>0.5</v>
      </c>
      <c r="M3099" s="341">
        <v>4</v>
      </c>
      <c r="N3099" s="783" t="s">
        <v>186</v>
      </c>
      <c r="O3099" s="372">
        <f t="shared" si="114"/>
        <v>32138</v>
      </c>
      <c r="X3099" s="313">
        <v>27946</v>
      </c>
    </row>
    <row r="3100" spans="1:24" x14ac:dyDescent="0.3">
      <c r="A3100" s="77" t="s">
        <v>3150</v>
      </c>
      <c r="B3100" s="77" t="s">
        <v>5796</v>
      </c>
      <c r="C3100" s="29">
        <v>6</v>
      </c>
      <c r="D3100" s="29">
        <v>106</v>
      </c>
      <c r="E3100" s="29">
        <v>314</v>
      </c>
      <c r="F3100" s="29">
        <v>1750</v>
      </c>
      <c r="G3100" s="29" t="s">
        <v>227</v>
      </c>
      <c r="H3100" s="313">
        <v>2172.1799999999998</v>
      </c>
      <c r="I3100" s="313">
        <v>1776.8432399999997</v>
      </c>
      <c r="J3100" s="313">
        <v>1403.22828</v>
      </c>
      <c r="K3100" s="20">
        <v>41.6</v>
      </c>
      <c r="L3100" s="314">
        <v>0.5</v>
      </c>
      <c r="M3100" s="341">
        <v>4</v>
      </c>
      <c r="N3100" s="783"/>
      <c r="O3100" s="372">
        <f t="shared" si="114"/>
        <v>49961</v>
      </c>
      <c r="X3100" s="313">
        <v>43444</v>
      </c>
    </row>
    <row r="3101" spans="1:24" x14ac:dyDescent="0.3">
      <c r="A3101" s="77" t="s">
        <v>3151</v>
      </c>
      <c r="B3101" s="77" t="s">
        <v>5797</v>
      </c>
      <c r="C3101" s="29">
        <v>8</v>
      </c>
      <c r="D3101" s="29">
        <v>106</v>
      </c>
      <c r="E3101" s="29">
        <v>418</v>
      </c>
      <c r="F3101" s="29">
        <v>1750</v>
      </c>
      <c r="G3101" s="29" t="s">
        <v>228</v>
      </c>
      <c r="H3101" s="313">
        <v>2949.54</v>
      </c>
      <c r="I3101" s="313">
        <v>2412.72372</v>
      </c>
      <c r="J3101" s="313">
        <v>1905.40284</v>
      </c>
      <c r="K3101" s="20">
        <v>55.4</v>
      </c>
      <c r="L3101" s="314">
        <v>0.5</v>
      </c>
      <c r="M3101" s="341">
        <v>6</v>
      </c>
      <c r="N3101" s="783"/>
      <c r="O3101" s="372">
        <f t="shared" si="114"/>
        <v>67840</v>
      </c>
      <c r="X3101" s="313">
        <v>58991</v>
      </c>
    </row>
    <row r="3102" spans="1:24" x14ac:dyDescent="0.3">
      <c r="A3102" s="77" t="s">
        <v>3152</v>
      </c>
      <c r="B3102" s="77" t="s">
        <v>5798</v>
      </c>
      <c r="C3102" s="29">
        <v>10</v>
      </c>
      <c r="D3102" s="29">
        <v>106</v>
      </c>
      <c r="E3102" s="29">
        <v>522</v>
      </c>
      <c r="F3102" s="29">
        <v>1750</v>
      </c>
      <c r="G3102" s="29" t="s">
        <v>229</v>
      </c>
      <c r="H3102" s="313">
        <v>3726.9</v>
      </c>
      <c r="I3102" s="313">
        <v>3048.6041999999998</v>
      </c>
      <c r="J3102" s="313">
        <v>2407.5774000000001</v>
      </c>
      <c r="K3102" s="20">
        <v>69.2</v>
      </c>
      <c r="L3102" s="314">
        <v>0.5</v>
      </c>
      <c r="M3102" s="341">
        <v>6</v>
      </c>
      <c r="N3102" s="783"/>
      <c r="O3102" s="372">
        <f t="shared" si="114"/>
        <v>85719</v>
      </c>
      <c r="X3102" s="313">
        <v>74538</v>
      </c>
    </row>
    <row r="3103" spans="1:24" x14ac:dyDescent="0.3">
      <c r="E3103" s="67"/>
      <c r="H3103" s="30"/>
      <c r="I3103" s="30"/>
      <c r="J3103" s="30"/>
      <c r="K3103" s="338"/>
      <c r="O3103" s="372">
        <f t="shared" si="114"/>
        <v>0</v>
      </c>
      <c r="X3103" s="30"/>
    </row>
    <row r="3104" spans="1:24" x14ac:dyDescent="0.3">
      <c r="B3104" s="325" t="s">
        <v>196</v>
      </c>
      <c r="E3104" s="67"/>
      <c r="H3104" s="30"/>
      <c r="I3104" s="30"/>
      <c r="J3104" s="30"/>
      <c r="K3104" s="338"/>
      <c r="O3104" s="372">
        <f t="shared" si="114"/>
        <v>0</v>
      </c>
      <c r="X3104" s="30"/>
    </row>
    <row r="3105" spans="1:24" x14ac:dyDescent="0.3">
      <c r="A3105" s="77" t="s">
        <v>3153</v>
      </c>
      <c r="B3105" s="77" t="s">
        <v>5799</v>
      </c>
      <c r="C3105" s="29">
        <v>4</v>
      </c>
      <c r="D3105" s="29">
        <v>106</v>
      </c>
      <c r="E3105" s="29">
        <v>210</v>
      </c>
      <c r="F3105" s="29">
        <v>2000</v>
      </c>
      <c r="G3105" s="29" t="s">
        <v>232</v>
      </c>
      <c r="H3105" s="313">
        <v>1596.54</v>
      </c>
      <c r="I3105" s="313">
        <v>1305.9697199999998</v>
      </c>
      <c r="J3105" s="313">
        <v>1031.36484</v>
      </c>
      <c r="K3105" s="20">
        <v>31.5</v>
      </c>
      <c r="L3105" s="314">
        <v>0.5</v>
      </c>
      <c r="M3105" s="341">
        <v>4</v>
      </c>
      <c r="N3105" s="783" t="s">
        <v>186</v>
      </c>
      <c r="O3105" s="372">
        <f t="shared" si="114"/>
        <v>36721</v>
      </c>
      <c r="X3105" s="313">
        <v>31931</v>
      </c>
    </row>
    <row r="3106" spans="1:24" x14ac:dyDescent="0.3">
      <c r="A3106" s="77" t="s">
        <v>3154</v>
      </c>
      <c r="B3106" s="77" t="s">
        <v>5800</v>
      </c>
      <c r="C3106" s="29">
        <v>6</v>
      </c>
      <c r="D3106" s="29">
        <v>106</v>
      </c>
      <c r="E3106" s="29">
        <v>314</v>
      </c>
      <c r="F3106" s="29">
        <v>2000</v>
      </c>
      <c r="G3106" s="29" t="s">
        <v>233</v>
      </c>
      <c r="H3106" s="313">
        <v>2484.6</v>
      </c>
      <c r="I3106" s="313">
        <v>2032.4027999999998</v>
      </c>
      <c r="J3106" s="313">
        <v>1605.0516</v>
      </c>
      <c r="K3106" s="20">
        <v>47.1</v>
      </c>
      <c r="L3106" s="314">
        <v>0.5</v>
      </c>
      <c r="M3106" s="341">
        <v>4</v>
      </c>
      <c r="N3106" s="783"/>
      <c r="O3106" s="372">
        <f t="shared" si="114"/>
        <v>57146</v>
      </c>
      <c r="X3106" s="313">
        <v>49692</v>
      </c>
    </row>
    <row r="3107" spans="1:24" x14ac:dyDescent="0.3">
      <c r="A3107" s="77" t="s">
        <v>3155</v>
      </c>
      <c r="B3107" s="77" t="s">
        <v>5801</v>
      </c>
      <c r="C3107" s="29">
        <v>8</v>
      </c>
      <c r="D3107" s="29">
        <v>106</v>
      </c>
      <c r="E3107" s="29">
        <v>418</v>
      </c>
      <c r="F3107" s="29">
        <v>2000</v>
      </c>
      <c r="G3107" s="29" t="s">
        <v>234</v>
      </c>
      <c r="H3107" s="313">
        <v>3372.6600000000003</v>
      </c>
      <c r="I3107" s="313">
        <v>2758.8358800000001</v>
      </c>
      <c r="J3107" s="313">
        <v>2178.7383600000003</v>
      </c>
      <c r="K3107" s="20">
        <v>62.7</v>
      </c>
      <c r="L3107" s="314">
        <v>0.5</v>
      </c>
      <c r="M3107" s="341">
        <v>6</v>
      </c>
      <c r="N3107" s="783"/>
      <c r="O3107" s="372">
        <f t="shared" si="114"/>
        <v>77571</v>
      </c>
      <c r="X3107" s="313">
        <v>67453</v>
      </c>
    </row>
    <row r="3108" spans="1:24" x14ac:dyDescent="0.3">
      <c r="A3108" s="77" t="s">
        <v>3156</v>
      </c>
      <c r="B3108" s="77" t="s">
        <v>5802</v>
      </c>
      <c r="C3108" s="29">
        <v>10</v>
      </c>
      <c r="D3108" s="29">
        <v>106</v>
      </c>
      <c r="E3108" s="29">
        <v>522</v>
      </c>
      <c r="F3108" s="29">
        <v>2000</v>
      </c>
      <c r="G3108" s="29" t="s">
        <v>235</v>
      </c>
      <c r="H3108" s="313">
        <v>4260.72</v>
      </c>
      <c r="I3108" s="313">
        <v>3485.2689599999999</v>
      </c>
      <c r="J3108" s="313">
        <v>2752.4251200000003</v>
      </c>
      <c r="K3108" s="20">
        <v>78.3</v>
      </c>
      <c r="L3108" s="314">
        <v>0.5</v>
      </c>
      <c r="M3108" s="341">
        <v>6</v>
      </c>
      <c r="N3108" s="783"/>
      <c r="O3108" s="372">
        <f t="shared" si="114"/>
        <v>97996</v>
      </c>
      <c r="X3108" s="313">
        <v>85214</v>
      </c>
    </row>
    <row r="3109" spans="1:24" x14ac:dyDescent="0.3">
      <c r="C3109" s="311"/>
      <c r="D3109" s="311"/>
      <c r="E3109" s="334"/>
      <c r="F3109" s="311"/>
      <c r="G3109" s="311"/>
      <c r="H3109" s="33"/>
      <c r="I3109" s="33"/>
      <c r="J3109" s="33"/>
      <c r="K3109" s="336"/>
      <c r="L3109" s="322"/>
      <c r="M3109" s="343"/>
      <c r="O3109" s="372">
        <f t="shared" si="114"/>
        <v>0</v>
      </c>
      <c r="X3109" s="33"/>
    </row>
    <row r="3110" spans="1:24" x14ac:dyDescent="0.3">
      <c r="B3110" s="325" t="s">
        <v>198</v>
      </c>
      <c r="E3110" s="67"/>
      <c r="H3110" s="33"/>
      <c r="I3110" s="33"/>
      <c r="J3110" s="33"/>
      <c r="K3110" s="338"/>
      <c r="O3110" s="372">
        <f t="shared" si="114"/>
        <v>0</v>
      </c>
      <c r="X3110" s="30"/>
    </row>
    <row r="3111" spans="1:24" x14ac:dyDescent="0.3">
      <c r="A3111" s="77" t="s">
        <v>3157</v>
      </c>
      <c r="B3111" s="77" t="s">
        <v>5803</v>
      </c>
      <c r="C3111" s="29">
        <v>4</v>
      </c>
      <c r="D3111" s="29">
        <v>106</v>
      </c>
      <c r="E3111" s="29">
        <v>210</v>
      </c>
      <c r="F3111" s="29">
        <v>2250</v>
      </c>
      <c r="G3111" s="29" t="s">
        <v>238</v>
      </c>
      <c r="H3111" s="313">
        <v>1795.8</v>
      </c>
      <c r="I3111" s="313">
        <v>1468.9643999999998</v>
      </c>
      <c r="J3111" s="313">
        <v>1160.0868</v>
      </c>
      <c r="K3111" s="20">
        <v>35.200000000000003</v>
      </c>
      <c r="L3111" s="314">
        <v>0.5</v>
      </c>
      <c r="M3111" s="341">
        <v>4</v>
      </c>
      <c r="N3111" s="783" t="s">
        <v>186</v>
      </c>
      <c r="O3111" s="372">
        <f t="shared" si="114"/>
        <v>41303</v>
      </c>
      <c r="X3111" s="313">
        <v>35916</v>
      </c>
    </row>
    <row r="3112" spans="1:24" x14ac:dyDescent="0.3">
      <c r="A3112" s="77" t="s">
        <v>3158</v>
      </c>
      <c r="B3112" s="77" t="s">
        <v>5804</v>
      </c>
      <c r="C3112" s="29">
        <v>6</v>
      </c>
      <c r="D3112" s="29">
        <v>106</v>
      </c>
      <c r="E3112" s="29">
        <v>314</v>
      </c>
      <c r="F3112" s="29">
        <v>2250</v>
      </c>
      <c r="G3112" s="29" t="s">
        <v>239</v>
      </c>
      <c r="H3112" s="313">
        <v>2794.56</v>
      </c>
      <c r="I3112" s="313">
        <v>2285.9500799999996</v>
      </c>
      <c r="J3112" s="313">
        <v>1805.28576</v>
      </c>
      <c r="K3112" s="20">
        <v>52.6</v>
      </c>
      <c r="L3112" s="314">
        <v>0.5</v>
      </c>
      <c r="M3112" s="341">
        <v>4</v>
      </c>
      <c r="N3112" s="783"/>
      <c r="O3112" s="372">
        <f t="shared" si="114"/>
        <v>64275</v>
      </c>
      <c r="X3112" s="313">
        <v>55891</v>
      </c>
    </row>
    <row r="3113" spans="1:24" x14ac:dyDescent="0.3">
      <c r="A3113" s="77" t="s">
        <v>3159</v>
      </c>
      <c r="B3113" s="77" t="s">
        <v>5805</v>
      </c>
      <c r="C3113" s="29">
        <v>8</v>
      </c>
      <c r="D3113" s="29">
        <v>106</v>
      </c>
      <c r="E3113" s="29">
        <v>418</v>
      </c>
      <c r="F3113" s="29">
        <v>2250</v>
      </c>
      <c r="G3113" s="29" t="s">
        <v>240</v>
      </c>
      <c r="H3113" s="313">
        <v>3793.32</v>
      </c>
      <c r="I3113" s="313">
        <v>3102.9357599999998</v>
      </c>
      <c r="J3113" s="313">
        <v>2450.4847200000004</v>
      </c>
      <c r="K3113" s="20">
        <v>70.099999999999994</v>
      </c>
      <c r="L3113" s="314">
        <v>0.5</v>
      </c>
      <c r="M3113" s="341">
        <v>6</v>
      </c>
      <c r="N3113" s="783"/>
      <c r="O3113" s="372">
        <f t="shared" si="114"/>
        <v>87246</v>
      </c>
      <c r="X3113" s="313">
        <v>75866</v>
      </c>
    </row>
    <row r="3114" spans="1:24" x14ac:dyDescent="0.3">
      <c r="A3114" s="77" t="s">
        <v>3160</v>
      </c>
      <c r="B3114" s="77" t="s">
        <v>5806</v>
      </c>
      <c r="C3114" s="29">
        <v>10</v>
      </c>
      <c r="D3114" s="29">
        <v>106</v>
      </c>
      <c r="E3114" s="29">
        <v>522</v>
      </c>
      <c r="F3114" s="29">
        <v>2250</v>
      </c>
      <c r="G3114" s="29" t="s">
        <v>241</v>
      </c>
      <c r="H3114" s="313">
        <v>4792.08</v>
      </c>
      <c r="I3114" s="313">
        <v>3919.9214399999996</v>
      </c>
      <c r="J3114" s="313">
        <v>3095.6836800000001</v>
      </c>
      <c r="K3114" s="20">
        <v>87.5</v>
      </c>
      <c r="L3114" s="314">
        <v>0.5</v>
      </c>
      <c r="M3114" s="341">
        <v>6</v>
      </c>
      <c r="N3114" s="783"/>
      <c r="O3114" s="372">
        <f t="shared" si="114"/>
        <v>110218</v>
      </c>
      <c r="X3114" s="313">
        <v>95842</v>
      </c>
    </row>
    <row r="3115" spans="1:24" x14ac:dyDescent="0.3">
      <c r="E3115" s="67"/>
      <c r="H3115" s="30"/>
      <c r="I3115" s="30"/>
      <c r="J3115" s="30"/>
      <c r="K3115" s="338"/>
      <c r="O3115" s="372">
        <f t="shared" si="114"/>
        <v>0</v>
      </c>
      <c r="X3115" s="30"/>
    </row>
    <row r="3116" spans="1:24" x14ac:dyDescent="0.3">
      <c r="B3116" s="325" t="s">
        <v>199</v>
      </c>
      <c r="E3116" s="67"/>
      <c r="H3116" s="30"/>
      <c r="I3116" s="30"/>
      <c r="J3116" s="30"/>
      <c r="K3116" s="338"/>
      <c r="O3116" s="372">
        <f t="shared" si="114"/>
        <v>0</v>
      </c>
      <c r="X3116" s="30"/>
    </row>
    <row r="3117" spans="1:24" x14ac:dyDescent="0.3">
      <c r="A3117" s="77" t="s">
        <v>3161</v>
      </c>
      <c r="B3117" s="77" t="s">
        <v>5807</v>
      </c>
      <c r="C3117" s="29">
        <v>4</v>
      </c>
      <c r="D3117" s="29">
        <v>106</v>
      </c>
      <c r="E3117" s="29">
        <v>210</v>
      </c>
      <c r="F3117" s="29">
        <v>2500</v>
      </c>
      <c r="G3117" s="29" t="s">
        <v>244</v>
      </c>
      <c r="H3117" s="313">
        <v>1995.06</v>
      </c>
      <c r="I3117" s="313">
        <v>1631.9590799999999</v>
      </c>
      <c r="J3117" s="313">
        <v>1288.8087599999999</v>
      </c>
      <c r="K3117" s="20">
        <v>38.799999999999997</v>
      </c>
      <c r="L3117" s="314">
        <v>0.5</v>
      </c>
      <c r="M3117" s="341">
        <v>4</v>
      </c>
      <c r="N3117" s="783" t="s">
        <v>186</v>
      </c>
      <c r="O3117" s="372">
        <f t="shared" si="114"/>
        <v>45886</v>
      </c>
      <c r="X3117" s="313">
        <v>39901</v>
      </c>
    </row>
    <row r="3118" spans="1:24" x14ac:dyDescent="0.3">
      <c r="A3118" s="77" t="s">
        <v>3162</v>
      </c>
      <c r="B3118" s="77" t="s">
        <v>5808</v>
      </c>
      <c r="C3118" s="29">
        <v>6</v>
      </c>
      <c r="D3118" s="29">
        <v>106</v>
      </c>
      <c r="E3118" s="29">
        <v>314</v>
      </c>
      <c r="F3118" s="29">
        <v>2500</v>
      </c>
      <c r="G3118" s="29" t="s">
        <v>245</v>
      </c>
      <c r="H3118" s="313">
        <v>3104.52</v>
      </c>
      <c r="I3118" s="313">
        <v>2539.4973599999998</v>
      </c>
      <c r="J3118" s="313">
        <v>2005.51992</v>
      </c>
      <c r="K3118" s="20">
        <v>58.1</v>
      </c>
      <c r="L3118" s="314">
        <v>0.5</v>
      </c>
      <c r="M3118" s="341">
        <v>4</v>
      </c>
      <c r="N3118" s="783"/>
      <c r="O3118" s="372">
        <f t="shared" si="114"/>
        <v>71404</v>
      </c>
      <c r="X3118" s="313">
        <v>62090</v>
      </c>
    </row>
    <row r="3119" spans="1:24" x14ac:dyDescent="0.3">
      <c r="A3119" s="77" t="s">
        <v>3163</v>
      </c>
      <c r="B3119" s="77" t="s">
        <v>5809</v>
      </c>
      <c r="C3119" s="29">
        <v>8</v>
      </c>
      <c r="D3119" s="29">
        <v>106</v>
      </c>
      <c r="E3119" s="29">
        <v>418</v>
      </c>
      <c r="F3119" s="29">
        <v>2500</v>
      </c>
      <c r="G3119" s="29" t="s">
        <v>246</v>
      </c>
      <c r="H3119" s="313">
        <v>4213.9799999999996</v>
      </c>
      <c r="I3119" s="313">
        <v>3447.0356399999996</v>
      </c>
      <c r="J3119" s="313">
        <v>2722.23108</v>
      </c>
      <c r="K3119" s="20">
        <v>77.400000000000006</v>
      </c>
      <c r="L3119" s="314">
        <v>0.5</v>
      </c>
      <c r="M3119" s="341">
        <v>6</v>
      </c>
      <c r="N3119" s="783"/>
      <c r="O3119" s="372">
        <f t="shared" si="114"/>
        <v>96922</v>
      </c>
      <c r="X3119" s="313">
        <v>84280</v>
      </c>
    </row>
    <row r="3120" spans="1:24" x14ac:dyDescent="0.3">
      <c r="A3120" s="77" t="s">
        <v>3164</v>
      </c>
      <c r="B3120" s="77" t="s">
        <v>5810</v>
      </c>
      <c r="C3120" s="29">
        <v>10</v>
      </c>
      <c r="D3120" s="29">
        <v>106</v>
      </c>
      <c r="E3120" s="29">
        <v>522</v>
      </c>
      <c r="F3120" s="29">
        <v>2500</v>
      </c>
      <c r="G3120" s="29" t="s">
        <v>247</v>
      </c>
      <c r="H3120" s="313">
        <v>5325.9</v>
      </c>
      <c r="I3120" s="313">
        <v>4356.5861999999997</v>
      </c>
      <c r="J3120" s="313">
        <v>3440.5313999999998</v>
      </c>
      <c r="K3120" s="20">
        <v>96.6</v>
      </c>
      <c r="L3120" s="314">
        <v>0.5</v>
      </c>
      <c r="M3120" s="341">
        <v>6</v>
      </c>
      <c r="N3120" s="783"/>
      <c r="O3120" s="372">
        <f t="shared" si="114"/>
        <v>122496</v>
      </c>
      <c r="X3120" s="313">
        <v>106518</v>
      </c>
    </row>
    <row r="3121" spans="1:24" x14ac:dyDescent="0.3">
      <c r="O3121" s="372">
        <f t="shared" si="114"/>
        <v>0</v>
      </c>
    </row>
    <row r="3122" spans="1:24" x14ac:dyDescent="0.3">
      <c r="B3122" s="325" t="s">
        <v>220</v>
      </c>
      <c r="E3122" s="67"/>
      <c r="H3122" s="30"/>
      <c r="I3122" s="30"/>
      <c r="J3122" s="30"/>
      <c r="K3122" s="338"/>
      <c r="O3122" s="372">
        <f t="shared" si="114"/>
        <v>0</v>
      </c>
      <c r="X3122" s="30"/>
    </row>
    <row r="3123" spans="1:24" x14ac:dyDescent="0.3">
      <c r="A3123" s="77" t="s">
        <v>3165</v>
      </c>
      <c r="B3123" s="312" t="s">
        <v>5811</v>
      </c>
      <c r="C3123" s="29">
        <v>4</v>
      </c>
      <c r="D3123" s="29">
        <v>53</v>
      </c>
      <c r="E3123" s="29">
        <v>210</v>
      </c>
      <c r="F3123" s="29">
        <v>1750</v>
      </c>
      <c r="G3123" s="29" t="s">
        <v>226</v>
      </c>
      <c r="H3123" s="313">
        <v>699</v>
      </c>
      <c r="I3123" s="313">
        <v>571.78199999999993</v>
      </c>
      <c r="J3123" s="313">
        <v>451.55400000000003</v>
      </c>
      <c r="K3123" s="20">
        <v>15.2</v>
      </c>
      <c r="L3123" s="314">
        <v>0.5</v>
      </c>
      <c r="M3123" s="341">
        <v>4</v>
      </c>
      <c r="N3123" s="766" t="s">
        <v>186</v>
      </c>
      <c r="O3123" s="372">
        <f t="shared" si="114"/>
        <v>17685</v>
      </c>
      <c r="X3123" s="313">
        <v>15378</v>
      </c>
    </row>
    <row r="3124" spans="1:24" x14ac:dyDescent="0.3">
      <c r="A3124" s="77" t="s">
        <v>3166</v>
      </c>
      <c r="B3124" s="77" t="s">
        <v>5812</v>
      </c>
      <c r="C3124" s="29">
        <v>6</v>
      </c>
      <c r="D3124" s="29">
        <v>53</v>
      </c>
      <c r="E3124" s="29">
        <v>314</v>
      </c>
      <c r="F3124" s="29">
        <v>1750</v>
      </c>
      <c r="G3124" s="29" t="s">
        <v>227</v>
      </c>
      <c r="H3124" s="313">
        <v>1086.0899999999999</v>
      </c>
      <c r="I3124" s="313">
        <v>888.42161999999985</v>
      </c>
      <c r="J3124" s="313">
        <v>701.61414000000002</v>
      </c>
      <c r="K3124" s="20">
        <v>21.8</v>
      </c>
      <c r="L3124" s="314">
        <v>0.5</v>
      </c>
      <c r="M3124" s="341">
        <v>4</v>
      </c>
      <c r="N3124" s="766"/>
      <c r="O3124" s="372">
        <f t="shared" si="114"/>
        <v>27478</v>
      </c>
      <c r="X3124" s="313">
        <v>23894</v>
      </c>
    </row>
    <row r="3125" spans="1:24" x14ac:dyDescent="0.3">
      <c r="A3125" s="77" t="s">
        <v>3167</v>
      </c>
      <c r="B3125" s="77" t="s">
        <v>5813</v>
      </c>
      <c r="C3125" s="29">
        <v>8</v>
      </c>
      <c r="D3125" s="29">
        <v>53</v>
      </c>
      <c r="E3125" s="29">
        <v>418</v>
      </c>
      <c r="F3125" s="29">
        <v>1750</v>
      </c>
      <c r="G3125" s="29" t="s">
        <v>228</v>
      </c>
      <c r="H3125" s="313">
        <v>1474.77</v>
      </c>
      <c r="I3125" s="313">
        <v>1206.36186</v>
      </c>
      <c r="J3125" s="313">
        <v>952.70141999999998</v>
      </c>
      <c r="K3125" s="20">
        <v>28.5</v>
      </c>
      <c r="L3125" s="314">
        <v>0.5</v>
      </c>
      <c r="M3125" s="341">
        <v>4</v>
      </c>
      <c r="N3125" s="766"/>
      <c r="O3125" s="372">
        <f t="shared" si="114"/>
        <v>37312</v>
      </c>
      <c r="T3125">
        <v>0.81799999999999995</v>
      </c>
      <c r="U3125">
        <v>0.64600000000000002</v>
      </c>
      <c r="X3125" s="313">
        <v>32445</v>
      </c>
    </row>
    <row r="3126" spans="1:24" x14ac:dyDescent="0.3">
      <c r="A3126" s="77" t="s">
        <v>3168</v>
      </c>
      <c r="B3126" s="77" t="s">
        <v>5814</v>
      </c>
      <c r="C3126" s="29">
        <v>10</v>
      </c>
      <c r="D3126" s="29">
        <v>53</v>
      </c>
      <c r="E3126" s="29">
        <v>522</v>
      </c>
      <c r="F3126" s="29">
        <v>1750</v>
      </c>
      <c r="G3126" s="29" t="s">
        <v>229</v>
      </c>
      <c r="H3126" s="313">
        <v>1863.45</v>
      </c>
      <c r="I3126" s="313">
        <v>1524.3020999999999</v>
      </c>
      <c r="J3126" s="313">
        <v>1203.7887000000001</v>
      </c>
      <c r="K3126" s="20">
        <v>35.1</v>
      </c>
      <c r="L3126" s="314">
        <v>0.5</v>
      </c>
      <c r="M3126" s="341">
        <v>6</v>
      </c>
      <c r="N3126" s="766"/>
      <c r="O3126" s="372">
        <f t="shared" si="114"/>
        <v>47145</v>
      </c>
      <c r="T3126">
        <f>ROUND(H3251*0.818,0)</f>
        <v>1636</v>
      </c>
      <c r="U3126">
        <f>ROUND(H3251*0.646,0)</f>
        <v>1292</v>
      </c>
      <c r="X3126" s="313">
        <v>40996</v>
      </c>
    </row>
    <row r="3127" spans="1:24" x14ac:dyDescent="0.3">
      <c r="A3127" s="77" t="s">
        <v>3169</v>
      </c>
      <c r="B3127" s="77" t="s">
        <v>5815</v>
      </c>
      <c r="C3127" s="29">
        <v>12</v>
      </c>
      <c r="D3127" s="29">
        <v>53</v>
      </c>
      <c r="E3127" s="29">
        <v>626</v>
      </c>
      <c r="F3127" s="29">
        <v>1750</v>
      </c>
      <c r="G3127" s="29" t="s">
        <v>230</v>
      </c>
      <c r="H3127" s="313">
        <v>2250.9</v>
      </c>
      <c r="I3127" s="313">
        <v>1841.2362000000001</v>
      </c>
      <c r="J3127" s="313">
        <v>1454.0814</v>
      </c>
      <c r="K3127" s="20">
        <v>49.1</v>
      </c>
      <c r="L3127" s="314">
        <v>0.5</v>
      </c>
      <c r="M3127" s="341">
        <v>6</v>
      </c>
      <c r="N3127" s="766"/>
      <c r="O3127" s="372">
        <f t="shared" si="114"/>
        <v>56948</v>
      </c>
      <c r="T3127">
        <f t="shared" ref="T3127:T3129" si="115">ROUND(H3252*0.818,0)</f>
        <v>2290</v>
      </c>
      <c r="U3127">
        <f t="shared" ref="U3127:U3129" si="116">ROUND(H3252*0.646,0)</f>
        <v>1809</v>
      </c>
      <c r="X3127" s="313">
        <v>49520</v>
      </c>
    </row>
    <row r="3128" spans="1:24" x14ac:dyDescent="0.3">
      <c r="A3128" s="77" t="s">
        <v>3170</v>
      </c>
      <c r="B3128" s="77" t="s">
        <v>5816</v>
      </c>
      <c r="C3128" s="29">
        <v>14</v>
      </c>
      <c r="D3128" s="29">
        <v>53</v>
      </c>
      <c r="E3128" s="29">
        <v>730</v>
      </c>
      <c r="F3128" s="29">
        <v>1750</v>
      </c>
      <c r="G3128" s="29" t="s">
        <v>231</v>
      </c>
      <c r="H3128" s="313">
        <v>2640</v>
      </c>
      <c r="I3128" s="313">
        <v>2159.52</v>
      </c>
      <c r="J3128" s="313">
        <v>1705.44</v>
      </c>
      <c r="K3128" s="20">
        <v>48.5</v>
      </c>
      <c r="L3128" s="314">
        <v>0.5</v>
      </c>
      <c r="M3128" s="341">
        <v>6</v>
      </c>
      <c r="N3128" s="766"/>
      <c r="O3128" s="372">
        <f t="shared" si="114"/>
        <v>66792</v>
      </c>
      <c r="T3128">
        <f t="shared" si="115"/>
        <v>2781</v>
      </c>
      <c r="U3128">
        <f t="shared" si="116"/>
        <v>2196</v>
      </c>
      <c r="X3128" s="313">
        <v>58080</v>
      </c>
    </row>
    <row r="3129" spans="1:24" x14ac:dyDescent="0.3">
      <c r="E3129" s="67"/>
      <c r="H3129" s="30"/>
      <c r="I3129" s="30"/>
      <c r="J3129" s="30"/>
      <c r="K3129" s="338"/>
      <c r="N3129" s="358"/>
      <c r="O3129" s="372">
        <f t="shared" si="114"/>
        <v>0</v>
      </c>
      <c r="T3129">
        <f t="shared" si="115"/>
        <v>3272</v>
      </c>
      <c r="U3129">
        <f t="shared" si="116"/>
        <v>2584</v>
      </c>
      <c r="X3129" s="30"/>
    </row>
    <row r="3130" spans="1:24" x14ac:dyDescent="0.3">
      <c r="B3130" s="325" t="s">
        <v>196</v>
      </c>
      <c r="E3130" s="67"/>
      <c r="H3130" s="30"/>
      <c r="I3130" s="30"/>
      <c r="J3130" s="30"/>
      <c r="K3130" s="338"/>
      <c r="N3130" s="358"/>
      <c r="O3130" s="372">
        <f t="shared" si="114"/>
        <v>0</v>
      </c>
      <c r="X3130" s="30"/>
    </row>
    <row r="3131" spans="1:24" x14ac:dyDescent="0.3">
      <c r="A3131" s="77" t="s">
        <v>3171</v>
      </c>
      <c r="B3131" s="77" t="s">
        <v>5817</v>
      </c>
      <c r="C3131" s="29">
        <v>4</v>
      </c>
      <c r="D3131" s="29">
        <v>53</v>
      </c>
      <c r="E3131" s="29">
        <v>210</v>
      </c>
      <c r="F3131" s="29">
        <v>2000</v>
      </c>
      <c r="G3131" s="29" t="s">
        <v>232</v>
      </c>
      <c r="H3131" s="313">
        <v>798</v>
      </c>
      <c r="I3131" s="313">
        <v>652.76400000000001</v>
      </c>
      <c r="J3131" s="313">
        <v>515.50800000000004</v>
      </c>
      <c r="K3131" s="20">
        <v>17</v>
      </c>
      <c r="L3131" s="314">
        <v>0.5</v>
      </c>
      <c r="M3131" s="341">
        <v>4</v>
      </c>
      <c r="N3131" s="766" t="s">
        <v>186</v>
      </c>
      <c r="O3131" s="372">
        <f t="shared" si="114"/>
        <v>20189</v>
      </c>
      <c r="X3131" s="313">
        <v>17556</v>
      </c>
    </row>
    <row r="3132" spans="1:24" x14ac:dyDescent="0.3">
      <c r="A3132" s="77" t="s">
        <v>3172</v>
      </c>
      <c r="B3132" s="77" t="s">
        <v>5818</v>
      </c>
      <c r="C3132" s="29">
        <v>6</v>
      </c>
      <c r="D3132" s="29">
        <v>53</v>
      </c>
      <c r="E3132" s="29">
        <v>314</v>
      </c>
      <c r="F3132" s="29">
        <v>2000</v>
      </c>
      <c r="G3132" s="29" t="s">
        <v>233</v>
      </c>
      <c r="H3132" s="313">
        <v>1242.3</v>
      </c>
      <c r="I3132" s="313">
        <v>1016.2013999999999</v>
      </c>
      <c r="J3132" s="313">
        <v>802.5258</v>
      </c>
      <c r="K3132" s="20">
        <v>24.6</v>
      </c>
      <c r="L3132" s="314">
        <v>0.5</v>
      </c>
      <c r="M3132" s="341">
        <v>4</v>
      </c>
      <c r="N3132" s="766"/>
      <c r="O3132" s="372">
        <f t="shared" si="114"/>
        <v>31430</v>
      </c>
      <c r="X3132" s="313">
        <v>27330</v>
      </c>
    </row>
    <row r="3133" spans="1:24" x14ac:dyDescent="0.3">
      <c r="A3133" s="77" t="s">
        <v>3173</v>
      </c>
      <c r="B3133" s="77" t="s">
        <v>5819</v>
      </c>
      <c r="C3133" s="29">
        <v>8</v>
      </c>
      <c r="D3133" s="29">
        <v>53</v>
      </c>
      <c r="E3133" s="29">
        <v>418</v>
      </c>
      <c r="F3133" s="29">
        <v>2000</v>
      </c>
      <c r="G3133" s="29" t="s">
        <v>234</v>
      </c>
      <c r="H3133" s="313">
        <v>1686.3300000000002</v>
      </c>
      <c r="I3133" s="313">
        <v>1379.41794</v>
      </c>
      <c r="J3133" s="313">
        <v>1089.3691800000001</v>
      </c>
      <c r="K3133" s="20">
        <v>32.200000000000003</v>
      </c>
      <c r="L3133" s="314">
        <v>0.5</v>
      </c>
      <c r="M3133" s="341">
        <v>4</v>
      </c>
      <c r="N3133" s="766"/>
      <c r="O3133" s="372">
        <f t="shared" si="114"/>
        <v>42664</v>
      </c>
      <c r="X3133" s="313">
        <v>37099</v>
      </c>
    </row>
    <row r="3134" spans="1:24" x14ac:dyDescent="0.3">
      <c r="A3134" s="77" t="s">
        <v>3174</v>
      </c>
      <c r="B3134" s="77" t="s">
        <v>5820</v>
      </c>
      <c r="C3134" s="29">
        <v>10</v>
      </c>
      <c r="D3134" s="29">
        <v>53</v>
      </c>
      <c r="E3134" s="29">
        <v>522</v>
      </c>
      <c r="F3134" s="29">
        <v>2000</v>
      </c>
      <c r="G3134" s="29" t="s">
        <v>235</v>
      </c>
      <c r="H3134" s="313">
        <v>2130.36</v>
      </c>
      <c r="I3134" s="313">
        <v>1742.6344799999999</v>
      </c>
      <c r="J3134" s="313">
        <v>1376.2125600000002</v>
      </c>
      <c r="K3134" s="20">
        <v>39.799999999999997</v>
      </c>
      <c r="L3134" s="314">
        <v>0.5</v>
      </c>
      <c r="M3134" s="341">
        <v>6</v>
      </c>
      <c r="N3134" s="766"/>
      <c r="O3134" s="372">
        <f t="shared" si="114"/>
        <v>53898</v>
      </c>
      <c r="X3134" s="313">
        <v>46868</v>
      </c>
    </row>
    <row r="3135" spans="1:24" x14ac:dyDescent="0.3">
      <c r="A3135" s="77" t="s">
        <v>3175</v>
      </c>
      <c r="B3135" s="77" t="s">
        <v>5821</v>
      </c>
      <c r="C3135" s="29">
        <v>12</v>
      </c>
      <c r="D3135" s="29">
        <v>53</v>
      </c>
      <c r="E3135" s="29">
        <v>626</v>
      </c>
      <c r="F3135" s="29">
        <v>2000</v>
      </c>
      <c r="G3135" s="29" t="s">
        <v>236</v>
      </c>
      <c r="H3135" s="313">
        <v>2573.1600000000003</v>
      </c>
      <c r="I3135" s="313">
        <v>2104.8448800000001</v>
      </c>
      <c r="J3135" s="313">
        <v>1662.2613600000002</v>
      </c>
      <c r="K3135" s="20">
        <v>43.7</v>
      </c>
      <c r="L3135" s="314">
        <v>0.5</v>
      </c>
      <c r="M3135" s="341">
        <v>6</v>
      </c>
      <c r="N3135" s="766"/>
      <c r="O3135" s="372">
        <f t="shared" si="114"/>
        <v>65102</v>
      </c>
      <c r="X3135" s="313">
        <v>56610</v>
      </c>
    </row>
    <row r="3136" spans="1:24" x14ac:dyDescent="0.3">
      <c r="A3136" s="77" t="s">
        <v>3176</v>
      </c>
      <c r="B3136" s="77" t="s">
        <v>5822</v>
      </c>
      <c r="C3136" s="29">
        <v>14</v>
      </c>
      <c r="D3136" s="29">
        <v>53</v>
      </c>
      <c r="E3136" s="29">
        <v>730</v>
      </c>
      <c r="F3136" s="29">
        <v>2000</v>
      </c>
      <c r="G3136" s="29" t="s">
        <v>237</v>
      </c>
      <c r="H3136" s="313">
        <v>3017</v>
      </c>
      <c r="I3136" s="313">
        <v>2467.9059999999999</v>
      </c>
      <c r="J3136" s="313">
        <v>1948.982</v>
      </c>
      <c r="K3136" s="20">
        <v>54.9</v>
      </c>
      <c r="L3136" s="314">
        <v>0.5</v>
      </c>
      <c r="M3136" s="341">
        <v>6</v>
      </c>
      <c r="N3136" s="766"/>
      <c r="O3136" s="372">
        <f t="shared" si="114"/>
        <v>76330</v>
      </c>
      <c r="X3136" s="313">
        <v>66374</v>
      </c>
    </row>
    <row r="3137" spans="1:24" x14ac:dyDescent="0.3">
      <c r="C3137" s="311"/>
      <c r="D3137" s="311"/>
      <c r="E3137" s="334"/>
      <c r="F3137" s="311"/>
      <c r="G3137" s="311"/>
      <c r="H3137" s="33"/>
      <c r="I3137" s="33"/>
      <c r="J3137" s="33"/>
      <c r="K3137" s="336"/>
      <c r="L3137" s="322"/>
      <c r="M3137" s="343"/>
      <c r="N3137" s="358"/>
      <c r="O3137" s="372">
        <f t="shared" si="114"/>
        <v>0</v>
      </c>
      <c r="X3137" s="33"/>
    </row>
    <row r="3138" spans="1:24" x14ac:dyDescent="0.3">
      <c r="B3138" s="325" t="s">
        <v>198</v>
      </c>
      <c r="E3138" s="67"/>
      <c r="H3138" s="33"/>
      <c r="I3138" s="33"/>
      <c r="J3138" s="33"/>
      <c r="K3138" s="338"/>
      <c r="N3138" s="358"/>
      <c r="O3138" s="372">
        <f t="shared" si="114"/>
        <v>0</v>
      </c>
      <c r="X3138" s="30"/>
    </row>
    <row r="3139" spans="1:24" x14ac:dyDescent="0.3">
      <c r="A3139" s="77" t="s">
        <v>3177</v>
      </c>
      <c r="B3139" s="77" t="s">
        <v>5823</v>
      </c>
      <c r="C3139" s="29">
        <v>4</v>
      </c>
      <c r="D3139" s="29">
        <v>53</v>
      </c>
      <c r="E3139" s="29">
        <v>210</v>
      </c>
      <c r="F3139" s="29">
        <v>2250</v>
      </c>
      <c r="G3139" s="29" t="s">
        <v>238</v>
      </c>
      <c r="H3139" s="313">
        <v>898</v>
      </c>
      <c r="I3139" s="313">
        <v>734.56399999999996</v>
      </c>
      <c r="J3139" s="313">
        <v>580.10800000000006</v>
      </c>
      <c r="K3139" s="20">
        <v>18.8</v>
      </c>
      <c r="L3139" s="314">
        <v>0.5</v>
      </c>
      <c r="M3139" s="341">
        <v>4</v>
      </c>
      <c r="N3139" s="766" t="s">
        <v>186</v>
      </c>
      <c r="O3139" s="372">
        <f t="shared" si="114"/>
        <v>22719</v>
      </c>
      <c r="X3139" s="313">
        <v>19756</v>
      </c>
    </row>
    <row r="3140" spans="1:24" x14ac:dyDescent="0.3">
      <c r="A3140" s="77" t="s">
        <v>3178</v>
      </c>
      <c r="B3140" s="77" t="s">
        <v>5824</v>
      </c>
      <c r="C3140" s="29">
        <v>6</v>
      </c>
      <c r="D3140" s="29">
        <v>53</v>
      </c>
      <c r="E3140" s="29">
        <v>314</v>
      </c>
      <c r="F3140" s="29">
        <v>2250</v>
      </c>
      <c r="G3140" s="29" t="s">
        <v>239</v>
      </c>
      <c r="H3140" s="313">
        <v>1397.28</v>
      </c>
      <c r="I3140" s="313">
        <v>1142.9750399999998</v>
      </c>
      <c r="J3140" s="313">
        <v>902.64287999999999</v>
      </c>
      <c r="K3140" s="20">
        <v>27.3</v>
      </c>
      <c r="L3140" s="314">
        <v>0.5</v>
      </c>
      <c r="M3140" s="341">
        <v>4</v>
      </c>
      <c r="N3140" s="766"/>
      <c r="O3140" s="372">
        <f t="shared" si="114"/>
        <v>35351</v>
      </c>
      <c r="X3140" s="313">
        <v>30740</v>
      </c>
    </row>
    <row r="3141" spans="1:24" x14ac:dyDescent="0.3">
      <c r="A3141" s="77" t="s">
        <v>3179</v>
      </c>
      <c r="B3141" s="77" t="s">
        <v>5825</v>
      </c>
      <c r="C3141" s="29">
        <v>8</v>
      </c>
      <c r="D3141" s="29">
        <v>53</v>
      </c>
      <c r="E3141" s="29">
        <v>418</v>
      </c>
      <c r="F3141" s="29">
        <v>2250</v>
      </c>
      <c r="G3141" s="29" t="s">
        <v>240</v>
      </c>
      <c r="H3141" s="313">
        <v>1896.66</v>
      </c>
      <c r="I3141" s="313">
        <v>1551.4678799999999</v>
      </c>
      <c r="J3141" s="313">
        <v>1225.2423600000002</v>
      </c>
      <c r="K3141" s="20">
        <v>35.799999999999997</v>
      </c>
      <c r="L3141" s="314">
        <v>0.5</v>
      </c>
      <c r="M3141" s="341">
        <v>4</v>
      </c>
      <c r="N3141" s="766"/>
      <c r="O3141" s="372">
        <f t="shared" si="114"/>
        <v>47986</v>
      </c>
      <c r="X3141" s="313">
        <v>41727</v>
      </c>
    </row>
    <row r="3142" spans="1:24" x14ac:dyDescent="0.3">
      <c r="A3142" s="77" t="s">
        <v>3180</v>
      </c>
      <c r="B3142" s="77" t="s">
        <v>5826</v>
      </c>
      <c r="C3142" s="29">
        <v>10</v>
      </c>
      <c r="D3142" s="29">
        <v>53</v>
      </c>
      <c r="E3142" s="29">
        <v>522</v>
      </c>
      <c r="F3142" s="29">
        <v>2250</v>
      </c>
      <c r="G3142" s="29" t="s">
        <v>241</v>
      </c>
      <c r="H3142" s="313">
        <v>2396.04</v>
      </c>
      <c r="I3142" s="313">
        <v>1959.9607199999998</v>
      </c>
      <c r="J3142" s="313">
        <v>1547.84184</v>
      </c>
      <c r="K3142" s="20">
        <v>44.3</v>
      </c>
      <c r="L3142" s="314">
        <v>0.5</v>
      </c>
      <c r="M3142" s="341">
        <v>6</v>
      </c>
      <c r="N3142" s="766"/>
      <c r="O3142" s="372">
        <f t="shared" si="114"/>
        <v>60620</v>
      </c>
      <c r="X3142" s="313">
        <v>52713</v>
      </c>
    </row>
    <row r="3143" spans="1:24" x14ac:dyDescent="0.3">
      <c r="A3143" s="77" t="s">
        <v>3181</v>
      </c>
      <c r="B3143" s="77" t="s">
        <v>5827</v>
      </c>
      <c r="C3143" s="29">
        <v>12</v>
      </c>
      <c r="D3143" s="29">
        <v>53</v>
      </c>
      <c r="E3143" s="29">
        <v>626</v>
      </c>
      <c r="F3143" s="29">
        <v>2250</v>
      </c>
      <c r="G3143" s="29" t="s">
        <v>242</v>
      </c>
      <c r="H3143" s="313">
        <v>2894.19</v>
      </c>
      <c r="I3143" s="313">
        <v>2367.44742</v>
      </c>
      <c r="J3143" s="313">
        <v>1869.6467400000001</v>
      </c>
      <c r="K3143" s="20">
        <v>52.8</v>
      </c>
      <c r="L3143" s="314">
        <v>0.5</v>
      </c>
      <c r="M3143" s="341">
        <v>6</v>
      </c>
      <c r="N3143" s="766"/>
      <c r="O3143" s="372">
        <f t="shared" si="114"/>
        <v>73223</v>
      </c>
      <c r="X3143" s="313">
        <v>63672</v>
      </c>
    </row>
    <row r="3144" spans="1:24" x14ac:dyDescent="0.3">
      <c r="A3144" s="77" t="s">
        <v>3182</v>
      </c>
      <c r="B3144" s="77" t="s">
        <v>5828</v>
      </c>
      <c r="C3144" s="29">
        <v>14</v>
      </c>
      <c r="D3144" s="29">
        <v>53</v>
      </c>
      <c r="E3144" s="29">
        <v>730</v>
      </c>
      <c r="F3144" s="29">
        <v>2250</v>
      </c>
      <c r="G3144" s="29" t="s">
        <v>243</v>
      </c>
      <c r="H3144" s="313">
        <v>3394</v>
      </c>
      <c r="I3144" s="313">
        <v>2776.2919999999999</v>
      </c>
      <c r="J3144" s="313">
        <v>2192.5239999999999</v>
      </c>
      <c r="K3144" s="20">
        <v>61.3</v>
      </c>
      <c r="L3144" s="314">
        <v>0.5</v>
      </c>
      <c r="M3144" s="341">
        <v>6</v>
      </c>
      <c r="N3144" s="766"/>
      <c r="O3144" s="372">
        <f t="shared" si="114"/>
        <v>85868</v>
      </c>
      <c r="X3144" s="313">
        <v>74668</v>
      </c>
    </row>
    <row r="3145" spans="1:24" x14ac:dyDescent="0.3">
      <c r="E3145" s="67"/>
      <c r="H3145" s="30"/>
      <c r="I3145" s="30"/>
      <c r="J3145" s="30"/>
      <c r="K3145" s="338"/>
      <c r="N3145" s="358"/>
      <c r="O3145" s="372">
        <f t="shared" si="114"/>
        <v>0</v>
      </c>
      <c r="X3145" s="30"/>
    </row>
    <row r="3146" spans="1:24" x14ac:dyDescent="0.3">
      <c r="B3146" s="325" t="s">
        <v>199</v>
      </c>
      <c r="E3146" s="67"/>
      <c r="H3146" s="30"/>
      <c r="I3146" s="30"/>
      <c r="J3146" s="30"/>
      <c r="K3146" s="338"/>
      <c r="N3146" s="358"/>
      <c r="O3146" s="372">
        <f t="shared" si="114"/>
        <v>0</v>
      </c>
      <c r="X3146" s="30"/>
    </row>
    <row r="3147" spans="1:24" x14ac:dyDescent="0.3">
      <c r="A3147" s="77" t="s">
        <v>3183</v>
      </c>
      <c r="B3147" s="77" t="s">
        <v>5829</v>
      </c>
      <c r="C3147" s="29">
        <v>4</v>
      </c>
      <c r="D3147" s="29">
        <v>53</v>
      </c>
      <c r="E3147" s="29">
        <v>210</v>
      </c>
      <c r="F3147" s="29">
        <v>2500</v>
      </c>
      <c r="G3147" s="29" t="s">
        <v>244</v>
      </c>
      <c r="H3147" s="313">
        <v>998</v>
      </c>
      <c r="I3147" s="313">
        <v>816.36399999999992</v>
      </c>
      <c r="J3147" s="313">
        <v>644.70799999999997</v>
      </c>
      <c r="K3147" s="20">
        <v>20.7</v>
      </c>
      <c r="L3147" s="314">
        <v>0.5</v>
      </c>
      <c r="M3147" s="341">
        <v>4</v>
      </c>
      <c r="N3147" s="766" t="s">
        <v>186</v>
      </c>
      <c r="O3147" s="372">
        <f t="shared" si="114"/>
        <v>25249</v>
      </c>
      <c r="X3147" s="313">
        <v>21956</v>
      </c>
    </row>
    <row r="3148" spans="1:24" x14ac:dyDescent="0.3">
      <c r="A3148" s="77" t="s">
        <v>3184</v>
      </c>
      <c r="B3148" s="77" t="s">
        <v>5830</v>
      </c>
      <c r="C3148" s="29">
        <v>6</v>
      </c>
      <c r="D3148" s="29">
        <v>53</v>
      </c>
      <c r="E3148" s="29">
        <v>314</v>
      </c>
      <c r="F3148" s="29">
        <v>2500</v>
      </c>
      <c r="G3148" s="29" t="s">
        <v>245</v>
      </c>
      <c r="H3148" s="313">
        <v>1552.26</v>
      </c>
      <c r="I3148" s="313">
        <v>1269.7486799999999</v>
      </c>
      <c r="J3148" s="313">
        <v>1002.75996</v>
      </c>
      <c r="K3148" s="20">
        <v>30.1</v>
      </c>
      <c r="L3148" s="314">
        <v>0.5</v>
      </c>
      <c r="M3148" s="341">
        <v>4</v>
      </c>
      <c r="N3148" s="766"/>
      <c r="O3148" s="372">
        <f t="shared" si="114"/>
        <v>39273</v>
      </c>
      <c r="X3148" s="313">
        <v>34150</v>
      </c>
    </row>
    <row r="3149" spans="1:24" x14ac:dyDescent="0.3">
      <c r="A3149" s="77" t="s">
        <v>3185</v>
      </c>
      <c r="B3149" s="77" t="s">
        <v>5831</v>
      </c>
      <c r="C3149" s="29">
        <v>8</v>
      </c>
      <c r="D3149" s="29">
        <v>53</v>
      </c>
      <c r="E3149" s="29">
        <v>418</v>
      </c>
      <c r="F3149" s="29">
        <v>2500</v>
      </c>
      <c r="G3149" s="29" t="s">
        <v>246</v>
      </c>
      <c r="H3149" s="313">
        <v>2106.9899999999998</v>
      </c>
      <c r="I3149" s="313">
        <v>1723.5178199999998</v>
      </c>
      <c r="J3149" s="313">
        <v>1361.11554</v>
      </c>
      <c r="K3149" s="20">
        <v>39.5</v>
      </c>
      <c r="L3149" s="314">
        <v>0.5</v>
      </c>
      <c r="M3149" s="341">
        <v>4</v>
      </c>
      <c r="N3149" s="766"/>
      <c r="O3149" s="372">
        <f t="shared" ref="O3149:O3212" si="117">ROUND(X3149*1.15,0)</f>
        <v>53307</v>
      </c>
      <c r="X3149" s="313">
        <v>46354</v>
      </c>
    </row>
    <row r="3150" spans="1:24" x14ac:dyDescent="0.3">
      <c r="A3150" s="77" t="s">
        <v>3186</v>
      </c>
      <c r="B3150" s="77" t="s">
        <v>5832</v>
      </c>
      <c r="C3150" s="29">
        <v>10</v>
      </c>
      <c r="D3150" s="29">
        <v>53</v>
      </c>
      <c r="E3150" s="29">
        <v>522</v>
      </c>
      <c r="F3150" s="29">
        <v>2500</v>
      </c>
      <c r="G3150" s="29" t="s">
        <v>247</v>
      </c>
      <c r="H3150" s="313">
        <v>2662.95</v>
      </c>
      <c r="I3150" s="313">
        <v>2178.2930999999999</v>
      </c>
      <c r="J3150" s="313">
        <v>1720.2656999999999</v>
      </c>
      <c r="K3150" s="20">
        <v>48.9</v>
      </c>
      <c r="L3150" s="314">
        <v>0.5</v>
      </c>
      <c r="M3150" s="341">
        <v>6</v>
      </c>
      <c r="N3150" s="766"/>
      <c r="O3150" s="372">
        <f t="shared" si="117"/>
        <v>67373</v>
      </c>
      <c r="X3150" s="313">
        <v>58585</v>
      </c>
    </row>
    <row r="3151" spans="1:24" x14ac:dyDescent="0.3">
      <c r="A3151" s="77" t="s">
        <v>3187</v>
      </c>
      <c r="B3151" s="77" t="s">
        <v>5833</v>
      </c>
      <c r="C3151" s="29">
        <v>12</v>
      </c>
      <c r="D3151" s="29">
        <v>53</v>
      </c>
      <c r="E3151" s="29">
        <v>626</v>
      </c>
      <c r="F3151" s="29">
        <v>2500</v>
      </c>
      <c r="G3151" s="29" t="s">
        <v>248</v>
      </c>
      <c r="H3151" s="313">
        <v>3217.68</v>
      </c>
      <c r="I3151" s="313">
        <v>2632.0622399999997</v>
      </c>
      <c r="J3151" s="313">
        <v>2078.6212799999998</v>
      </c>
      <c r="K3151" s="20">
        <v>58.3</v>
      </c>
      <c r="L3151" s="314">
        <v>0.5</v>
      </c>
      <c r="M3151" s="341">
        <v>6</v>
      </c>
      <c r="N3151" s="766"/>
      <c r="O3151" s="372">
        <f t="shared" si="117"/>
        <v>81407</v>
      </c>
      <c r="X3151" s="313">
        <v>70789</v>
      </c>
    </row>
    <row r="3152" spans="1:24" x14ac:dyDescent="0.3">
      <c r="A3152" s="77" t="s">
        <v>3188</v>
      </c>
      <c r="B3152" s="77" t="s">
        <v>5834</v>
      </c>
      <c r="C3152" s="29">
        <v>14</v>
      </c>
      <c r="D3152" s="29">
        <v>53</v>
      </c>
      <c r="E3152" s="29">
        <v>730</v>
      </c>
      <c r="F3152" s="29">
        <v>2500</v>
      </c>
      <c r="G3152" s="29" t="s">
        <v>249</v>
      </c>
      <c r="H3152" s="313">
        <v>3772</v>
      </c>
      <c r="I3152" s="313">
        <v>3085.4959999999996</v>
      </c>
      <c r="J3152" s="313">
        <v>2436.712</v>
      </c>
      <c r="K3152" s="20">
        <v>67.7</v>
      </c>
      <c r="L3152" s="314">
        <v>0.5</v>
      </c>
      <c r="M3152" s="341">
        <v>6</v>
      </c>
      <c r="N3152" s="766"/>
      <c r="O3152" s="372">
        <f t="shared" si="117"/>
        <v>95432</v>
      </c>
      <c r="X3152" s="313">
        <v>82984</v>
      </c>
    </row>
    <row r="3153" spans="1:24" x14ac:dyDescent="0.3">
      <c r="A3153" s="77"/>
      <c r="B3153" s="77"/>
      <c r="C3153" s="29"/>
      <c r="D3153" s="29"/>
      <c r="E3153" s="29"/>
      <c r="F3153" s="29"/>
      <c r="G3153" s="29"/>
      <c r="H3153" s="313"/>
      <c r="I3153" s="313"/>
      <c r="J3153" s="313"/>
      <c r="K3153" s="20"/>
      <c r="L3153" s="314"/>
      <c r="M3153" s="341"/>
      <c r="N3153" s="359"/>
      <c r="O3153" s="372">
        <f t="shared" si="117"/>
        <v>0</v>
      </c>
      <c r="X3153" s="313"/>
    </row>
    <row r="3154" spans="1:24" x14ac:dyDescent="0.3">
      <c r="A3154" s="77" t="s">
        <v>3189</v>
      </c>
      <c r="B3154" s="77" t="s">
        <v>5835</v>
      </c>
      <c r="C3154" s="29">
        <v>4</v>
      </c>
      <c r="D3154" s="29">
        <v>106</v>
      </c>
      <c r="E3154" s="29">
        <v>210</v>
      </c>
      <c r="F3154" s="29">
        <v>1750</v>
      </c>
      <c r="G3154" s="29" t="s">
        <v>226</v>
      </c>
      <c r="H3154" s="313">
        <v>1397.28</v>
      </c>
      <c r="I3154" s="313">
        <v>1142.9750399999998</v>
      </c>
      <c r="J3154" s="313">
        <v>902.64287999999999</v>
      </c>
      <c r="K3154" s="20">
        <v>27.9</v>
      </c>
      <c r="L3154" s="314">
        <v>0.5</v>
      </c>
      <c r="M3154" s="341">
        <v>4</v>
      </c>
      <c r="N3154" s="783" t="s">
        <v>186</v>
      </c>
      <c r="O3154" s="372">
        <f t="shared" si="117"/>
        <v>35351</v>
      </c>
      <c r="P3154">
        <v>1397</v>
      </c>
      <c r="X3154" s="313">
        <v>30740</v>
      </c>
    </row>
    <row r="3155" spans="1:24" x14ac:dyDescent="0.3">
      <c r="A3155" s="77" t="s">
        <v>3190</v>
      </c>
      <c r="B3155" s="77" t="s">
        <v>5836</v>
      </c>
      <c r="C3155" s="29">
        <v>6</v>
      </c>
      <c r="D3155" s="29">
        <v>106</v>
      </c>
      <c r="E3155" s="29">
        <v>314</v>
      </c>
      <c r="F3155" s="29">
        <v>1750</v>
      </c>
      <c r="G3155" s="29" t="s">
        <v>227</v>
      </c>
      <c r="H3155" s="313">
        <v>2172.1799999999998</v>
      </c>
      <c r="I3155" s="313">
        <v>1776.8432399999997</v>
      </c>
      <c r="J3155" s="313">
        <v>1403.22828</v>
      </c>
      <c r="K3155" s="20">
        <v>41.6</v>
      </c>
      <c r="L3155" s="314">
        <v>0.5</v>
      </c>
      <c r="M3155" s="341">
        <v>4</v>
      </c>
      <c r="N3155" s="783"/>
      <c r="O3155" s="372">
        <f t="shared" si="117"/>
        <v>54955</v>
      </c>
      <c r="P3155">
        <v>2172</v>
      </c>
      <c r="X3155" s="313">
        <v>47787</v>
      </c>
    </row>
    <row r="3156" spans="1:24" x14ac:dyDescent="0.3">
      <c r="A3156" s="77" t="s">
        <v>3191</v>
      </c>
      <c r="B3156" s="77" t="s">
        <v>5837</v>
      </c>
      <c r="C3156" s="29">
        <v>8</v>
      </c>
      <c r="D3156" s="29">
        <v>106</v>
      </c>
      <c r="E3156" s="29">
        <v>418</v>
      </c>
      <c r="F3156" s="29">
        <v>1750</v>
      </c>
      <c r="G3156" s="29" t="s">
        <v>228</v>
      </c>
      <c r="H3156" s="313">
        <v>2949.54</v>
      </c>
      <c r="I3156" s="313">
        <v>2412.72372</v>
      </c>
      <c r="J3156" s="313">
        <v>1905.40284</v>
      </c>
      <c r="K3156" s="20">
        <v>55.4</v>
      </c>
      <c r="L3156" s="314">
        <v>0.5</v>
      </c>
      <c r="M3156" s="341">
        <v>6</v>
      </c>
      <c r="N3156" s="783"/>
      <c r="O3156" s="372">
        <f t="shared" si="117"/>
        <v>74624</v>
      </c>
      <c r="P3156">
        <v>2950</v>
      </c>
      <c r="X3156" s="313">
        <v>64890</v>
      </c>
    </row>
    <row r="3157" spans="1:24" x14ac:dyDescent="0.3">
      <c r="A3157" s="77" t="s">
        <v>3192</v>
      </c>
      <c r="B3157" s="77" t="s">
        <v>5838</v>
      </c>
      <c r="C3157" s="29">
        <v>10</v>
      </c>
      <c r="D3157" s="29">
        <v>106</v>
      </c>
      <c r="E3157" s="29">
        <v>522</v>
      </c>
      <c r="F3157" s="29">
        <v>1750</v>
      </c>
      <c r="G3157" s="29" t="s">
        <v>229</v>
      </c>
      <c r="H3157" s="313">
        <v>3726.9</v>
      </c>
      <c r="I3157" s="313">
        <v>3048.6041999999998</v>
      </c>
      <c r="J3157" s="313">
        <v>2407.5774000000001</v>
      </c>
      <c r="K3157" s="20">
        <v>69.2</v>
      </c>
      <c r="L3157" s="314">
        <v>0.5</v>
      </c>
      <c r="M3157" s="341">
        <v>6</v>
      </c>
      <c r="N3157" s="783"/>
      <c r="O3157" s="372">
        <f t="shared" si="117"/>
        <v>94291</v>
      </c>
      <c r="P3157">
        <v>3727</v>
      </c>
      <c r="X3157" s="313">
        <v>81992</v>
      </c>
    </row>
    <row r="3158" spans="1:24" x14ac:dyDescent="0.3">
      <c r="E3158" s="67"/>
      <c r="H3158" s="30"/>
      <c r="I3158" s="30"/>
      <c r="J3158" s="30"/>
      <c r="K3158" s="338"/>
      <c r="O3158" s="372">
        <f t="shared" si="117"/>
        <v>0</v>
      </c>
      <c r="X3158" s="30"/>
    </row>
    <row r="3159" spans="1:24" x14ac:dyDescent="0.3">
      <c r="B3159" s="325" t="s">
        <v>196</v>
      </c>
      <c r="E3159" s="67"/>
      <c r="H3159" s="30"/>
      <c r="I3159" s="30"/>
      <c r="J3159" s="30"/>
      <c r="K3159" s="338"/>
      <c r="O3159" s="372">
        <f t="shared" si="117"/>
        <v>0</v>
      </c>
      <c r="X3159" s="30"/>
    </row>
    <row r="3160" spans="1:24" x14ac:dyDescent="0.3">
      <c r="A3160" s="77" t="s">
        <v>3193</v>
      </c>
      <c r="B3160" s="77" t="s">
        <v>5839</v>
      </c>
      <c r="C3160" s="29">
        <v>4</v>
      </c>
      <c r="D3160" s="29">
        <v>106</v>
      </c>
      <c r="E3160" s="29">
        <v>210</v>
      </c>
      <c r="F3160" s="29">
        <v>2000</v>
      </c>
      <c r="G3160" s="29" t="s">
        <v>232</v>
      </c>
      <c r="H3160" s="313">
        <v>1596.54</v>
      </c>
      <c r="I3160" s="313">
        <v>1305.9697199999998</v>
      </c>
      <c r="J3160" s="313">
        <v>1031.36484</v>
      </c>
      <c r="K3160" s="20">
        <v>31.5</v>
      </c>
      <c r="L3160" s="314">
        <v>0.5</v>
      </c>
      <c r="M3160" s="341">
        <v>4</v>
      </c>
      <c r="N3160" s="783" t="s">
        <v>186</v>
      </c>
      <c r="O3160" s="372">
        <f t="shared" si="117"/>
        <v>40393</v>
      </c>
      <c r="X3160" s="313">
        <v>35124</v>
      </c>
    </row>
    <row r="3161" spans="1:24" x14ac:dyDescent="0.3">
      <c r="A3161" s="77" t="s">
        <v>3194</v>
      </c>
      <c r="B3161" s="77" t="s">
        <v>5840</v>
      </c>
      <c r="C3161" s="29">
        <v>6</v>
      </c>
      <c r="D3161" s="29">
        <v>106</v>
      </c>
      <c r="E3161" s="29">
        <v>314</v>
      </c>
      <c r="F3161" s="29">
        <v>2000</v>
      </c>
      <c r="G3161" s="29" t="s">
        <v>233</v>
      </c>
      <c r="H3161" s="313">
        <v>2484.6</v>
      </c>
      <c r="I3161" s="313">
        <v>2032.4027999999998</v>
      </c>
      <c r="J3161" s="313">
        <v>1605.0516</v>
      </c>
      <c r="K3161" s="20">
        <v>47.1</v>
      </c>
      <c r="L3161" s="314">
        <v>0.5</v>
      </c>
      <c r="M3161" s="341">
        <v>4</v>
      </c>
      <c r="N3161" s="783"/>
      <c r="O3161" s="372">
        <f t="shared" si="117"/>
        <v>62861</v>
      </c>
      <c r="X3161" s="313">
        <v>54662</v>
      </c>
    </row>
    <row r="3162" spans="1:24" x14ac:dyDescent="0.3">
      <c r="A3162" s="77" t="s">
        <v>3195</v>
      </c>
      <c r="B3162" s="77" t="s">
        <v>5841</v>
      </c>
      <c r="C3162" s="29">
        <v>8</v>
      </c>
      <c r="D3162" s="29">
        <v>106</v>
      </c>
      <c r="E3162" s="29">
        <v>418</v>
      </c>
      <c r="F3162" s="29">
        <v>2000</v>
      </c>
      <c r="G3162" s="29" t="s">
        <v>234</v>
      </c>
      <c r="H3162" s="313">
        <v>3372.6600000000003</v>
      </c>
      <c r="I3162" s="313">
        <v>2758.8358800000001</v>
      </c>
      <c r="J3162" s="313">
        <v>2178.7383600000003</v>
      </c>
      <c r="K3162" s="20">
        <v>62.7</v>
      </c>
      <c r="L3162" s="314">
        <v>0.5</v>
      </c>
      <c r="M3162" s="341">
        <v>6</v>
      </c>
      <c r="N3162" s="783"/>
      <c r="O3162" s="372">
        <f t="shared" si="117"/>
        <v>85329</v>
      </c>
      <c r="X3162" s="313">
        <v>74199</v>
      </c>
    </row>
    <row r="3163" spans="1:24" x14ac:dyDescent="0.3">
      <c r="A3163" s="77" t="s">
        <v>3196</v>
      </c>
      <c r="B3163" s="77" t="s">
        <v>5842</v>
      </c>
      <c r="C3163" s="29">
        <v>10</v>
      </c>
      <c r="D3163" s="29">
        <v>106</v>
      </c>
      <c r="E3163" s="29">
        <v>522</v>
      </c>
      <c r="F3163" s="29">
        <v>2000</v>
      </c>
      <c r="G3163" s="29" t="s">
        <v>235</v>
      </c>
      <c r="H3163" s="313">
        <v>4260.72</v>
      </c>
      <c r="I3163" s="313">
        <v>3485.2689599999999</v>
      </c>
      <c r="J3163" s="313">
        <v>2752.4251200000003</v>
      </c>
      <c r="K3163" s="20">
        <v>78.3</v>
      </c>
      <c r="L3163" s="314">
        <v>0.5</v>
      </c>
      <c r="M3163" s="341">
        <v>6</v>
      </c>
      <c r="N3163" s="783"/>
      <c r="O3163" s="372">
        <f t="shared" si="117"/>
        <v>107796</v>
      </c>
      <c r="X3163" s="313">
        <v>93736</v>
      </c>
    </row>
    <row r="3164" spans="1:24" x14ac:dyDescent="0.3">
      <c r="C3164" s="311"/>
      <c r="D3164" s="311"/>
      <c r="E3164" s="334"/>
      <c r="F3164" s="311"/>
      <c r="G3164" s="311"/>
      <c r="H3164" s="33"/>
      <c r="I3164" s="33"/>
      <c r="J3164" s="33"/>
      <c r="K3164" s="336"/>
      <c r="L3164" s="322"/>
      <c r="M3164" s="343"/>
      <c r="O3164" s="372">
        <f t="shared" si="117"/>
        <v>0</v>
      </c>
      <c r="X3164" s="33"/>
    </row>
    <row r="3165" spans="1:24" x14ac:dyDescent="0.3">
      <c r="B3165" s="325" t="s">
        <v>198</v>
      </c>
      <c r="E3165" s="67"/>
      <c r="H3165" s="33"/>
      <c r="I3165" s="33"/>
      <c r="J3165" s="33"/>
      <c r="K3165" s="338"/>
      <c r="O3165" s="372">
        <f t="shared" si="117"/>
        <v>0</v>
      </c>
      <c r="X3165" s="30"/>
    </row>
    <row r="3166" spans="1:24" x14ac:dyDescent="0.3">
      <c r="A3166" s="77" t="s">
        <v>3197</v>
      </c>
      <c r="B3166" s="77" t="s">
        <v>5843</v>
      </c>
      <c r="C3166" s="29">
        <v>4</v>
      </c>
      <c r="D3166" s="29">
        <v>106</v>
      </c>
      <c r="E3166" s="29">
        <v>210</v>
      </c>
      <c r="F3166" s="29">
        <v>2250</v>
      </c>
      <c r="G3166" s="29" t="s">
        <v>238</v>
      </c>
      <c r="H3166" s="313">
        <v>1795.8</v>
      </c>
      <c r="I3166" s="313">
        <v>1468.9643999999998</v>
      </c>
      <c r="J3166" s="313">
        <v>1160.0868</v>
      </c>
      <c r="K3166" s="20">
        <v>35.200000000000003</v>
      </c>
      <c r="L3166" s="314">
        <v>0.5</v>
      </c>
      <c r="M3166" s="341">
        <v>4</v>
      </c>
      <c r="N3166" s="783" t="s">
        <v>186</v>
      </c>
      <c r="O3166" s="372">
        <f t="shared" si="117"/>
        <v>45433</v>
      </c>
      <c r="X3166" s="313">
        <v>39507</v>
      </c>
    </row>
    <row r="3167" spans="1:24" x14ac:dyDescent="0.3">
      <c r="A3167" s="77" t="s">
        <v>3198</v>
      </c>
      <c r="B3167" s="77" t="s">
        <v>5844</v>
      </c>
      <c r="C3167" s="29">
        <v>6</v>
      </c>
      <c r="D3167" s="29">
        <v>106</v>
      </c>
      <c r="E3167" s="29">
        <v>314</v>
      </c>
      <c r="F3167" s="29">
        <v>2250</v>
      </c>
      <c r="G3167" s="29" t="s">
        <v>239</v>
      </c>
      <c r="H3167" s="313">
        <v>2794.56</v>
      </c>
      <c r="I3167" s="313">
        <v>2285.9500799999996</v>
      </c>
      <c r="J3167" s="313">
        <v>1805.28576</v>
      </c>
      <c r="K3167" s="20">
        <v>52.6</v>
      </c>
      <c r="L3167" s="314">
        <v>0.5</v>
      </c>
      <c r="M3167" s="341">
        <v>4</v>
      </c>
      <c r="N3167" s="783"/>
      <c r="O3167" s="372">
        <f t="shared" si="117"/>
        <v>70702</v>
      </c>
      <c r="X3167" s="313">
        <v>61480</v>
      </c>
    </row>
    <row r="3168" spans="1:24" x14ac:dyDescent="0.3">
      <c r="A3168" s="77" t="s">
        <v>3199</v>
      </c>
      <c r="B3168" s="77" t="s">
        <v>5845</v>
      </c>
      <c r="C3168" s="29">
        <v>8</v>
      </c>
      <c r="D3168" s="29">
        <v>106</v>
      </c>
      <c r="E3168" s="29">
        <v>418</v>
      </c>
      <c r="F3168" s="29">
        <v>2250</v>
      </c>
      <c r="G3168" s="29" t="s">
        <v>240</v>
      </c>
      <c r="H3168" s="313">
        <v>3793.32</v>
      </c>
      <c r="I3168" s="313">
        <v>3102.9357599999998</v>
      </c>
      <c r="J3168" s="313">
        <v>2450.4847200000004</v>
      </c>
      <c r="K3168" s="20">
        <v>70.099999999999994</v>
      </c>
      <c r="L3168" s="314">
        <v>0.5</v>
      </c>
      <c r="M3168" s="341">
        <v>6</v>
      </c>
      <c r="N3168" s="783"/>
      <c r="O3168" s="372">
        <f t="shared" si="117"/>
        <v>95971</v>
      </c>
      <c r="X3168" s="313">
        <v>83453</v>
      </c>
    </row>
    <row r="3169" spans="1:24" x14ac:dyDescent="0.3">
      <c r="A3169" s="77" t="s">
        <v>3200</v>
      </c>
      <c r="B3169" s="77" t="s">
        <v>5846</v>
      </c>
      <c r="C3169" s="29">
        <v>10</v>
      </c>
      <c r="D3169" s="29">
        <v>106</v>
      </c>
      <c r="E3169" s="29">
        <v>522</v>
      </c>
      <c r="F3169" s="29">
        <v>2250</v>
      </c>
      <c r="G3169" s="29" t="s">
        <v>241</v>
      </c>
      <c r="H3169" s="313">
        <v>4792.08</v>
      </c>
      <c r="I3169" s="313">
        <v>3919.9214399999996</v>
      </c>
      <c r="J3169" s="313">
        <v>3095.6836800000001</v>
      </c>
      <c r="K3169" s="20">
        <v>87.5</v>
      </c>
      <c r="L3169" s="314">
        <v>0.5</v>
      </c>
      <c r="M3169" s="341">
        <v>6</v>
      </c>
      <c r="N3169" s="783"/>
      <c r="O3169" s="372">
        <f t="shared" si="117"/>
        <v>121240</v>
      </c>
      <c r="X3169" s="313">
        <v>105426</v>
      </c>
    </row>
    <row r="3170" spans="1:24" x14ac:dyDescent="0.3">
      <c r="E3170" s="67"/>
      <c r="H3170" s="30"/>
      <c r="I3170" s="30"/>
      <c r="J3170" s="30"/>
      <c r="K3170" s="338"/>
      <c r="O3170" s="372">
        <f t="shared" si="117"/>
        <v>0</v>
      </c>
      <c r="X3170" s="30"/>
    </row>
    <row r="3171" spans="1:24" x14ac:dyDescent="0.3">
      <c r="B3171" s="325" t="s">
        <v>199</v>
      </c>
      <c r="E3171" s="67"/>
      <c r="H3171" s="30"/>
      <c r="I3171" s="30"/>
      <c r="J3171" s="30"/>
      <c r="K3171" s="338"/>
      <c r="O3171" s="372">
        <f t="shared" si="117"/>
        <v>0</v>
      </c>
      <c r="X3171" s="30"/>
    </row>
    <row r="3172" spans="1:24" x14ac:dyDescent="0.3">
      <c r="A3172" s="77" t="s">
        <v>3201</v>
      </c>
      <c r="B3172" s="77" t="s">
        <v>5847</v>
      </c>
      <c r="C3172" s="29">
        <v>4</v>
      </c>
      <c r="D3172" s="29">
        <v>106</v>
      </c>
      <c r="E3172" s="29">
        <v>210</v>
      </c>
      <c r="F3172" s="29">
        <v>2500</v>
      </c>
      <c r="G3172" s="29" t="s">
        <v>244</v>
      </c>
      <c r="H3172" s="313">
        <v>1995.06</v>
      </c>
      <c r="I3172" s="313">
        <v>1631.9590799999999</v>
      </c>
      <c r="J3172" s="313">
        <v>1288.8087599999999</v>
      </c>
      <c r="K3172" s="20">
        <v>38.799999999999997</v>
      </c>
      <c r="L3172" s="314">
        <v>0.5</v>
      </c>
      <c r="M3172" s="341">
        <v>4</v>
      </c>
      <c r="N3172" s="783" t="s">
        <v>186</v>
      </c>
      <c r="O3172" s="372">
        <f t="shared" si="117"/>
        <v>50476</v>
      </c>
      <c r="X3172" s="313">
        <v>43892</v>
      </c>
    </row>
    <row r="3173" spans="1:24" x14ac:dyDescent="0.3">
      <c r="A3173" s="77" t="s">
        <v>3202</v>
      </c>
      <c r="B3173" s="77" t="s">
        <v>5848</v>
      </c>
      <c r="C3173" s="29">
        <v>6</v>
      </c>
      <c r="D3173" s="29">
        <v>106</v>
      </c>
      <c r="E3173" s="29">
        <v>314</v>
      </c>
      <c r="F3173" s="29">
        <v>2500</v>
      </c>
      <c r="G3173" s="29" t="s">
        <v>245</v>
      </c>
      <c r="H3173" s="313">
        <v>3104.52</v>
      </c>
      <c r="I3173" s="313">
        <v>2539.4973599999998</v>
      </c>
      <c r="J3173" s="313">
        <v>2005.51992</v>
      </c>
      <c r="K3173" s="20">
        <v>58.1</v>
      </c>
      <c r="L3173" s="314">
        <v>0.5</v>
      </c>
      <c r="M3173" s="341">
        <v>4</v>
      </c>
      <c r="N3173" s="783"/>
      <c r="O3173" s="372">
        <f t="shared" si="117"/>
        <v>78545</v>
      </c>
      <c r="X3173" s="313">
        <v>68300</v>
      </c>
    </row>
    <row r="3174" spans="1:24" x14ac:dyDescent="0.3">
      <c r="A3174" s="77" t="s">
        <v>3203</v>
      </c>
      <c r="B3174" s="77" t="s">
        <v>5849</v>
      </c>
      <c r="C3174" s="29">
        <v>8</v>
      </c>
      <c r="D3174" s="29">
        <v>106</v>
      </c>
      <c r="E3174" s="29">
        <v>418</v>
      </c>
      <c r="F3174" s="29">
        <v>2500</v>
      </c>
      <c r="G3174" s="29" t="s">
        <v>246</v>
      </c>
      <c r="H3174" s="313">
        <v>4213.9799999999996</v>
      </c>
      <c r="I3174" s="313">
        <v>3447.0356399999996</v>
      </c>
      <c r="J3174" s="313">
        <v>2722.23108</v>
      </c>
      <c r="K3174" s="20">
        <v>77.400000000000006</v>
      </c>
      <c r="L3174" s="314">
        <v>0.5</v>
      </c>
      <c r="M3174" s="341">
        <v>6</v>
      </c>
      <c r="N3174" s="783"/>
      <c r="O3174" s="372">
        <f t="shared" si="117"/>
        <v>106614</v>
      </c>
      <c r="X3174" s="313">
        <v>92708</v>
      </c>
    </row>
    <row r="3175" spans="1:24" x14ac:dyDescent="0.3">
      <c r="A3175" s="77" t="s">
        <v>3204</v>
      </c>
      <c r="B3175" s="77" t="s">
        <v>5850</v>
      </c>
      <c r="C3175" s="29">
        <v>10</v>
      </c>
      <c r="D3175" s="29">
        <v>106</v>
      </c>
      <c r="E3175" s="29">
        <v>522</v>
      </c>
      <c r="F3175" s="29">
        <v>2500</v>
      </c>
      <c r="G3175" s="29" t="s">
        <v>247</v>
      </c>
      <c r="H3175" s="313">
        <v>5325.9</v>
      </c>
      <c r="I3175" s="313">
        <v>4356.5861999999997</v>
      </c>
      <c r="J3175" s="313">
        <v>3440.5313999999998</v>
      </c>
      <c r="K3175" s="20">
        <v>96.6</v>
      </c>
      <c r="L3175" s="314">
        <v>0.5</v>
      </c>
      <c r="M3175" s="341">
        <v>6</v>
      </c>
      <c r="N3175" s="783"/>
      <c r="O3175" s="372">
        <f t="shared" si="117"/>
        <v>134746</v>
      </c>
      <c r="X3175" s="313">
        <v>117170</v>
      </c>
    </row>
    <row r="3176" spans="1:24" x14ac:dyDescent="0.3">
      <c r="A3176" s="77"/>
      <c r="B3176" s="77"/>
      <c r="C3176" s="29"/>
      <c r="D3176" s="29"/>
      <c r="E3176" s="29"/>
      <c r="F3176" s="29"/>
      <c r="G3176" s="29"/>
      <c r="H3176" s="313"/>
      <c r="I3176" s="313"/>
      <c r="J3176" s="313"/>
      <c r="K3176" s="20"/>
      <c r="L3176" s="314"/>
      <c r="M3176" s="341"/>
      <c r="N3176" s="360"/>
      <c r="O3176" s="372">
        <f t="shared" si="117"/>
        <v>0</v>
      </c>
      <c r="X3176" s="313"/>
    </row>
    <row r="3177" spans="1:24" x14ac:dyDescent="0.3">
      <c r="A3177" s="312" t="s">
        <v>3205</v>
      </c>
      <c r="B3177" s="77" t="s">
        <v>5851</v>
      </c>
      <c r="C3177" s="29">
        <v>4</v>
      </c>
      <c r="D3177" s="29">
        <v>63</v>
      </c>
      <c r="E3177" s="29">
        <v>244</v>
      </c>
      <c r="F3177" s="29">
        <v>1750</v>
      </c>
      <c r="G3177" s="361" t="s">
        <v>250</v>
      </c>
      <c r="H3177" s="313">
        <v>823.21439999999996</v>
      </c>
      <c r="I3177" s="313">
        <v>673.38937919999989</v>
      </c>
      <c r="J3177" s="313">
        <v>531.79650240000001</v>
      </c>
      <c r="K3177" s="20">
        <v>30.5</v>
      </c>
      <c r="L3177" s="314">
        <v>0.5</v>
      </c>
      <c r="M3177" s="341">
        <v>4</v>
      </c>
      <c r="N3177" s="766" t="s">
        <v>186</v>
      </c>
      <c r="O3177" s="372">
        <f t="shared" si="117"/>
        <v>25821</v>
      </c>
      <c r="X3177" s="313">
        <v>22453</v>
      </c>
    </row>
    <row r="3178" spans="1:24" x14ac:dyDescent="0.3">
      <c r="A3178" s="77" t="s">
        <v>3206</v>
      </c>
      <c r="B3178" s="77" t="s">
        <v>5852</v>
      </c>
      <c r="C3178" s="29">
        <v>6</v>
      </c>
      <c r="D3178" s="29">
        <v>63</v>
      </c>
      <c r="E3178" s="29">
        <v>364</v>
      </c>
      <c r="F3178" s="29">
        <v>1750</v>
      </c>
      <c r="G3178" s="361" t="s">
        <v>251</v>
      </c>
      <c r="H3178" s="313">
        <v>1234.8216</v>
      </c>
      <c r="I3178" s="313">
        <v>1010.0840688</v>
      </c>
      <c r="J3178" s="313">
        <v>797.69475360000001</v>
      </c>
      <c r="K3178" s="20">
        <v>36.5</v>
      </c>
      <c r="L3178" s="314">
        <v>0.5</v>
      </c>
      <c r="M3178" s="341">
        <v>4</v>
      </c>
      <c r="N3178" s="766"/>
      <c r="O3178" s="372">
        <f t="shared" si="117"/>
        <v>34839</v>
      </c>
      <c r="X3178" s="313">
        <v>30295</v>
      </c>
    </row>
    <row r="3179" spans="1:24" x14ac:dyDescent="0.3">
      <c r="A3179" s="77" t="s">
        <v>3207</v>
      </c>
      <c r="B3179" s="77" t="s">
        <v>5853</v>
      </c>
      <c r="C3179" s="29">
        <v>8</v>
      </c>
      <c r="D3179" s="29">
        <v>63</v>
      </c>
      <c r="E3179" s="29">
        <v>484</v>
      </c>
      <c r="F3179" s="29">
        <v>1750</v>
      </c>
      <c r="G3179" s="29" t="s">
        <v>252</v>
      </c>
      <c r="H3179" s="313">
        <v>1647.5235</v>
      </c>
      <c r="I3179" s="313">
        <v>1347.674223</v>
      </c>
      <c r="J3179" s="313">
        <v>1064.3001810000001</v>
      </c>
      <c r="K3179" s="20">
        <v>51.84</v>
      </c>
      <c r="L3179" s="314">
        <v>0.5</v>
      </c>
      <c r="M3179" s="341">
        <v>4</v>
      </c>
      <c r="N3179" s="766"/>
      <c r="O3179" s="372">
        <f t="shared" si="117"/>
        <v>43890</v>
      </c>
      <c r="X3179" s="313">
        <v>38165</v>
      </c>
    </row>
    <row r="3180" spans="1:24" x14ac:dyDescent="0.3">
      <c r="A3180" s="77" t="s">
        <v>3208</v>
      </c>
      <c r="B3180" s="77" t="s">
        <v>5854</v>
      </c>
      <c r="C3180" s="29">
        <v>10</v>
      </c>
      <c r="D3180" s="29">
        <v>63</v>
      </c>
      <c r="E3180" s="29">
        <v>604</v>
      </c>
      <c r="F3180" s="29">
        <v>1750</v>
      </c>
      <c r="G3180" s="361" t="s">
        <v>253</v>
      </c>
      <c r="H3180" s="313">
        <v>2059.1307000000002</v>
      </c>
      <c r="I3180" s="313">
        <v>1684.3689125999999</v>
      </c>
      <c r="J3180" s="313">
        <v>1330.1944321999999</v>
      </c>
      <c r="K3180" s="20">
        <v>49.5</v>
      </c>
      <c r="L3180" s="314">
        <v>0.5</v>
      </c>
      <c r="M3180" s="341">
        <v>6</v>
      </c>
      <c r="N3180" s="766"/>
      <c r="O3180" s="372">
        <f t="shared" si="117"/>
        <v>52981</v>
      </c>
      <c r="X3180" s="313">
        <v>46070</v>
      </c>
    </row>
    <row r="3181" spans="1:24" x14ac:dyDescent="0.3">
      <c r="A3181" s="77" t="s">
        <v>3209</v>
      </c>
      <c r="B3181" s="77" t="s">
        <v>5855</v>
      </c>
      <c r="C3181" s="29">
        <v>12</v>
      </c>
      <c r="D3181" s="29">
        <v>63</v>
      </c>
      <c r="E3181" s="29">
        <v>724</v>
      </c>
      <c r="F3181" s="29">
        <v>1750</v>
      </c>
      <c r="G3181" s="361" t="s">
        <v>254</v>
      </c>
      <c r="H3181" s="313">
        <v>2470.7379000000001</v>
      </c>
      <c r="I3181" s="313">
        <v>2021.0636021999999</v>
      </c>
      <c r="J3181" s="313">
        <v>1596.0966834000001</v>
      </c>
      <c r="K3181" s="20">
        <v>55.75</v>
      </c>
      <c r="L3181" s="314">
        <v>0.5</v>
      </c>
      <c r="M3181" s="341">
        <v>6</v>
      </c>
      <c r="N3181" s="766"/>
      <c r="O3181" s="372">
        <f t="shared" si="117"/>
        <v>62046</v>
      </c>
      <c r="X3181" s="313">
        <v>53953</v>
      </c>
    </row>
    <row r="3182" spans="1:24" x14ac:dyDescent="0.3">
      <c r="A3182" s="77" t="s">
        <v>3210</v>
      </c>
      <c r="B3182" s="77" t="s">
        <v>5856</v>
      </c>
      <c r="C3182" s="29">
        <v>14</v>
      </c>
      <c r="D3182" s="29">
        <v>63</v>
      </c>
      <c r="E3182" s="29">
        <v>844</v>
      </c>
      <c r="F3182" s="29">
        <v>1750</v>
      </c>
      <c r="G3182" s="361" t="s">
        <v>255</v>
      </c>
      <c r="H3182" s="313">
        <v>2882.3451</v>
      </c>
      <c r="I3182" s="313">
        <v>2357.7582917999998</v>
      </c>
      <c r="J3182" s="313">
        <v>1861.9949346000001</v>
      </c>
      <c r="K3182" s="20">
        <v>62.1</v>
      </c>
      <c r="L3182" s="314">
        <v>0.5</v>
      </c>
      <c r="M3182" s="341">
        <v>6</v>
      </c>
      <c r="N3182" s="766"/>
      <c r="O3182" s="372">
        <f t="shared" si="117"/>
        <v>71061</v>
      </c>
      <c r="X3182" s="313">
        <v>61792</v>
      </c>
    </row>
    <row r="3183" spans="1:24" x14ac:dyDescent="0.3">
      <c r="E3183" s="67"/>
      <c r="H3183" s="30"/>
      <c r="I3183" s="30"/>
      <c r="J3183" s="30"/>
      <c r="K3183" s="338"/>
      <c r="N3183" s="358"/>
      <c r="O3183" s="372">
        <f t="shared" si="117"/>
        <v>0</v>
      </c>
      <c r="X3183" s="30"/>
    </row>
    <row r="3184" spans="1:24" x14ac:dyDescent="0.3">
      <c r="B3184" s="325" t="s">
        <v>196</v>
      </c>
      <c r="E3184" s="67"/>
      <c r="H3184" s="30"/>
      <c r="I3184" s="30"/>
      <c r="J3184" s="30"/>
      <c r="K3184" s="338"/>
      <c r="N3184" s="358"/>
      <c r="O3184" s="372">
        <f t="shared" si="117"/>
        <v>0</v>
      </c>
      <c r="X3184" s="30"/>
    </row>
    <row r="3185" spans="1:24" x14ac:dyDescent="0.3">
      <c r="A3185" s="77" t="s">
        <v>3211</v>
      </c>
      <c r="B3185" s="77" t="s">
        <v>5857</v>
      </c>
      <c r="C3185" s="29">
        <v>4</v>
      </c>
      <c r="D3185" s="29">
        <v>63</v>
      </c>
      <c r="E3185" s="29">
        <v>244</v>
      </c>
      <c r="F3185" s="29">
        <v>2000</v>
      </c>
      <c r="G3185" s="29" t="s">
        <v>256</v>
      </c>
      <c r="H3185" s="313">
        <v>950.19960000000003</v>
      </c>
      <c r="I3185" s="313">
        <v>777.26327279999998</v>
      </c>
      <c r="J3185" s="313">
        <v>613.82894160000001</v>
      </c>
      <c r="K3185" s="20">
        <v>34.25</v>
      </c>
      <c r="L3185" s="314">
        <v>0.5</v>
      </c>
      <c r="M3185" s="341">
        <v>4</v>
      </c>
      <c r="N3185" s="766" t="s">
        <v>186</v>
      </c>
      <c r="O3185" s="372">
        <f t="shared" si="117"/>
        <v>28587</v>
      </c>
      <c r="X3185" s="313">
        <v>24858</v>
      </c>
    </row>
    <row r="3186" spans="1:24" x14ac:dyDescent="0.3">
      <c r="A3186" s="77" t="s">
        <v>3212</v>
      </c>
      <c r="B3186" s="77" t="s">
        <v>5858</v>
      </c>
      <c r="C3186" s="29">
        <v>6</v>
      </c>
      <c r="D3186" s="29">
        <v>63</v>
      </c>
      <c r="E3186" s="29">
        <v>364</v>
      </c>
      <c r="F3186" s="29">
        <v>2000</v>
      </c>
      <c r="G3186" s="29" t="s">
        <v>257</v>
      </c>
      <c r="H3186" s="313">
        <v>1425.2993999999999</v>
      </c>
      <c r="I3186" s="313">
        <v>1165.8949091999998</v>
      </c>
      <c r="J3186" s="313">
        <v>920.7434123999999</v>
      </c>
      <c r="K3186" s="20">
        <v>41.5</v>
      </c>
      <c r="L3186" s="314">
        <v>0.5</v>
      </c>
      <c r="M3186" s="341">
        <v>4</v>
      </c>
      <c r="N3186" s="766"/>
      <c r="O3186" s="372">
        <f t="shared" si="117"/>
        <v>38988</v>
      </c>
      <c r="X3186" s="313">
        <v>33903</v>
      </c>
    </row>
    <row r="3187" spans="1:24" x14ac:dyDescent="0.3">
      <c r="A3187" s="77" t="s">
        <v>3213</v>
      </c>
      <c r="B3187" s="77" t="s">
        <v>5859</v>
      </c>
      <c r="C3187" s="29">
        <v>8</v>
      </c>
      <c r="D3187" s="29">
        <v>63</v>
      </c>
      <c r="E3187" s="29">
        <v>484</v>
      </c>
      <c r="F3187" s="29">
        <v>2000</v>
      </c>
      <c r="G3187" s="29" t="s">
        <v>258</v>
      </c>
      <c r="H3187" s="313">
        <v>1900.3992000000001</v>
      </c>
      <c r="I3187" s="313">
        <v>1554.5265456</v>
      </c>
      <c r="J3187" s="313">
        <v>1227.6578832</v>
      </c>
      <c r="K3187" s="20">
        <v>48.75</v>
      </c>
      <c r="L3187" s="314">
        <v>0.5</v>
      </c>
      <c r="M3187" s="341">
        <v>4</v>
      </c>
      <c r="N3187" s="766"/>
      <c r="O3187" s="372">
        <f t="shared" si="117"/>
        <v>49435</v>
      </c>
      <c r="X3187" s="313">
        <v>42987</v>
      </c>
    </row>
    <row r="3188" spans="1:24" x14ac:dyDescent="0.3">
      <c r="A3188" s="77" t="s">
        <v>3214</v>
      </c>
      <c r="B3188" s="77" t="s">
        <v>5860</v>
      </c>
      <c r="C3188" s="29">
        <v>10</v>
      </c>
      <c r="D3188" s="29">
        <v>63</v>
      </c>
      <c r="E3188" s="29">
        <v>604</v>
      </c>
      <c r="F3188" s="29">
        <v>2000</v>
      </c>
      <c r="G3188" s="361" t="s">
        <v>259</v>
      </c>
      <c r="H3188" s="313">
        <v>2375.4989999999998</v>
      </c>
      <c r="I3188" s="313">
        <v>1943.1581819999997</v>
      </c>
      <c r="J3188" s="313">
        <v>1534.5723539999999</v>
      </c>
      <c r="K3188" s="20">
        <v>56</v>
      </c>
      <c r="L3188" s="314">
        <v>0.5</v>
      </c>
      <c r="M3188" s="341">
        <v>6</v>
      </c>
      <c r="N3188" s="766"/>
      <c r="O3188" s="372">
        <f t="shared" si="117"/>
        <v>59928</v>
      </c>
      <c r="X3188" s="313">
        <v>52111</v>
      </c>
    </row>
    <row r="3189" spans="1:24" x14ac:dyDescent="0.3">
      <c r="A3189" s="77" t="s">
        <v>3215</v>
      </c>
      <c r="B3189" s="77" t="s">
        <v>5861</v>
      </c>
      <c r="C3189" s="29">
        <v>12</v>
      </c>
      <c r="D3189" s="29">
        <v>63</v>
      </c>
      <c r="E3189" s="29">
        <v>724</v>
      </c>
      <c r="F3189" s="29">
        <v>2000</v>
      </c>
      <c r="G3189" s="361" t="s">
        <v>260</v>
      </c>
      <c r="H3189" s="313">
        <v>2850.5987999999998</v>
      </c>
      <c r="I3189" s="313">
        <v>2331.7898183999996</v>
      </c>
      <c r="J3189" s="313">
        <v>1841.4868247999998</v>
      </c>
      <c r="K3189" s="20">
        <v>63.25</v>
      </c>
      <c r="L3189" s="314">
        <v>0.5</v>
      </c>
      <c r="M3189" s="341">
        <v>6</v>
      </c>
      <c r="N3189" s="766"/>
      <c r="O3189" s="372">
        <f t="shared" si="117"/>
        <v>70389</v>
      </c>
      <c r="X3189" s="313">
        <v>61208</v>
      </c>
    </row>
    <row r="3190" spans="1:24" x14ac:dyDescent="0.3">
      <c r="A3190" s="77" t="s">
        <v>3216</v>
      </c>
      <c r="B3190" s="77" t="s">
        <v>5862</v>
      </c>
      <c r="C3190" s="29">
        <v>14</v>
      </c>
      <c r="D3190" s="29">
        <v>63</v>
      </c>
      <c r="E3190" s="29">
        <v>844</v>
      </c>
      <c r="F3190" s="29">
        <v>2000</v>
      </c>
      <c r="G3190" s="361" t="s">
        <v>261</v>
      </c>
      <c r="H3190" s="313">
        <v>3325.6985999999997</v>
      </c>
      <c r="I3190" s="313">
        <v>2720.4214547999995</v>
      </c>
      <c r="J3190" s="313">
        <v>2148.4012955999997</v>
      </c>
      <c r="K3190" s="20">
        <v>70.5</v>
      </c>
      <c r="L3190" s="314">
        <v>0.5</v>
      </c>
      <c r="M3190" s="341">
        <v>6</v>
      </c>
      <c r="N3190" s="766"/>
      <c r="O3190" s="372">
        <f t="shared" si="117"/>
        <v>80791</v>
      </c>
      <c r="X3190" s="313">
        <v>70253</v>
      </c>
    </row>
    <row r="3191" spans="1:24" x14ac:dyDescent="0.3">
      <c r="C3191" s="311"/>
      <c r="D3191" s="311"/>
      <c r="E3191" s="334"/>
      <c r="F3191" s="311"/>
      <c r="G3191" s="311"/>
      <c r="H3191" s="33"/>
      <c r="I3191" s="33"/>
      <c r="J3191" s="33"/>
      <c r="K3191" s="336"/>
      <c r="L3191" s="322"/>
      <c r="M3191" s="343"/>
      <c r="N3191" s="358"/>
      <c r="O3191" s="372">
        <f t="shared" si="117"/>
        <v>0</v>
      </c>
      <c r="X3191" s="33"/>
    </row>
    <row r="3192" spans="1:24" x14ac:dyDescent="0.3">
      <c r="B3192" s="325" t="s">
        <v>198</v>
      </c>
      <c r="E3192" s="67"/>
      <c r="H3192" s="33"/>
      <c r="I3192" s="33"/>
      <c r="J3192" s="33"/>
      <c r="K3192" s="338"/>
      <c r="N3192" s="358"/>
      <c r="O3192" s="372">
        <f t="shared" si="117"/>
        <v>0</v>
      </c>
      <c r="X3192" s="30"/>
    </row>
    <row r="3193" spans="1:24" x14ac:dyDescent="0.3">
      <c r="A3193" s="77" t="s">
        <v>3217</v>
      </c>
      <c r="B3193" s="77" t="s">
        <v>5863</v>
      </c>
      <c r="C3193" s="29">
        <v>4</v>
      </c>
      <c r="D3193" s="29">
        <v>63</v>
      </c>
      <c r="E3193" s="29">
        <v>244</v>
      </c>
      <c r="F3193" s="29">
        <v>2250</v>
      </c>
      <c r="G3193" s="29" t="s">
        <v>262</v>
      </c>
      <c r="H3193" s="313">
        <v>1060.7643</v>
      </c>
      <c r="I3193" s="313">
        <v>867.70519739999997</v>
      </c>
      <c r="J3193" s="313">
        <v>685.25373780000007</v>
      </c>
      <c r="K3193" s="20">
        <v>37.5</v>
      </c>
      <c r="L3193" s="314">
        <v>0.5</v>
      </c>
      <c r="M3193" s="341">
        <v>4</v>
      </c>
      <c r="N3193" s="766" t="s">
        <v>186</v>
      </c>
      <c r="O3193" s="372">
        <f t="shared" si="117"/>
        <v>35044</v>
      </c>
      <c r="X3193" s="313">
        <v>30473</v>
      </c>
    </row>
    <row r="3194" spans="1:24" x14ac:dyDescent="0.3">
      <c r="A3194" s="77" t="s">
        <v>3218</v>
      </c>
      <c r="B3194" s="77" t="s">
        <v>5864</v>
      </c>
      <c r="C3194" s="29">
        <v>6</v>
      </c>
      <c r="D3194" s="29">
        <v>63</v>
      </c>
      <c r="E3194" s="29">
        <v>364</v>
      </c>
      <c r="F3194" s="29">
        <v>2250</v>
      </c>
      <c r="G3194" s="29" t="s">
        <v>263</v>
      </c>
      <c r="H3194" s="313">
        <v>1591.6938</v>
      </c>
      <c r="I3194" s="313">
        <v>1302.0055284</v>
      </c>
      <c r="J3194" s="313">
        <v>1028.2341948000001</v>
      </c>
      <c r="K3194" s="20">
        <v>46.5</v>
      </c>
      <c r="L3194" s="314">
        <v>0.5</v>
      </c>
      <c r="M3194" s="341">
        <v>4</v>
      </c>
      <c r="N3194" s="766"/>
      <c r="O3194" s="372">
        <f t="shared" si="117"/>
        <v>48047</v>
      </c>
      <c r="X3194" s="313">
        <v>41780</v>
      </c>
    </row>
    <row r="3195" spans="1:24" x14ac:dyDescent="0.3">
      <c r="A3195" s="77" t="s">
        <v>3219</v>
      </c>
      <c r="B3195" s="77" t="s">
        <v>5865</v>
      </c>
      <c r="C3195" s="29">
        <v>8</v>
      </c>
      <c r="D3195" s="29">
        <v>63</v>
      </c>
      <c r="E3195" s="29">
        <v>484</v>
      </c>
      <c r="F3195" s="29">
        <v>2250</v>
      </c>
      <c r="G3195" s="29" t="s">
        <v>264</v>
      </c>
      <c r="H3195" s="313">
        <v>2122.6233000000002</v>
      </c>
      <c r="I3195" s="313">
        <v>1736.3058594000001</v>
      </c>
      <c r="J3195" s="313">
        <v>1371.2146518000002</v>
      </c>
      <c r="K3195" s="20">
        <v>53.5</v>
      </c>
      <c r="L3195" s="314">
        <v>0.5</v>
      </c>
      <c r="M3195" s="341">
        <v>4</v>
      </c>
      <c r="N3195" s="766"/>
      <c r="O3195" s="372">
        <f t="shared" si="117"/>
        <v>61105</v>
      </c>
      <c r="X3195" s="313">
        <v>53135</v>
      </c>
    </row>
    <row r="3196" spans="1:24" x14ac:dyDescent="0.3">
      <c r="A3196" s="77" t="s">
        <v>3220</v>
      </c>
      <c r="B3196" s="77" t="s">
        <v>5866</v>
      </c>
      <c r="C3196" s="29">
        <v>10</v>
      </c>
      <c r="D3196" s="29">
        <v>63</v>
      </c>
      <c r="E3196" s="29">
        <v>604</v>
      </c>
      <c r="F3196" s="29">
        <v>2250</v>
      </c>
      <c r="G3196" s="361" t="s">
        <v>265</v>
      </c>
      <c r="H3196" s="313">
        <v>2652.4581000000003</v>
      </c>
      <c r="I3196" s="313">
        <v>2169.7107258000001</v>
      </c>
      <c r="J3196" s="313">
        <v>1713.4879326000002</v>
      </c>
      <c r="K3196" s="20">
        <v>61.5</v>
      </c>
      <c r="L3196" s="314">
        <v>0.5</v>
      </c>
      <c r="M3196" s="341">
        <v>6</v>
      </c>
      <c r="N3196" s="766"/>
      <c r="O3196" s="372">
        <f t="shared" si="117"/>
        <v>74221</v>
      </c>
      <c r="X3196" s="313">
        <v>64540</v>
      </c>
    </row>
    <row r="3197" spans="1:24" x14ac:dyDescent="0.3">
      <c r="A3197" s="77" t="s">
        <v>3221</v>
      </c>
      <c r="B3197" s="77" t="s">
        <v>5867</v>
      </c>
      <c r="C3197" s="29">
        <v>12</v>
      </c>
      <c r="D3197" s="29">
        <v>63</v>
      </c>
      <c r="E3197" s="29">
        <v>724</v>
      </c>
      <c r="F3197" s="29">
        <v>2250</v>
      </c>
      <c r="G3197" s="361" t="s">
        <v>266</v>
      </c>
      <c r="H3197" s="313">
        <v>3183.3876</v>
      </c>
      <c r="I3197" s="313">
        <v>2604.0110568</v>
      </c>
      <c r="J3197" s="313">
        <v>2056.4683896000001</v>
      </c>
      <c r="K3197" s="20">
        <v>69.5</v>
      </c>
      <c r="L3197" s="314">
        <v>0.5</v>
      </c>
      <c r="M3197" s="341">
        <v>6</v>
      </c>
      <c r="N3197" s="766"/>
      <c r="O3197" s="372">
        <f t="shared" si="117"/>
        <v>87298</v>
      </c>
      <c r="X3197" s="313">
        <v>75911</v>
      </c>
    </row>
    <row r="3198" spans="1:24" x14ac:dyDescent="0.3">
      <c r="A3198" s="77" t="s">
        <v>3222</v>
      </c>
      <c r="B3198" s="77" t="s">
        <v>5868</v>
      </c>
      <c r="C3198" s="29">
        <v>14</v>
      </c>
      <c r="D3198" s="29">
        <v>63</v>
      </c>
      <c r="E3198" s="29">
        <v>844</v>
      </c>
      <c r="F3198" s="29">
        <v>2250</v>
      </c>
      <c r="G3198" s="361" t="s">
        <v>267</v>
      </c>
      <c r="H3198" s="313">
        <v>3714.3171000000002</v>
      </c>
      <c r="I3198" s="313">
        <v>3038.3113877999999</v>
      </c>
      <c r="J3198" s="313">
        <v>2399.4488466000003</v>
      </c>
      <c r="K3198" s="20">
        <v>77.400000000000006</v>
      </c>
      <c r="L3198" s="314">
        <v>0.5</v>
      </c>
      <c r="M3198" s="341">
        <v>6</v>
      </c>
      <c r="N3198" s="766"/>
      <c r="O3198" s="372">
        <f t="shared" si="117"/>
        <v>100301</v>
      </c>
      <c r="X3198" s="313">
        <v>87218</v>
      </c>
    </row>
    <row r="3199" spans="1:24" x14ac:dyDescent="0.3">
      <c r="E3199" s="67"/>
      <c r="H3199" s="30"/>
      <c r="I3199" s="30"/>
      <c r="J3199" s="30"/>
      <c r="K3199" s="338"/>
      <c r="N3199" s="358"/>
      <c r="O3199" s="372">
        <f t="shared" si="117"/>
        <v>0</v>
      </c>
      <c r="X3199" s="30"/>
    </row>
    <row r="3200" spans="1:24" x14ac:dyDescent="0.3">
      <c r="B3200" s="325" t="s">
        <v>199</v>
      </c>
      <c r="E3200" s="67"/>
      <c r="H3200" s="30"/>
      <c r="I3200" s="30"/>
      <c r="J3200" s="30"/>
      <c r="K3200" s="338"/>
      <c r="N3200" s="358"/>
      <c r="O3200" s="372">
        <f t="shared" si="117"/>
        <v>0</v>
      </c>
      <c r="X3200" s="30"/>
    </row>
    <row r="3201" spans="1:24" x14ac:dyDescent="0.3">
      <c r="A3201" s="77" t="s">
        <v>3223</v>
      </c>
      <c r="B3201" s="77" t="s">
        <v>5869</v>
      </c>
      <c r="C3201" s="29">
        <v>4</v>
      </c>
      <c r="D3201" s="29">
        <v>63</v>
      </c>
      <c r="E3201" s="29">
        <v>244</v>
      </c>
      <c r="F3201" s="29">
        <v>2500</v>
      </c>
      <c r="G3201" s="29" t="s">
        <v>268</v>
      </c>
      <c r="H3201" s="313">
        <v>1187.7494999999999</v>
      </c>
      <c r="I3201" s="313">
        <v>971.57909099999983</v>
      </c>
      <c r="J3201" s="313">
        <v>767.28617699999995</v>
      </c>
      <c r="K3201" s="20">
        <v>42.75</v>
      </c>
      <c r="L3201" s="314">
        <v>0.5</v>
      </c>
      <c r="M3201" s="341">
        <v>4</v>
      </c>
      <c r="N3201" s="766" t="s">
        <v>186</v>
      </c>
      <c r="O3201" s="372">
        <f t="shared" si="117"/>
        <v>43117</v>
      </c>
      <c r="X3201" s="313">
        <v>37493</v>
      </c>
    </row>
    <row r="3202" spans="1:24" x14ac:dyDescent="0.3">
      <c r="A3202" s="77" t="s">
        <v>3224</v>
      </c>
      <c r="B3202" s="77" t="s">
        <v>5870</v>
      </c>
      <c r="C3202" s="29">
        <v>6</v>
      </c>
      <c r="D3202" s="29">
        <v>63</v>
      </c>
      <c r="E3202" s="29">
        <v>364</v>
      </c>
      <c r="F3202" s="29">
        <v>2500</v>
      </c>
      <c r="G3202" s="29" t="s">
        <v>269</v>
      </c>
      <c r="H3202" s="313">
        <v>1781.0769</v>
      </c>
      <c r="I3202" s="313">
        <v>1456.9209042</v>
      </c>
      <c r="J3202" s="313">
        <v>1150.5756774000001</v>
      </c>
      <c r="K3202" s="20">
        <v>51.5</v>
      </c>
      <c r="L3202" s="314">
        <v>0.5</v>
      </c>
      <c r="M3202" s="341">
        <v>4</v>
      </c>
      <c r="N3202" s="766"/>
      <c r="O3202" s="372">
        <f t="shared" si="117"/>
        <v>59370</v>
      </c>
      <c r="X3202" s="313">
        <v>51626</v>
      </c>
    </row>
    <row r="3203" spans="1:24" x14ac:dyDescent="0.3">
      <c r="A3203" s="77" t="s">
        <v>3225</v>
      </c>
      <c r="B3203" s="77" t="s">
        <v>5871</v>
      </c>
      <c r="C3203" s="29">
        <v>8</v>
      </c>
      <c r="D3203" s="29">
        <v>63</v>
      </c>
      <c r="E3203" s="29">
        <v>484</v>
      </c>
      <c r="F3203" s="29">
        <v>2500</v>
      </c>
      <c r="G3203" s="29" t="s">
        <v>270</v>
      </c>
      <c r="H3203" s="313">
        <v>2375.4989999999998</v>
      </c>
      <c r="I3203" s="313">
        <v>1943.1581819999997</v>
      </c>
      <c r="J3203" s="313">
        <v>1534.5723539999999</v>
      </c>
      <c r="K3203" s="20">
        <v>60.25</v>
      </c>
      <c r="L3203" s="314">
        <v>0.5</v>
      </c>
      <c r="M3203" s="341">
        <v>4</v>
      </c>
      <c r="N3203" s="766"/>
      <c r="O3203" s="372">
        <f t="shared" si="117"/>
        <v>75693</v>
      </c>
      <c r="X3203" s="313">
        <v>65820</v>
      </c>
    </row>
    <row r="3204" spans="1:24" x14ac:dyDescent="0.3">
      <c r="A3204" s="77" t="s">
        <v>3226</v>
      </c>
      <c r="B3204" s="77" t="s">
        <v>5872</v>
      </c>
      <c r="C3204" s="29">
        <v>10</v>
      </c>
      <c r="D3204" s="29">
        <v>63</v>
      </c>
      <c r="E3204" s="29">
        <v>604</v>
      </c>
      <c r="F3204" s="29">
        <v>2500</v>
      </c>
      <c r="G3204" s="361" t="s">
        <v>271</v>
      </c>
      <c r="H3204" s="313">
        <v>2969.9210999999996</v>
      </c>
      <c r="I3204" s="313">
        <v>2429.3954597999996</v>
      </c>
      <c r="J3204" s="313">
        <v>1918.5690305999997</v>
      </c>
      <c r="K3204" s="20">
        <v>69</v>
      </c>
      <c r="L3204" s="314">
        <v>0.5</v>
      </c>
      <c r="M3204" s="341">
        <v>6</v>
      </c>
      <c r="N3204" s="766"/>
      <c r="O3204" s="372">
        <f t="shared" si="117"/>
        <v>92087</v>
      </c>
      <c r="X3204" s="313">
        <v>80076</v>
      </c>
    </row>
    <row r="3205" spans="1:24" x14ac:dyDescent="0.3">
      <c r="A3205" s="77" t="s">
        <v>3227</v>
      </c>
      <c r="B3205" s="77" t="s">
        <v>5873</v>
      </c>
      <c r="C3205" s="29">
        <v>12</v>
      </c>
      <c r="D3205" s="29">
        <v>63</v>
      </c>
      <c r="E3205" s="29">
        <v>724</v>
      </c>
      <c r="F3205" s="29">
        <v>2500</v>
      </c>
      <c r="G3205" s="361" t="s">
        <v>272</v>
      </c>
      <c r="H3205" s="313">
        <v>3563.2484999999997</v>
      </c>
      <c r="I3205" s="313">
        <v>2914.7372729999997</v>
      </c>
      <c r="J3205" s="313">
        <v>2301.8585309999999</v>
      </c>
      <c r="K3205" s="20">
        <v>77.75</v>
      </c>
      <c r="L3205" s="314">
        <v>0.5</v>
      </c>
      <c r="M3205" s="341">
        <v>6</v>
      </c>
      <c r="N3205" s="766"/>
      <c r="O3205" s="372">
        <f t="shared" si="117"/>
        <v>108434</v>
      </c>
      <c r="X3205" s="313">
        <v>94290</v>
      </c>
    </row>
    <row r="3206" spans="1:24" x14ac:dyDescent="0.3">
      <c r="A3206" s="77" t="s">
        <v>3228</v>
      </c>
      <c r="B3206" s="77" t="s">
        <v>5874</v>
      </c>
      <c r="C3206" s="29">
        <v>14</v>
      </c>
      <c r="D3206" s="29">
        <v>63</v>
      </c>
      <c r="E3206" s="29">
        <v>844</v>
      </c>
      <c r="F3206" s="29">
        <v>2500</v>
      </c>
      <c r="G3206" s="361" t="s">
        <v>273</v>
      </c>
      <c r="H3206" s="313">
        <v>4157.6705999999995</v>
      </c>
      <c r="I3206" s="313">
        <v>3400.9745507999992</v>
      </c>
      <c r="J3206" s="313">
        <v>2685.8552075999996</v>
      </c>
      <c r="K3206" s="20">
        <v>86.5</v>
      </c>
      <c r="L3206" s="314">
        <v>0.5</v>
      </c>
      <c r="M3206" s="341">
        <v>6</v>
      </c>
      <c r="N3206" s="766"/>
      <c r="O3206" s="372">
        <f t="shared" si="117"/>
        <v>124686</v>
      </c>
      <c r="X3206" s="313">
        <v>108423</v>
      </c>
    </row>
    <row r="3207" spans="1:24" x14ac:dyDescent="0.3">
      <c r="O3207" s="372">
        <f t="shared" si="117"/>
        <v>0</v>
      </c>
    </row>
    <row r="3208" spans="1:24" x14ac:dyDescent="0.3">
      <c r="A3208" s="77" t="s">
        <v>3229</v>
      </c>
      <c r="B3208" s="77" t="s">
        <v>5875</v>
      </c>
      <c r="C3208" s="29">
        <v>4</v>
      </c>
      <c r="D3208" s="29">
        <v>115</v>
      </c>
      <c r="E3208" s="29">
        <v>244</v>
      </c>
      <c r="F3208" s="29">
        <v>1750</v>
      </c>
      <c r="G3208" s="361" t="s">
        <v>250</v>
      </c>
      <c r="H3208" s="313">
        <v>1643</v>
      </c>
      <c r="I3208" s="313">
        <v>1343.9739999999999</v>
      </c>
      <c r="J3208" s="313">
        <v>1061.3779999999999</v>
      </c>
      <c r="K3208" s="20">
        <v>61</v>
      </c>
      <c r="L3208" s="314">
        <v>0.5</v>
      </c>
      <c r="M3208" s="341">
        <v>4</v>
      </c>
      <c r="N3208" s="766" t="s">
        <v>186</v>
      </c>
      <c r="O3208" s="372">
        <f t="shared" si="117"/>
        <v>51642</v>
      </c>
      <c r="Q3208" s="396"/>
      <c r="X3208" s="313">
        <v>44906</v>
      </c>
    </row>
    <row r="3209" spans="1:24" x14ac:dyDescent="0.3">
      <c r="A3209" s="77" t="s">
        <v>3230</v>
      </c>
      <c r="B3209" s="77" t="s">
        <v>5876</v>
      </c>
      <c r="C3209" s="29">
        <v>6</v>
      </c>
      <c r="D3209" s="29">
        <v>115</v>
      </c>
      <c r="E3209" s="29">
        <v>364</v>
      </c>
      <c r="F3209" s="29">
        <v>1750</v>
      </c>
      <c r="G3209" s="361" t="s">
        <v>251</v>
      </c>
      <c r="H3209" s="313">
        <v>2462</v>
      </c>
      <c r="I3209" s="313">
        <v>2013.9159999999999</v>
      </c>
      <c r="J3209" s="313">
        <v>1590.452</v>
      </c>
      <c r="K3209" s="20">
        <v>73</v>
      </c>
      <c r="L3209" s="314">
        <v>0.5</v>
      </c>
      <c r="M3209" s="341">
        <v>4</v>
      </c>
      <c r="N3209" s="766"/>
      <c r="O3209" s="372">
        <f t="shared" si="117"/>
        <v>69679</v>
      </c>
      <c r="Q3209" s="396"/>
      <c r="X3209" s="313">
        <v>60590</v>
      </c>
    </row>
    <row r="3210" spans="1:24" x14ac:dyDescent="0.3">
      <c r="A3210" s="77" t="s">
        <v>3231</v>
      </c>
      <c r="B3210" s="77" t="s">
        <v>5877</v>
      </c>
      <c r="C3210" s="29">
        <v>8</v>
      </c>
      <c r="D3210" s="29">
        <v>115</v>
      </c>
      <c r="E3210" s="29">
        <v>484</v>
      </c>
      <c r="F3210" s="29">
        <v>1750</v>
      </c>
      <c r="G3210" s="29" t="s">
        <v>252</v>
      </c>
      <c r="H3210" s="313">
        <v>3281</v>
      </c>
      <c r="I3210" s="313">
        <v>2683.8579999999997</v>
      </c>
      <c r="J3210" s="313">
        <v>2119.5259999999998</v>
      </c>
      <c r="K3210" s="20">
        <v>86</v>
      </c>
      <c r="L3210" s="314">
        <v>0.5</v>
      </c>
      <c r="M3210" s="341">
        <v>6</v>
      </c>
      <c r="N3210" s="766"/>
      <c r="O3210" s="372">
        <f t="shared" si="117"/>
        <v>87780</v>
      </c>
      <c r="Q3210" s="396"/>
      <c r="X3210" s="313">
        <v>76330</v>
      </c>
    </row>
    <row r="3211" spans="1:24" x14ac:dyDescent="0.3">
      <c r="A3211" s="77" t="s">
        <v>3232</v>
      </c>
      <c r="B3211" s="77" t="s">
        <v>5878</v>
      </c>
      <c r="C3211" s="29">
        <v>10</v>
      </c>
      <c r="D3211" s="29">
        <v>115</v>
      </c>
      <c r="E3211" s="29">
        <v>604</v>
      </c>
      <c r="F3211" s="29">
        <v>1750</v>
      </c>
      <c r="G3211" s="361" t="s">
        <v>253</v>
      </c>
      <c r="H3211" s="313">
        <v>4100</v>
      </c>
      <c r="I3211" s="313">
        <v>3353.7999999999997</v>
      </c>
      <c r="J3211" s="313">
        <v>2648.6</v>
      </c>
      <c r="K3211" s="20">
        <v>99</v>
      </c>
      <c r="L3211" s="314">
        <v>0.5</v>
      </c>
      <c r="M3211" s="341">
        <v>6</v>
      </c>
      <c r="N3211" s="766"/>
      <c r="O3211" s="372">
        <f t="shared" si="117"/>
        <v>105961</v>
      </c>
      <c r="Q3211" s="396"/>
      <c r="X3211" s="313">
        <v>92140</v>
      </c>
    </row>
    <row r="3212" spans="1:24" x14ac:dyDescent="0.3">
      <c r="E3212" s="67"/>
      <c r="H3212" s="30"/>
      <c r="I3212" s="33"/>
      <c r="J3212" s="33"/>
      <c r="K3212" s="338"/>
      <c r="N3212" s="358"/>
      <c r="O3212" s="372">
        <f t="shared" si="117"/>
        <v>0</v>
      </c>
      <c r="Q3212" s="396"/>
      <c r="X3212" s="30"/>
    </row>
    <row r="3213" spans="1:24" x14ac:dyDescent="0.3">
      <c r="B3213" s="325" t="s">
        <v>196</v>
      </c>
      <c r="E3213" s="67"/>
      <c r="H3213" s="30"/>
      <c r="I3213" s="33"/>
      <c r="J3213" s="33"/>
      <c r="K3213" s="338"/>
      <c r="N3213" s="358"/>
      <c r="O3213" s="372">
        <f t="shared" ref="O3213:O3254" si="118">ROUND(X3213*1.15,0)</f>
        <v>0</v>
      </c>
      <c r="Q3213" s="396"/>
      <c r="X3213" s="30"/>
    </row>
    <row r="3214" spans="1:24" x14ac:dyDescent="0.3">
      <c r="A3214" s="77" t="s">
        <v>3233</v>
      </c>
      <c r="B3214" s="77" t="s">
        <v>5879</v>
      </c>
      <c r="C3214" s="29">
        <v>4</v>
      </c>
      <c r="D3214" s="29">
        <v>115</v>
      </c>
      <c r="E3214" s="29">
        <v>244</v>
      </c>
      <c r="F3214" s="29">
        <v>2000</v>
      </c>
      <c r="G3214" s="29" t="s">
        <v>256</v>
      </c>
      <c r="H3214" s="313">
        <v>1894</v>
      </c>
      <c r="I3214" s="313">
        <v>1549.2919999999999</v>
      </c>
      <c r="J3214" s="313">
        <v>1223.5240000000001</v>
      </c>
      <c r="K3214" s="20">
        <v>68.5</v>
      </c>
      <c r="L3214" s="314">
        <v>0.5</v>
      </c>
      <c r="M3214" s="341">
        <v>4</v>
      </c>
      <c r="N3214" s="766" t="s">
        <v>186</v>
      </c>
      <c r="O3214" s="372">
        <f t="shared" si="118"/>
        <v>57173</v>
      </c>
      <c r="Q3214" s="396"/>
      <c r="X3214" s="313">
        <v>49716</v>
      </c>
    </row>
    <row r="3215" spans="1:24" x14ac:dyDescent="0.3">
      <c r="A3215" s="77" t="s">
        <v>3234</v>
      </c>
      <c r="B3215" s="77" t="s">
        <v>5880</v>
      </c>
      <c r="C3215" s="29">
        <v>6</v>
      </c>
      <c r="D3215" s="29">
        <v>115</v>
      </c>
      <c r="E3215" s="29">
        <v>364</v>
      </c>
      <c r="F3215" s="29">
        <v>2000</v>
      </c>
      <c r="G3215" s="29" t="s">
        <v>257</v>
      </c>
      <c r="H3215" s="313">
        <v>2836</v>
      </c>
      <c r="I3215" s="313">
        <v>2319.848</v>
      </c>
      <c r="J3215" s="313">
        <v>1832.056</v>
      </c>
      <c r="K3215" s="20">
        <v>83</v>
      </c>
      <c r="L3215" s="314">
        <v>0.5</v>
      </c>
      <c r="M3215" s="341">
        <v>4</v>
      </c>
      <c r="N3215" s="766"/>
      <c r="O3215" s="372">
        <f t="shared" si="118"/>
        <v>77977</v>
      </c>
      <c r="Q3215" s="396"/>
      <c r="X3215" s="313">
        <v>67806</v>
      </c>
    </row>
    <row r="3216" spans="1:24" x14ac:dyDescent="0.3">
      <c r="A3216" s="77" t="s">
        <v>3235</v>
      </c>
      <c r="B3216" s="77" t="s">
        <v>5881</v>
      </c>
      <c r="C3216" s="29">
        <v>8</v>
      </c>
      <c r="D3216" s="29">
        <v>115</v>
      </c>
      <c r="E3216" s="29">
        <v>484</v>
      </c>
      <c r="F3216" s="29">
        <v>2000</v>
      </c>
      <c r="G3216" s="29" t="s">
        <v>258</v>
      </c>
      <c r="H3216" s="313">
        <v>3778</v>
      </c>
      <c r="I3216" s="313">
        <v>3090.404</v>
      </c>
      <c r="J3216" s="313">
        <v>2440.5880000000002</v>
      </c>
      <c r="K3216" s="20">
        <v>97.5</v>
      </c>
      <c r="L3216" s="314">
        <v>0.5</v>
      </c>
      <c r="M3216" s="341">
        <v>6</v>
      </c>
      <c r="N3216" s="766"/>
      <c r="O3216" s="372">
        <f t="shared" si="118"/>
        <v>98870</v>
      </c>
      <c r="Q3216" s="396"/>
      <c r="X3216" s="313">
        <v>85974</v>
      </c>
    </row>
    <row r="3217" spans="1:24" x14ac:dyDescent="0.3">
      <c r="A3217" s="77" t="s">
        <v>3236</v>
      </c>
      <c r="B3217" s="77" t="s">
        <v>5882</v>
      </c>
      <c r="C3217" s="29">
        <v>10</v>
      </c>
      <c r="D3217" s="29">
        <v>115</v>
      </c>
      <c r="E3217" s="29">
        <v>604</v>
      </c>
      <c r="F3217" s="29">
        <v>2000</v>
      </c>
      <c r="G3217" s="361" t="s">
        <v>259</v>
      </c>
      <c r="H3217" s="313">
        <v>4720</v>
      </c>
      <c r="I3217" s="313">
        <v>3860.9599999999996</v>
      </c>
      <c r="J3217" s="313">
        <v>3049.12</v>
      </c>
      <c r="K3217" s="20">
        <v>112</v>
      </c>
      <c r="L3217" s="314">
        <v>0.5</v>
      </c>
      <c r="M3217" s="341">
        <v>6</v>
      </c>
      <c r="N3217" s="766"/>
      <c r="O3217" s="372">
        <f t="shared" si="118"/>
        <v>119855</v>
      </c>
      <c r="Q3217" s="396"/>
      <c r="X3217" s="313">
        <v>104222</v>
      </c>
    </row>
    <row r="3218" spans="1:24" x14ac:dyDescent="0.3">
      <c r="C3218" s="311"/>
      <c r="D3218" s="311"/>
      <c r="E3218" s="334"/>
      <c r="F3218" s="311"/>
      <c r="G3218" s="311"/>
      <c r="H3218" s="33"/>
      <c r="I3218" s="33"/>
      <c r="J3218" s="33"/>
      <c r="K3218" s="336"/>
      <c r="L3218" s="322"/>
      <c r="M3218" s="343"/>
      <c r="N3218" s="358"/>
      <c r="O3218" s="372">
        <f t="shared" si="118"/>
        <v>0</v>
      </c>
      <c r="Q3218" s="396"/>
      <c r="X3218" s="33"/>
    </row>
    <row r="3219" spans="1:24" x14ac:dyDescent="0.3">
      <c r="B3219" s="325" t="s">
        <v>198</v>
      </c>
      <c r="E3219" s="67"/>
      <c r="H3219" s="33"/>
      <c r="I3219" s="33"/>
      <c r="J3219" s="33"/>
      <c r="K3219" s="338"/>
      <c r="N3219" s="358"/>
      <c r="O3219" s="372">
        <f t="shared" si="118"/>
        <v>0</v>
      </c>
      <c r="Q3219" s="396"/>
      <c r="X3219" s="30"/>
    </row>
    <row r="3220" spans="1:24" x14ac:dyDescent="0.3">
      <c r="A3220" s="77" t="s">
        <v>3237</v>
      </c>
      <c r="B3220" s="77" t="s">
        <v>5883</v>
      </c>
      <c r="C3220" s="29">
        <v>4</v>
      </c>
      <c r="D3220" s="29">
        <v>115</v>
      </c>
      <c r="E3220" s="29">
        <v>244</v>
      </c>
      <c r="F3220" s="29">
        <v>2250</v>
      </c>
      <c r="G3220" s="29" t="s">
        <v>262</v>
      </c>
      <c r="H3220" s="313">
        <v>2110</v>
      </c>
      <c r="I3220" s="313">
        <v>1725.9799999999998</v>
      </c>
      <c r="J3220" s="313">
        <v>1363.06</v>
      </c>
      <c r="K3220" s="20">
        <v>75</v>
      </c>
      <c r="L3220" s="314">
        <v>0.5</v>
      </c>
      <c r="M3220" s="341">
        <v>4</v>
      </c>
      <c r="N3220" s="766" t="s">
        <v>186</v>
      </c>
      <c r="O3220" s="372">
        <f t="shared" si="118"/>
        <v>70088</v>
      </c>
      <c r="Q3220" s="396"/>
      <c r="X3220" s="313">
        <v>60946</v>
      </c>
    </row>
    <row r="3221" spans="1:24" x14ac:dyDescent="0.3">
      <c r="A3221" s="77" t="s">
        <v>3238</v>
      </c>
      <c r="B3221" s="77" t="s">
        <v>5884</v>
      </c>
      <c r="C3221" s="29">
        <v>6</v>
      </c>
      <c r="D3221" s="29">
        <v>115</v>
      </c>
      <c r="E3221" s="29">
        <v>364</v>
      </c>
      <c r="F3221" s="29">
        <v>2250</v>
      </c>
      <c r="G3221" s="29" t="s">
        <v>263</v>
      </c>
      <c r="H3221" s="313">
        <v>3160</v>
      </c>
      <c r="I3221" s="313">
        <v>2584.8799999999997</v>
      </c>
      <c r="J3221" s="313">
        <v>2041.3600000000001</v>
      </c>
      <c r="K3221" s="20">
        <v>93</v>
      </c>
      <c r="L3221" s="314">
        <v>0.5</v>
      </c>
      <c r="M3221" s="341">
        <v>4</v>
      </c>
      <c r="N3221" s="766"/>
      <c r="O3221" s="372">
        <f t="shared" si="118"/>
        <v>96094</v>
      </c>
      <c r="Q3221" s="396"/>
      <c r="X3221" s="313">
        <v>83560</v>
      </c>
    </row>
    <row r="3222" spans="1:24" x14ac:dyDescent="0.3">
      <c r="A3222" s="77" t="s">
        <v>3239</v>
      </c>
      <c r="B3222" s="77" t="s">
        <v>5885</v>
      </c>
      <c r="C3222" s="29">
        <v>8</v>
      </c>
      <c r="D3222" s="29">
        <v>115</v>
      </c>
      <c r="E3222" s="29">
        <v>484</v>
      </c>
      <c r="F3222" s="29">
        <v>2250</v>
      </c>
      <c r="G3222" s="29" t="s">
        <v>264</v>
      </c>
      <c r="H3222" s="313">
        <v>4210</v>
      </c>
      <c r="I3222" s="313">
        <v>3443.7799999999997</v>
      </c>
      <c r="J3222" s="313">
        <v>2719.66</v>
      </c>
      <c r="K3222" s="20">
        <v>107</v>
      </c>
      <c r="L3222" s="314">
        <v>0.5</v>
      </c>
      <c r="M3222" s="341">
        <v>6</v>
      </c>
      <c r="N3222" s="766"/>
      <c r="O3222" s="372">
        <f t="shared" si="118"/>
        <v>122211</v>
      </c>
      <c r="Q3222" s="396"/>
      <c r="X3222" s="313">
        <v>106270</v>
      </c>
    </row>
    <row r="3223" spans="1:24" x14ac:dyDescent="0.3">
      <c r="A3223" s="77" t="s">
        <v>3240</v>
      </c>
      <c r="B3223" s="77" t="s">
        <v>5886</v>
      </c>
      <c r="C3223" s="29">
        <v>10</v>
      </c>
      <c r="D3223" s="29">
        <v>115</v>
      </c>
      <c r="E3223" s="29">
        <v>604</v>
      </c>
      <c r="F3223" s="29">
        <v>2250</v>
      </c>
      <c r="G3223" s="361" t="s">
        <v>265</v>
      </c>
      <c r="H3223" s="313">
        <v>5260</v>
      </c>
      <c r="I3223" s="313">
        <v>4302.6799999999994</v>
      </c>
      <c r="J3223" s="313">
        <v>3397.96</v>
      </c>
      <c r="K3223" s="20">
        <v>123</v>
      </c>
      <c r="L3223" s="314">
        <v>0.5</v>
      </c>
      <c r="M3223" s="341">
        <v>6</v>
      </c>
      <c r="N3223" s="766"/>
      <c r="O3223" s="372">
        <f t="shared" si="118"/>
        <v>148442</v>
      </c>
      <c r="Q3223" s="396"/>
      <c r="X3223" s="313">
        <v>129080</v>
      </c>
    </row>
    <row r="3224" spans="1:24" x14ac:dyDescent="0.3">
      <c r="E3224" s="67"/>
      <c r="H3224" s="30"/>
      <c r="I3224" s="33"/>
      <c r="J3224" s="33"/>
      <c r="K3224" s="338"/>
      <c r="N3224" s="358"/>
      <c r="O3224" s="372">
        <f t="shared" si="118"/>
        <v>0</v>
      </c>
      <c r="Q3224" s="396"/>
      <c r="X3224" s="30"/>
    </row>
    <row r="3225" spans="1:24" x14ac:dyDescent="0.3">
      <c r="B3225" s="325" t="s">
        <v>199</v>
      </c>
      <c r="E3225" s="67"/>
      <c r="H3225" s="30"/>
      <c r="I3225" s="33"/>
      <c r="J3225" s="33"/>
      <c r="K3225" s="338"/>
      <c r="N3225" s="358"/>
      <c r="O3225" s="372">
        <f t="shared" si="118"/>
        <v>0</v>
      </c>
      <c r="Q3225" s="396"/>
      <c r="X3225" s="30"/>
    </row>
    <row r="3226" spans="1:24" x14ac:dyDescent="0.3">
      <c r="A3226" s="77" t="s">
        <v>3241</v>
      </c>
      <c r="B3226" s="77" t="s">
        <v>5887</v>
      </c>
      <c r="C3226" s="29">
        <v>4</v>
      </c>
      <c r="D3226" s="29">
        <v>115</v>
      </c>
      <c r="E3226" s="29">
        <v>244</v>
      </c>
      <c r="F3226" s="29">
        <v>2500</v>
      </c>
      <c r="G3226" s="29" t="s">
        <v>268</v>
      </c>
      <c r="H3226" s="313">
        <v>2366</v>
      </c>
      <c r="I3226" s="313">
        <v>1935.3879999999999</v>
      </c>
      <c r="J3226" s="313">
        <v>1528.4360000000001</v>
      </c>
      <c r="K3226" s="20">
        <v>85.5</v>
      </c>
      <c r="L3226" s="314">
        <v>0.5</v>
      </c>
      <c r="M3226" s="341">
        <v>4</v>
      </c>
      <c r="N3226" s="766" t="s">
        <v>186</v>
      </c>
      <c r="O3226" s="372">
        <f t="shared" si="118"/>
        <v>86234</v>
      </c>
      <c r="Q3226" s="396"/>
      <c r="X3226" s="313">
        <v>74986</v>
      </c>
    </row>
    <row r="3227" spans="1:24" x14ac:dyDescent="0.3">
      <c r="A3227" s="77" t="s">
        <v>3242</v>
      </c>
      <c r="B3227" s="77" t="s">
        <v>5888</v>
      </c>
      <c r="C3227" s="29">
        <v>6</v>
      </c>
      <c r="D3227" s="29">
        <v>115</v>
      </c>
      <c r="E3227" s="29">
        <v>364</v>
      </c>
      <c r="F3227" s="29">
        <v>2500</v>
      </c>
      <c r="G3227" s="29" t="s">
        <v>269</v>
      </c>
      <c r="H3227" s="313">
        <v>3544</v>
      </c>
      <c r="I3227" s="313">
        <v>2898.9919999999997</v>
      </c>
      <c r="J3227" s="313">
        <v>2289.424</v>
      </c>
      <c r="K3227" s="20">
        <v>103</v>
      </c>
      <c r="L3227" s="314">
        <v>0.5</v>
      </c>
      <c r="M3227" s="341">
        <v>4</v>
      </c>
      <c r="N3227" s="766"/>
      <c r="O3227" s="372">
        <f t="shared" si="118"/>
        <v>118740</v>
      </c>
      <c r="Q3227" s="396"/>
      <c r="X3227" s="313">
        <v>103252</v>
      </c>
    </row>
    <row r="3228" spans="1:24" x14ac:dyDescent="0.3">
      <c r="A3228" s="77" t="s">
        <v>3243</v>
      </c>
      <c r="B3228" s="77" t="s">
        <v>5889</v>
      </c>
      <c r="C3228" s="29">
        <v>8</v>
      </c>
      <c r="D3228" s="29">
        <v>115</v>
      </c>
      <c r="E3228" s="29">
        <v>484</v>
      </c>
      <c r="F3228" s="29">
        <v>2500</v>
      </c>
      <c r="G3228" s="29" t="s">
        <v>270</v>
      </c>
      <c r="H3228" s="313">
        <v>4722</v>
      </c>
      <c r="I3228" s="313">
        <v>3862.5959999999995</v>
      </c>
      <c r="J3228" s="313">
        <v>3050.4120000000003</v>
      </c>
      <c r="K3228" s="20">
        <v>120.5</v>
      </c>
      <c r="L3228" s="314">
        <v>0.5</v>
      </c>
      <c r="M3228" s="341">
        <v>6</v>
      </c>
      <c r="N3228" s="766"/>
      <c r="O3228" s="372">
        <f t="shared" si="118"/>
        <v>151386</v>
      </c>
      <c r="Q3228" s="396"/>
      <c r="X3228" s="313">
        <v>131640</v>
      </c>
    </row>
    <row r="3229" spans="1:24" x14ac:dyDescent="0.3">
      <c r="A3229" s="77" t="s">
        <v>3244</v>
      </c>
      <c r="B3229" s="77" t="s">
        <v>5890</v>
      </c>
      <c r="C3229" s="29">
        <v>10</v>
      </c>
      <c r="D3229" s="29">
        <v>115</v>
      </c>
      <c r="E3229" s="29">
        <v>604</v>
      </c>
      <c r="F3229" s="29">
        <v>2500</v>
      </c>
      <c r="G3229" s="361" t="s">
        <v>271</v>
      </c>
      <c r="H3229" s="313">
        <v>5900</v>
      </c>
      <c r="I3229" s="313">
        <v>4826.2</v>
      </c>
      <c r="J3229" s="313">
        <v>3811.4</v>
      </c>
      <c r="K3229" s="20">
        <v>138</v>
      </c>
      <c r="L3229" s="314">
        <v>0.5</v>
      </c>
      <c r="M3229" s="341">
        <v>6</v>
      </c>
      <c r="N3229" s="766"/>
      <c r="O3229" s="372">
        <f t="shared" si="118"/>
        <v>184175</v>
      </c>
      <c r="Q3229" s="396"/>
      <c r="X3229" s="313">
        <v>160152</v>
      </c>
    </row>
    <row r="3230" spans="1:24" x14ac:dyDescent="0.3">
      <c r="O3230" s="372">
        <f t="shared" si="118"/>
        <v>0</v>
      </c>
    </row>
    <row r="3231" spans="1:24" ht="15" customHeight="1" x14ac:dyDescent="0.3">
      <c r="A3231" s="77" t="s">
        <v>3245</v>
      </c>
      <c r="B3231" s="77" t="s">
        <v>3246</v>
      </c>
      <c r="C3231" s="29">
        <v>4</v>
      </c>
      <c r="D3231" s="29">
        <v>168</v>
      </c>
      <c r="E3231" s="29">
        <v>750</v>
      </c>
      <c r="F3231" s="29">
        <v>191</v>
      </c>
      <c r="G3231" s="29">
        <v>50</v>
      </c>
      <c r="H3231" s="353">
        <v>435</v>
      </c>
      <c r="I3231" s="353">
        <v>355.83</v>
      </c>
      <c r="J3231" s="353">
        <v>281.01</v>
      </c>
      <c r="K3231" s="20">
        <v>12.8</v>
      </c>
      <c r="L3231" s="314">
        <v>0.5</v>
      </c>
      <c r="M3231" s="314"/>
      <c r="N3231" s="765" t="s">
        <v>6122</v>
      </c>
      <c r="O3231" s="372">
        <f t="shared" si="118"/>
        <v>16100</v>
      </c>
      <c r="X3231" s="313">
        <v>14000</v>
      </c>
    </row>
    <row r="3232" spans="1:24" x14ac:dyDescent="0.3">
      <c r="A3232" s="77" t="s">
        <v>3247</v>
      </c>
      <c r="B3232" s="77" t="s">
        <v>3248</v>
      </c>
      <c r="C3232" s="29">
        <v>4</v>
      </c>
      <c r="D3232" s="29">
        <v>168</v>
      </c>
      <c r="E3232" s="29">
        <v>1000</v>
      </c>
      <c r="F3232" s="29">
        <v>191</v>
      </c>
      <c r="G3232" s="29">
        <v>50</v>
      </c>
      <c r="H3232" s="353">
        <v>587</v>
      </c>
      <c r="I3232" s="353">
        <v>480.166</v>
      </c>
      <c r="J3232" s="353">
        <v>379.202</v>
      </c>
      <c r="K3232" s="20">
        <v>15.8</v>
      </c>
      <c r="L3232" s="314">
        <v>0.5</v>
      </c>
      <c r="M3232" s="314"/>
      <c r="N3232" s="766"/>
      <c r="O3232" s="372">
        <f t="shared" si="118"/>
        <v>17825</v>
      </c>
      <c r="X3232" s="313">
        <v>15500</v>
      </c>
    </row>
    <row r="3233" spans="1:24" x14ac:dyDescent="0.3">
      <c r="A3233" s="312" t="s">
        <v>3249</v>
      </c>
      <c r="B3233" s="77" t="s">
        <v>3250</v>
      </c>
      <c r="C3233" s="29">
        <v>4</v>
      </c>
      <c r="D3233" s="29">
        <v>168</v>
      </c>
      <c r="E3233" s="29">
        <v>1250</v>
      </c>
      <c r="F3233" s="29">
        <v>191</v>
      </c>
      <c r="G3233" s="29">
        <v>50</v>
      </c>
      <c r="H3233" s="353">
        <v>729</v>
      </c>
      <c r="I3233" s="353">
        <v>596.322</v>
      </c>
      <c r="J3233" s="353">
        <v>470.93400000000003</v>
      </c>
      <c r="K3233" s="20">
        <v>18.8</v>
      </c>
      <c r="L3233" s="314">
        <v>0.5</v>
      </c>
      <c r="M3233" s="314"/>
      <c r="N3233" s="766"/>
      <c r="O3233" s="372">
        <f t="shared" si="118"/>
        <v>20700</v>
      </c>
      <c r="X3233" s="313">
        <v>18000</v>
      </c>
    </row>
    <row r="3234" spans="1:24" x14ac:dyDescent="0.3">
      <c r="A3234" s="312" t="s">
        <v>3251</v>
      </c>
      <c r="B3234" s="77" t="s">
        <v>3252</v>
      </c>
      <c r="C3234" s="29">
        <v>4</v>
      </c>
      <c r="D3234" s="29">
        <v>168</v>
      </c>
      <c r="E3234" s="29">
        <v>1500</v>
      </c>
      <c r="F3234" s="29">
        <v>191</v>
      </c>
      <c r="G3234" s="29">
        <v>50</v>
      </c>
      <c r="H3234" s="353">
        <v>875</v>
      </c>
      <c r="I3234" s="353">
        <v>715.75</v>
      </c>
      <c r="J3234" s="353">
        <v>565.25</v>
      </c>
      <c r="K3234" s="20">
        <v>21.8</v>
      </c>
      <c r="L3234" s="314">
        <v>0.5</v>
      </c>
      <c r="M3234" s="314"/>
      <c r="N3234" s="766"/>
      <c r="O3234" s="372">
        <f t="shared" si="118"/>
        <v>22425</v>
      </c>
      <c r="X3234" s="313">
        <v>19500</v>
      </c>
    </row>
    <row r="3235" spans="1:24" x14ac:dyDescent="0.3">
      <c r="A3235" s="312" t="s">
        <v>3253</v>
      </c>
      <c r="B3235" s="77" t="s">
        <v>3254</v>
      </c>
      <c r="C3235" s="29">
        <v>4</v>
      </c>
      <c r="D3235" s="29">
        <v>168</v>
      </c>
      <c r="E3235" s="29">
        <v>1750</v>
      </c>
      <c r="F3235" s="29">
        <v>191</v>
      </c>
      <c r="G3235" s="29">
        <v>50</v>
      </c>
      <c r="H3235" s="353">
        <v>1017</v>
      </c>
      <c r="I3235" s="353">
        <v>831.90599999999995</v>
      </c>
      <c r="J3235" s="353">
        <v>656.98199999999997</v>
      </c>
      <c r="K3235" s="20">
        <v>24.8</v>
      </c>
      <c r="L3235" s="314">
        <v>0.5</v>
      </c>
      <c r="M3235" s="314"/>
      <c r="N3235" s="766"/>
      <c r="O3235" s="372">
        <f t="shared" si="118"/>
        <v>24725</v>
      </c>
      <c r="X3235" s="313">
        <v>21500</v>
      </c>
    </row>
    <row r="3236" spans="1:24" x14ac:dyDescent="0.3">
      <c r="A3236" s="312" t="s">
        <v>3255</v>
      </c>
      <c r="B3236" s="77" t="s">
        <v>3256</v>
      </c>
      <c r="C3236" s="29">
        <v>4</v>
      </c>
      <c r="D3236" s="29">
        <v>168</v>
      </c>
      <c r="E3236" s="29">
        <v>2000</v>
      </c>
      <c r="F3236" s="29">
        <v>191</v>
      </c>
      <c r="G3236" s="29">
        <v>50</v>
      </c>
      <c r="H3236" s="353">
        <v>1175</v>
      </c>
      <c r="I3236" s="353">
        <v>961.15</v>
      </c>
      <c r="J3236" s="353">
        <v>759.05000000000007</v>
      </c>
      <c r="K3236" s="20">
        <v>27.8</v>
      </c>
      <c r="L3236" s="314">
        <v>0.5</v>
      </c>
      <c r="M3236" s="314"/>
      <c r="N3236" s="766"/>
      <c r="O3236" s="372">
        <f t="shared" si="118"/>
        <v>26450</v>
      </c>
      <c r="X3236" s="313">
        <v>23000</v>
      </c>
    </row>
    <row r="3237" spans="1:24" x14ac:dyDescent="0.3">
      <c r="A3237" s="312" t="s">
        <v>3257</v>
      </c>
      <c r="B3237" s="77" t="s">
        <v>3258</v>
      </c>
      <c r="C3237" s="29">
        <v>4</v>
      </c>
      <c r="D3237" s="29">
        <v>168</v>
      </c>
      <c r="E3237" s="29">
        <v>2250</v>
      </c>
      <c r="F3237" s="29">
        <v>191</v>
      </c>
      <c r="G3237" s="29">
        <v>50</v>
      </c>
      <c r="H3237" s="353">
        <v>1311</v>
      </c>
      <c r="I3237" s="353">
        <v>1072.3979999999999</v>
      </c>
      <c r="J3237" s="353">
        <v>846.90600000000006</v>
      </c>
      <c r="K3237" s="20">
        <v>30.8</v>
      </c>
      <c r="L3237" s="314">
        <v>0.5</v>
      </c>
      <c r="M3237" s="314"/>
      <c r="N3237" s="766"/>
      <c r="O3237" s="372">
        <f t="shared" si="118"/>
        <v>29325</v>
      </c>
      <c r="X3237" s="313">
        <v>25500</v>
      </c>
    </row>
    <row r="3238" spans="1:24" x14ac:dyDescent="0.3">
      <c r="A3238" s="312" t="s">
        <v>3259</v>
      </c>
      <c r="B3238" s="77" t="s">
        <v>3260</v>
      </c>
      <c r="C3238" s="29">
        <v>4</v>
      </c>
      <c r="D3238" s="29">
        <v>168</v>
      </c>
      <c r="E3238" s="29">
        <v>2500</v>
      </c>
      <c r="F3238" s="29">
        <v>191</v>
      </c>
      <c r="G3238" s="29">
        <v>50</v>
      </c>
      <c r="H3238" s="353">
        <v>1468</v>
      </c>
      <c r="I3238" s="353">
        <v>1200.8239999999998</v>
      </c>
      <c r="J3238" s="353">
        <v>948.32799999999997</v>
      </c>
      <c r="K3238" s="20">
        <v>33.799999999999997</v>
      </c>
      <c r="L3238" s="314">
        <v>0.5</v>
      </c>
      <c r="M3238" s="314"/>
      <c r="N3238" s="767"/>
      <c r="O3238" s="372">
        <f t="shared" si="118"/>
        <v>30245</v>
      </c>
      <c r="X3238" s="313">
        <v>26300</v>
      </c>
    </row>
    <row r="3239" spans="1:24" x14ac:dyDescent="0.3">
      <c r="C3239" s="311"/>
      <c r="D3239" s="311"/>
      <c r="E3239" s="311"/>
      <c r="F3239" s="311"/>
      <c r="G3239" s="311"/>
      <c r="H3239" s="355"/>
      <c r="I3239" s="355"/>
      <c r="J3239" s="355"/>
      <c r="K3239" s="336"/>
      <c r="L3239" s="322"/>
      <c r="M3239" s="322"/>
      <c r="N3239" s="322"/>
      <c r="O3239" s="372">
        <f t="shared" si="118"/>
        <v>0</v>
      </c>
      <c r="X3239" s="33"/>
    </row>
    <row r="3240" spans="1:24" x14ac:dyDescent="0.3">
      <c r="A3240" s="311"/>
      <c r="B3240" s="325" t="s">
        <v>274</v>
      </c>
      <c r="C3240" s="324"/>
      <c r="D3240" s="362"/>
      <c r="O3240" s="372">
        <f t="shared" si="118"/>
        <v>0</v>
      </c>
    </row>
    <row r="3241" spans="1:24" x14ac:dyDescent="0.3">
      <c r="A3241" s="312" t="s">
        <v>3261</v>
      </c>
      <c r="B3241" s="77" t="s">
        <v>3262</v>
      </c>
      <c r="C3241" s="29">
        <v>9</v>
      </c>
      <c r="D3241" s="29">
        <v>253</v>
      </c>
      <c r="E3241" s="29">
        <v>750</v>
      </c>
      <c r="F3241" s="29">
        <v>275</v>
      </c>
      <c r="G3241" s="29">
        <v>50</v>
      </c>
      <c r="H3241" s="353">
        <v>980</v>
      </c>
      <c r="I3241" s="353">
        <v>801.64</v>
      </c>
      <c r="J3241" s="353">
        <v>633.08000000000004</v>
      </c>
      <c r="K3241" s="20">
        <v>26.5</v>
      </c>
      <c r="L3241" s="314">
        <v>0.5</v>
      </c>
      <c r="M3241" s="314"/>
      <c r="N3241" s="765" t="s">
        <v>6122</v>
      </c>
      <c r="O3241" s="372">
        <f t="shared" si="118"/>
        <v>32775</v>
      </c>
      <c r="X3241" s="313">
        <v>28500</v>
      </c>
    </row>
    <row r="3242" spans="1:24" x14ac:dyDescent="0.3">
      <c r="A3242" s="312" t="s">
        <v>3263</v>
      </c>
      <c r="B3242" s="77" t="s">
        <v>3264</v>
      </c>
      <c r="C3242" s="29">
        <v>9</v>
      </c>
      <c r="D3242" s="29">
        <v>253</v>
      </c>
      <c r="E3242" s="29">
        <v>1000</v>
      </c>
      <c r="F3242" s="29">
        <v>275</v>
      </c>
      <c r="G3242" s="29">
        <v>50</v>
      </c>
      <c r="H3242" s="353">
        <v>1322</v>
      </c>
      <c r="I3242" s="353">
        <v>1081.396</v>
      </c>
      <c r="J3242" s="353">
        <v>854.01200000000006</v>
      </c>
      <c r="K3242" s="20">
        <v>33.5</v>
      </c>
      <c r="L3242" s="314">
        <v>0.5</v>
      </c>
      <c r="M3242" s="314"/>
      <c r="N3242" s="766"/>
      <c r="O3242" s="372">
        <f t="shared" si="118"/>
        <v>36225</v>
      </c>
      <c r="X3242" s="313">
        <v>31500</v>
      </c>
    </row>
    <row r="3243" spans="1:24" x14ac:dyDescent="0.3">
      <c r="A3243" s="312" t="s">
        <v>3265</v>
      </c>
      <c r="B3243" s="77" t="s">
        <v>3266</v>
      </c>
      <c r="C3243" s="29">
        <v>9</v>
      </c>
      <c r="D3243" s="29">
        <v>253</v>
      </c>
      <c r="E3243" s="29">
        <v>1250</v>
      </c>
      <c r="F3243" s="29">
        <v>275</v>
      </c>
      <c r="G3243" s="29">
        <v>50</v>
      </c>
      <c r="H3243" s="353">
        <v>1641</v>
      </c>
      <c r="I3243" s="353">
        <v>1342.338</v>
      </c>
      <c r="J3243" s="353">
        <v>1060.086</v>
      </c>
      <c r="K3243" s="20">
        <v>40.5</v>
      </c>
      <c r="L3243" s="314">
        <v>0.5</v>
      </c>
      <c r="M3243" s="314"/>
      <c r="N3243" s="766"/>
      <c r="O3243" s="372">
        <f t="shared" si="118"/>
        <v>41400</v>
      </c>
      <c r="X3243" s="313">
        <v>36000</v>
      </c>
    </row>
    <row r="3244" spans="1:24" x14ac:dyDescent="0.3">
      <c r="A3244" s="312" t="s">
        <v>3267</v>
      </c>
      <c r="B3244" s="77" t="s">
        <v>3268</v>
      </c>
      <c r="C3244" s="29">
        <v>9</v>
      </c>
      <c r="D3244" s="29">
        <v>253</v>
      </c>
      <c r="E3244" s="29">
        <v>1500</v>
      </c>
      <c r="F3244" s="29">
        <v>275</v>
      </c>
      <c r="G3244" s="29">
        <v>50</v>
      </c>
      <c r="H3244" s="353">
        <v>1971</v>
      </c>
      <c r="I3244" s="353">
        <v>1612.2779999999998</v>
      </c>
      <c r="J3244" s="353">
        <v>1273.2660000000001</v>
      </c>
      <c r="K3244" s="20">
        <v>47.5</v>
      </c>
      <c r="L3244" s="314">
        <v>0.5</v>
      </c>
      <c r="M3244" s="314"/>
      <c r="N3244" s="766"/>
      <c r="O3244" s="372">
        <f t="shared" si="118"/>
        <v>44850</v>
      </c>
      <c r="X3244" s="313">
        <v>39000</v>
      </c>
    </row>
    <row r="3245" spans="1:24" x14ac:dyDescent="0.3">
      <c r="A3245" s="312" t="s">
        <v>3269</v>
      </c>
      <c r="B3245" s="77" t="s">
        <v>3270</v>
      </c>
      <c r="C3245" s="29">
        <v>9</v>
      </c>
      <c r="D3245" s="29">
        <v>253</v>
      </c>
      <c r="E3245" s="29">
        <v>1750</v>
      </c>
      <c r="F3245" s="29">
        <v>275</v>
      </c>
      <c r="G3245" s="29">
        <v>50</v>
      </c>
      <c r="H3245" s="353">
        <v>2290</v>
      </c>
      <c r="I3245" s="353">
        <v>1873.2199999999998</v>
      </c>
      <c r="J3245" s="353">
        <v>1479.3400000000001</v>
      </c>
      <c r="K3245" s="20">
        <v>54.5</v>
      </c>
      <c r="L3245" s="314">
        <v>0.5</v>
      </c>
      <c r="M3245" s="314"/>
      <c r="N3245" s="766"/>
      <c r="O3245" s="372">
        <f t="shared" si="118"/>
        <v>48875</v>
      </c>
      <c r="X3245" s="313">
        <v>42500</v>
      </c>
    </row>
    <row r="3246" spans="1:24" x14ac:dyDescent="0.3">
      <c r="A3246" s="312" t="s">
        <v>3271</v>
      </c>
      <c r="B3246" s="77" t="s">
        <v>3272</v>
      </c>
      <c r="C3246" s="29">
        <v>9</v>
      </c>
      <c r="D3246" s="29">
        <v>253</v>
      </c>
      <c r="E3246" s="29">
        <v>2000</v>
      </c>
      <c r="F3246" s="29">
        <v>275</v>
      </c>
      <c r="G3246" s="29">
        <v>50</v>
      </c>
      <c r="H3246" s="353">
        <v>2642</v>
      </c>
      <c r="I3246" s="353">
        <v>2161.1559999999999</v>
      </c>
      <c r="J3246" s="353">
        <v>1706.732</v>
      </c>
      <c r="K3246" s="20">
        <v>61.5</v>
      </c>
      <c r="L3246" s="314">
        <v>0.5</v>
      </c>
      <c r="M3246" s="314"/>
      <c r="N3246" s="766"/>
      <c r="O3246" s="372">
        <f t="shared" si="118"/>
        <v>52900</v>
      </c>
      <c r="X3246" s="313">
        <v>46000</v>
      </c>
    </row>
    <row r="3247" spans="1:24" x14ac:dyDescent="0.3">
      <c r="A3247" s="312" t="s">
        <v>3273</v>
      </c>
      <c r="B3247" s="77" t="s">
        <v>3274</v>
      </c>
      <c r="C3247" s="29">
        <v>9</v>
      </c>
      <c r="D3247" s="29">
        <v>253</v>
      </c>
      <c r="E3247" s="29">
        <v>2250</v>
      </c>
      <c r="F3247" s="29">
        <v>275</v>
      </c>
      <c r="G3247" s="29">
        <v>50</v>
      </c>
      <c r="H3247" s="353">
        <v>2951</v>
      </c>
      <c r="I3247" s="353">
        <v>2413.9179999999997</v>
      </c>
      <c r="J3247" s="353">
        <v>1906.346</v>
      </c>
      <c r="K3247" s="20">
        <v>68.5</v>
      </c>
      <c r="L3247" s="314">
        <v>0.5</v>
      </c>
      <c r="M3247" s="314"/>
      <c r="N3247" s="766"/>
      <c r="O3247" s="372">
        <f t="shared" si="118"/>
        <v>58650</v>
      </c>
      <c r="X3247" s="313">
        <v>51000</v>
      </c>
    </row>
    <row r="3248" spans="1:24" x14ac:dyDescent="0.3">
      <c r="A3248" s="312" t="s">
        <v>3275</v>
      </c>
      <c r="B3248" s="77" t="s">
        <v>3276</v>
      </c>
      <c r="C3248" s="29">
        <v>9</v>
      </c>
      <c r="D3248" s="29">
        <v>253</v>
      </c>
      <c r="E3248" s="29">
        <v>2500</v>
      </c>
      <c r="F3248" s="29">
        <v>275</v>
      </c>
      <c r="G3248" s="29">
        <v>50</v>
      </c>
      <c r="H3248" s="353">
        <v>3302</v>
      </c>
      <c r="I3248" s="353">
        <v>2701.0360000000001</v>
      </c>
      <c r="J3248" s="353">
        <v>2133.0920000000001</v>
      </c>
      <c r="K3248" s="20">
        <v>75.5</v>
      </c>
      <c r="L3248" s="314">
        <v>0.5</v>
      </c>
      <c r="M3248" s="314"/>
      <c r="N3248" s="767"/>
      <c r="O3248" s="372">
        <f t="shared" si="118"/>
        <v>60490</v>
      </c>
      <c r="X3248" s="313">
        <v>52600</v>
      </c>
    </row>
    <row r="3249" spans="1:24" x14ac:dyDescent="0.3">
      <c r="C3249" s="311"/>
      <c r="D3249" s="311"/>
      <c r="E3249" s="311"/>
      <c r="F3249" s="311"/>
      <c r="G3249" s="311"/>
      <c r="H3249" s="355"/>
      <c r="I3249" s="355"/>
      <c r="J3249" s="355"/>
      <c r="K3249" s="336"/>
      <c r="L3249" s="322"/>
      <c r="M3249" s="322"/>
      <c r="N3249" s="322"/>
      <c r="O3249" s="372">
        <f t="shared" si="118"/>
        <v>0</v>
      </c>
      <c r="X3249" s="33"/>
    </row>
    <row r="3250" spans="1:24" x14ac:dyDescent="0.3">
      <c r="A3250" s="324"/>
      <c r="B3250" s="325" t="s">
        <v>188</v>
      </c>
      <c r="C3250" s="324"/>
      <c r="D3250" s="324"/>
      <c r="E3250" s="333"/>
      <c r="F3250" s="324"/>
      <c r="G3250" s="324"/>
      <c r="H3250" s="324"/>
      <c r="I3250" s="324"/>
      <c r="J3250" s="324"/>
      <c r="K3250" s="324"/>
      <c r="L3250" s="327"/>
      <c r="M3250" s="327"/>
      <c r="N3250" s="327"/>
      <c r="O3250" s="372">
        <f t="shared" si="118"/>
        <v>0</v>
      </c>
      <c r="S3250" t="s">
        <v>6147</v>
      </c>
      <c r="X3250" s="30"/>
    </row>
    <row r="3251" spans="1:24" x14ac:dyDescent="0.3">
      <c r="A3251" s="312" t="s">
        <v>3277</v>
      </c>
      <c r="B3251" s="77" t="s">
        <v>3278</v>
      </c>
      <c r="C3251" s="29">
        <v>16</v>
      </c>
      <c r="D3251" s="29">
        <v>300</v>
      </c>
      <c r="E3251" s="29">
        <v>750</v>
      </c>
      <c r="F3251" s="29">
        <v>500</v>
      </c>
      <c r="G3251" s="29"/>
      <c r="H3251" s="413">
        <v>2000</v>
      </c>
      <c r="I3251" s="413">
        <v>1301</v>
      </c>
      <c r="J3251" s="413">
        <v>1027</v>
      </c>
      <c r="K3251" s="20">
        <v>60</v>
      </c>
      <c r="L3251" s="314">
        <v>0.5</v>
      </c>
      <c r="M3251" s="314"/>
      <c r="N3251" s="768" t="s">
        <v>6122</v>
      </c>
      <c r="O3251" s="372">
        <f t="shared" si="118"/>
        <v>41400</v>
      </c>
      <c r="R3251">
        <f>ROUND(S3251*0.8,0)</f>
        <v>1600</v>
      </c>
      <c r="S3251">
        <v>2000</v>
      </c>
      <c r="X3251" s="313">
        <v>36000</v>
      </c>
    </row>
    <row r="3252" spans="1:24" x14ac:dyDescent="0.3">
      <c r="A3252" s="312" t="s">
        <v>3279</v>
      </c>
      <c r="B3252" s="77" t="s">
        <v>3280</v>
      </c>
      <c r="C3252" s="29">
        <v>16</v>
      </c>
      <c r="D3252" s="29">
        <v>300</v>
      </c>
      <c r="E3252" s="29">
        <v>1000</v>
      </c>
      <c r="F3252" s="29">
        <v>500</v>
      </c>
      <c r="G3252" s="29"/>
      <c r="H3252" s="413">
        <v>2800</v>
      </c>
      <c r="I3252" s="413">
        <v>1603</v>
      </c>
      <c r="J3252" s="413">
        <v>1266</v>
      </c>
      <c r="K3252" s="20">
        <v>74</v>
      </c>
      <c r="L3252" s="314">
        <v>0.5</v>
      </c>
      <c r="M3252" s="314"/>
      <c r="N3252" s="769"/>
      <c r="O3252" s="372">
        <f t="shared" si="118"/>
        <v>57960</v>
      </c>
      <c r="P3252" s="393">
        <v>1960</v>
      </c>
      <c r="Q3252" s="396">
        <f>P3252/H3252-1</f>
        <v>-0.30000000000000004</v>
      </c>
      <c r="R3252">
        <f t="shared" ref="R3252:R3254" si="119">ROUND(S3252*0.8,0)</f>
        <v>2240</v>
      </c>
      <c r="S3252">
        <v>2800</v>
      </c>
      <c r="X3252" s="313">
        <v>50400</v>
      </c>
    </row>
    <row r="3253" spans="1:24" x14ac:dyDescent="0.3">
      <c r="A3253" s="312" t="s">
        <v>3281</v>
      </c>
      <c r="B3253" s="77" t="s">
        <v>3282</v>
      </c>
      <c r="C3253" s="29">
        <v>16</v>
      </c>
      <c r="D3253" s="29">
        <v>300</v>
      </c>
      <c r="E3253" s="29">
        <v>1250</v>
      </c>
      <c r="F3253" s="29">
        <v>500</v>
      </c>
      <c r="G3253" s="29"/>
      <c r="H3253" s="413">
        <v>3400</v>
      </c>
      <c r="I3253" s="413">
        <v>2094</v>
      </c>
      <c r="J3253" s="413">
        <v>1654</v>
      </c>
      <c r="K3253" s="20">
        <v>88</v>
      </c>
      <c r="L3253" s="314">
        <v>0.5</v>
      </c>
      <c r="M3253" s="314"/>
      <c r="N3253" s="769"/>
      <c r="O3253" s="372">
        <f t="shared" si="118"/>
        <v>70380</v>
      </c>
      <c r="R3253">
        <f t="shared" si="119"/>
        <v>2720</v>
      </c>
      <c r="S3253">
        <v>3400</v>
      </c>
      <c r="X3253" s="313">
        <v>61200</v>
      </c>
    </row>
    <row r="3254" spans="1:24" x14ac:dyDescent="0.3">
      <c r="A3254" s="312" t="s">
        <v>3283</v>
      </c>
      <c r="B3254" s="77" t="s">
        <v>3284</v>
      </c>
      <c r="C3254" s="29">
        <v>16</v>
      </c>
      <c r="D3254" s="29">
        <v>300</v>
      </c>
      <c r="E3254" s="29">
        <v>1500</v>
      </c>
      <c r="F3254" s="29">
        <v>500</v>
      </c>
      <c r="G3254" s="29"/>
      <c r="H3254" s="413">
        <v>4000</v>
      </c>
      <c r="I3254" s="413">
        <v>2552</v>
      </c>
      <c r="J3254" s="413">
        <v>2016</v>
      </c>
      <c r="K3254" s="20">
        <v>102</v>
      </c>
      <c r="L3254" s="314">
        <v>0.5</v>
      </c>
      <c r="M3254" s="314"/>
      <c r="N3254" s="770"/>
      <c r="O3254" s="429">
        <f t="shared" si="118"/>
        <v>82800</v>
      </c>
      <c r="R3254">
        <f t="shared" si="119"/>
        <v>3200</v>
      </c>
      <c r="S3254">
        <v>4000</v>
      </c>
      <c r="X3254" s="313">
        <v>72000</v>
      </c>
    </row>
    <row r="3255" spans="1:24" x14ac:dyDescent="0.3">
      <c r="O3255" s="33"/>
    </row>
    <row r="3256" spans="1:24" x14ac:dyDescent="0.3">
      <c r="A3256" t="s">
        <v>6403</v>
      </c>
      <c r="C3256" s="311"/>
      <c r="D3256" s="311">
        <v>79</v>
      </c>
      <c r="E3256" s="430">
        <v>820</v>
      </c>
      <c r="F3256" s="311">
        <v>460</v>
      </c>
      <c r="G3256" s="311">
        <v>400</v>
      </c>
      <c r="H3256" s="311">
        <v>758</v>
      </c>
      <c r="K3256" s="120">
        <v>16.100000000000001</v>
      </c>
      <c r="L3256" s="314">
        <v>0.5</v>
      </c>
      <c r="O3256" s="311">
        <f>ROUND(X3256*1.15,0)</f>
        <v>17434</v>
      </c>
      <c r="X3256">
        <v>15160</v>
      </c>
    </row>
    <row r="3257" spans="1:24" x14ac:dyDescent="0.3">
      <c r="A3257" t="s">
        <v>6404</v>
      </c>
      <c r="D3257" s="311">
        <v>79</v>
      </c>
      <c r="E3257" s="430">
        <v>1010</v>
      </c>
      <c r="F3257" s="311">
        <v>460</v>
      </c>
      <c r="G3257" s="311">
        <v>400</v>
      </c>
      <c r="H3257" s="311">
        <v>929</v>
      </c>
      <c r="K3257" s="120">
        <v>19.600000000000001</v>
      </c>
      <c r="L3257" s="314">
        <v>0.5</v>
      </c>
      <c r="O3257" s="311">
        <f t="shared" ref="O3257:O3272" si="120">ROUND(X3257*1.15,0)</f>
        <v>21367</v>
      </c>
      <c r="X3257">
        <v>18580</v>
      </c>
    </row>
    <row r="3258" spans="1:24" x14ac:dyDescent="0.3">
      <c r="A3258" t="s">
        <v>6405</v>
      </c>
      <c r="D3258" s="311">
        <v>79</v>
      </c>
      <c r="E3258" s="430">
        <v>1200</v>
      </c>
      <c r="F3258" s="311">
        <v>460</v>
      </c>
      <c r="G3258" s="311">
        <v>400</v>
      </c>
      <c r="H3258" s="311">
        <v>1100</v>
      </c>
      <c r="K3258" s="120">
        <v>23</v>
      </c>
      <c r="L3258" s="314">
        <v>0.5</v>
      </c>
      <c r="O3258" s="311">
        <f t="shared" si="120"/>
        <v>25300</v>
      </c>
      <c r="X3258">
        <v>22000</v>
      </c>
    </row>
    <row r="3259" spans="1:24" x14ac:dyDescent="0.3">
      <c r="A3259" t="s">
        <v>6406</v>
      </c>
      <c r="D3259" s="311">
        <v>79</v>
      </c>
      <c r="E3259" s="430">
        <v>1485</v>
      </c>
      <c r="F3259" s="311">
        <v>460</v>
      </c>
      <c r="G3259" s="311">
        <v>400</v>
      </c>
      <c r="H3259" s="311">
        <v>1356</v>
      </c>
      <c r="K3259" s="122">
        <v>28.3</v>
      </c>
      <c r="L3259" s="431">
        <v>0.5</v>
      </c>
      <c r="O3259" s="311">
        <f t="shared" si="120"/>
        <v>31188</v>
      </c>
      <c r="X3259">
        <v>27120</v>
      </c>
    </row>
    <row r="3260" spans="1:24" x14ac:dyDescent="0.3">
      <c r="O3260" s="311"/>
    </row>
    <row r="3261" spans="1:24" x14ac:dyDescent="0.3">
      <c r="A3261" t="s">
        <v>6407</v>
      </c>
      <c r="D3261" s="311">
        <v>79</v>
      </c>
      <c r="E3261" s="430">
        <v>820</v>
      </c>
      <c r="F3261" s="311">
        <v>560</v>
      </c>
      <c r="G3261" s="311">
        <v>500</v>
      </c>
      <c r="H3261" s="311">
        <v>771</v>
      </c>
      <c r="K3261" s="122">
        <v>18.7</v>
      </c>
      <c r="L3261" s="431">
        <v>0.5</v>
      </c>
      <c r="O3261" s="311">
        <f t="shared" si="120"/>
        <v>17733</v>
      </c>
      <c r="X3261">
        <v>15420</v>
      </c>
    </row>
    <row r="3262" spans="1:24" x14ac:dyDescent="0.3">
      <c r="A3262" t="s">
        <v>6408</v>
      </c>
      <c r="D3262" s="311">
        <v>79</v>
      </c>
      <c r="E3262" s="430">
        <v>1010</v>
      </c>
      <c r="F3262" s="311">
        <v>560</v>
      </c>
      <c r="G3262" s="311">
        <v>500</v>
      </c>
      <c r="H3262" s="33">
        <v>1106</v>
      </c>
      <c r="K3262" s="122">
        <v>23</v>
      </c>
      <c r="L3262" s="431">
        <v>0.5</v>
      </c>
      <c r="O3262" s="311">
        <f t="shared" si="120"/>
        <v>25438</v>
      </c>
      <c r="X3262">
        <v>22120</v>
      </c>
    </row>
    <row r="3263" spans="1:24" x14ac:dyDescent="0.3">
      <c r="A3263" t="s">
        <v>6409</v>
      </c>
      <c r="D3263" s="311">
        <v>79</v>
      </c>
      <c r="E3263" s="430">
        <v>1200</v>
      </c>
      <c r="F3263" s="311">
        <v>560</v>
      </c>
      <c r="G3263" s="311">
        <v>500</v>
      </c>
      <c r="H3263" s="311">
        <v>1310</v>
      </c>
      <c r="K3263" s="122">
        <v>27.1</v>
      </c>
      <c r="L3263" s="431">
        <v>0.5</v>
      </c>
      <c r="O3263" s="311">
        <f t="shared" si="120"/>
        <v>30130</v>
      </c>
      <c r="X3263">
        <v>26200</v>
      </c>
    </row>
    <row r="3264" spans="1:24" x14ac:dyDescent="0.3">
      <c r="A3264" t="s">
        <v>6410</v>
      </c>
      <c r="D3264" s="311">
        <v>79</v>
      </c>
      <c r="E3264" s="430">
        <v>1485</v>
      </c>
      <c r="F3264" s="311">
        <v>560</v>
      </c>
      <c r="G3264" s="311">
        <v>500</v>
      </c>
      <c r="H3264" s="311">
        <v>1614</v>
      </c>
      <c r="K3264" s="122">
        <v>33.299999999999997</v>
      </c>
      <c r="L3264" s="431">
        <v>0.5</v>
      </c>
      <c r="O3264" s="311">
        <f t="shared" si="120"/>
        <v>37122</v>
      </c>
      <c r="X3264">
        <v>32280</v>
      </c>
    </row>
    <row r="3265" spans="1:24" x14ac:dyDescent="0.3">
      <c r="O3265" s="311"/>
    </row>
    <row r="3266" spans="1:24" x14ac:dyDescent="0.3">
      <c r="A3266" t="s">
        <v>6411</v>
      </c>
      <c r="E3266">
        <v>460</v>
      </c>
      <c r="F3266">
        <v>860</v>
      </c>
      <c r="K3266">
        <v>24</v>
      </c>
      <c r="O3266" s="311">
        <f t="shared" si="120"/>
        <v>17354</v>
      </c>
      <c r="X3266">
        <v>15090</v>
      </c>
    </row>
    <row r="3267" spans="1:24" x14ac:dyDescent="0.3">
      <c r="A3267" t="s">
        <v>6413</v>
      </c>
      <c r="E3267">
        <v>460</v>
      </c>
      <c r="F3267">
        <v>1040</v>
      </c>
      <c r="K3267">
        <v>29</v>
      </c>
      <c r="O3267" s="311">
        <f t="shared" si="120"/>
        <v>21287</v>
      </c>
      <c r="X3267">
        <v>18510</v>
      </c>
    </row>
    <row r="3268" spans="1:24" x14ac:dyDescent="0.3">
      <c r="A3268" t="s">
        <v>6414</v>
      </c>
      <c r="E3268">
        <v>460</v>
      </c>
      <c r="F3268">
        <v>1180</v>
      </c>
      <c r="K3268">
        <v>32</v>
      </c>
      <c r="O3268" s="311">
        <f t="shared" si="120"/>
        <v>25220</v>
      </c>
      <c r="X3268">
        <v>21930</v>
      </c>
    </row>
    <row r="3269" spans="1:24" x14ac:dyDescent="0.3">
      <c r="O3269" s="311"/>
    </row>
    <row r="3270" spans="1:24" x14ac:dyDescent="0.3">
      <c r="A3270" t="s">
        <v>6415</v>
      </c>
      <c r="E3270">
        <v>560</v>
      </c>
      <c r="F3270">
        <v>860</v>
      </c>
      <c r="K3270">
        <v>28</v>
      </c>
      <c r="O3270" s="311">
        <f t="shared" si="120"/>
        <v>17641</v>
      </c>
      <c r="X3270">
        <v>15340</v>
      </c>
    </row>
    <row r="3271" spans="1:24" x14ac:dyDescent="0.3">
      <c r="A3271" t="s">
        <v>6412</v>
      </c>
      <c r="E3271">
        <v>560</v>
      </c>
      <c r="F3271">
        <v>1040</v>
      </c>
      <c r="K3271">
        <v>34</v>
      </c>
      <c r="O3271" s="311">
        <f t="shared" si="120"/>
        <v>25346</v>
      </c>
      <c r="X3271">
        <v>22040</v>
      </c>
    </row>
    <row r="3272" spans="1:24" x14ac:dyDescent="0.3">
      <c r="A3272" t="s">
        <v>6416</v>
      </c>
      <c r="E3272">
        <v>560</v>
      </c>
      <c r="F3272">
        <v>1180</v>
      </c>
      <c r="K3272">
        <v>37</v>
      </c>
      <c r="O3272" s="311">
        <f t="shared" si="120"/>
        <v>30038</v>
      </c>
      <c r="X3272">
        <v>26120</v>
      </c>
    </row>
    <row r="3273" spans="1:24" x14ac:dyDescent="0.3">
      <c r="O3273" s="33"/>
    </row>
    <row r="3274" spans="1:24" x14ac:dyDescent="0.3">
      <c r="O3274" s="33"/>
    </row>
    <row r="3275" spans="1:24" x14ac:dyDescent="0.3">
      <c r="O3275" s="33"/>
    </row>
    <row r="3276" spans="1:24" x14ac:dyDescent="0.3">
      <c r="O3276" s="33"/>
    </row>
    <row r="3277" spans="1:24" x14ac:dyDescent="0.3">
      <c r="O3277" s="33"/>
    </row>
    <row r="3278" spans="1:24" x14ac:dyDescent="0.3">
      <c r="O3278" s="33"/>
    </row>
    <row r="3279" spans="1:24" x14ac:dyDescent="0.3">
      <c r="O3279" s="33"/>
    </row>
    <row r="3280" spans="1:24" x14ac:dyDescent="0.3">
      <c r="O3280" s="33"/>
    </row>
    <row r="3281" spans="15:15" x14ac:dyDescent="0.3">
      <c r="O3281" s="33"/>
    </row>
    <row r="3282" spans="15:15" x14ac:dyDescent="0.3">
      <c r="O3282" s="33"/>
    </row>
    <row r="3283" spans="15:15" x14ac:dyDescent="0.3">
      <c r="O3283" s="33"/>
    </row>
    <row r="3284" spans="15:15" x14ac:dyDescent="0.3">
      <c r="O3284" s="33"/>
    </row>
    <row r="3285" spans="15:15" x14ac:dyDescent="0.3">
      <c r="O3285" s="33"/>
    </row>
    <row r="3286" spans="15:15" x14ac:dyDescent="0.3">
      <c r="O3286" s="33"/>
    </row>
    <row r="3287" spans="15:15" x14ac:dyDescent="0.3">
      <c r="O3287" s="33"/>
    </row>
    <row r="3288" spans="15:15" x14ac:dyDescent="0.3">
      <c r="O3288" s="33"/>
    </row>
    <row r="3289" spans="15:15" x14ac:dyDescent="0.3">
      <c r="O3289" s="33"/>
    </row>
    <row r="3290" spans="15:15" x14ac:dyDescent="0.3">
      <c r="O3290" s="33"/>
    </row>
    <row r="3291" spans="15:15" x14ac:dyDescent="0.3">
      <c r="O3291" s="33"/>
    </row>
    <row r="3292" spans="15:15" x14ac:dyDescent="0.3">
      <c r="O3292" s="33"/>
    </row>
    <row r="3293" spans="15:15" x14ac:dyDescent="0.3">
      <c r="O3293" s="33"/>
    </row>
    <row r="3294" spans="15:15" x14ac:dyDescent="0.3">
      <c r="O3294" s="33"/>
    </row>
    <row r="3295" spans="15:15" x14ac:dyDescent="0.3">
      <c r="O3295" s="33"/>
    </row>
    <row r="3296" spans="15:15" x14ac:dyDescent="0.3">
      <c r="O3296" s="33"/>
    </row>
    <row r="3297" spans="15:15" x14ac:dyDescent="0.3">
      <c r="O3297" s="33"/>
    </row>
    <row r="3298" spans="15:15" x14ac:dyDescent="0.3">
      <c r="O3298" s="33"/>
    </row>
    <row r="3299" spans="15:15" x14ac:dyDescent="0.3">
      <c r="O3299" s="33"/>
    </row>
    <row r="3300" spans="15:15" x14ac:dyDescent="0.3">
      <c r="O3300" s="33"/>
    </row>
    <row r="3301" spans="15:15" x14ac:dyDescent="0.3">
      <c r="O3301" s="33"/>
    </row>
    <row r="3302" spans="15:15" x14ac:dyDescent="0.3">
      <c r="O3302" s="33"/>
    </row>
    <row r="3303" spans="15:15" x14ac:dyDescent="0.3">
      <c r="O3303" s="33"/>
    </row>
    <row r="3304" spans="15:15" x14ac:dyDescent="0.3">
      <c r="O3304" s="33"/>
    </row>
    <row r="3305" spans="15:15" x14ac:dyDescent="0.3">
      <c r="O3305" s="33"/>
    </row>
    <row r="3306" spans="15:15" x14ac:dyDescent="0.3">
      <c r="O3306" s="33"/>
    </row>
    <row r="3307" spans="15:15" x14ac:dyDescent="0.3">
      <c r="O3307" s="33"/>
    </row>
    <row r="3308" spans="15:15" x14ac:dyDescent="0.3">
      <c r="O3308" s="33"/>
    </row>
    <row r="3309" spans="15:15" x14ac:dyDescent="0.3">
      <c r="O3309" s="33"/>
    </row>
    <row r="3310" spans="15:15" x14ac:dyDescent="0.3">
      <c r="O3310" s="33"/>
    </row>
    <row r="3311" spans="15:15" x14ac:dyDescent="0.3">
      <c r="O3311" s="33"/>
    </row>
    <row r="3312" spans="15:15" x14ac:dyDescent="0.3">
      <c r="O3312" s="33"/>
    </row>
    <row r="3313" spans="15:15" x14ac:dyDescent="0.3">
      <c r="O3313" s="33"/>
    </row>
    <row r="3314" spans="15:15" x14ac:dyDescent="0.3">
      <c r="O3314" s="33"/>
    </row>
    <row r="3315" spans="15:15" x14ac:dyDescent="0.3">
      <c r="O3315" s="33"/>
    </row>
    <row r="3316" spans="15:15" x14ac:dyDescent="0.3">
      <c r="O3316" s="33"/>
    </row>
    <row r="3317" spans="15:15" x14ac:dyDescent="0.3">
      <c r="O3317" s="33"/>
    </row>
    <row r="3318" spans="15:15" x14ac:dyDescent="0.3">
      <c r="O3318" s="33"/>
    </row>
    <row r="3319" spans="15:15" x14ac:dyDescent="0.3">
      <c r="O3319" s="33"/>
    </row>
    <row r="3320" spans="15:15" x14ac:dyDescent="0.3">
      <c r="O3320" s="33"/>
    </row>
    <row r="3321" spans="15:15" x14ac:dyDescent="0.3">
      <c r="O3321" s="33"/>
    </row>
    <row r="3322" spans="15:15" x14ac:dyDescent="0.3">
      <c r="O3322" s="33"/>
    </row>
    <row r="3323" spans="15:15" x14ac:dyDescent="0.3">
      <c r="O3323" s="33"/>
    </row>
    <row r="3324" spans="15:15" x14ac:dyDescent="0.3">
      <c r="O3324" s="33"/>
    </row>
    <row r="3325" spans="15:15" x14ac:dyDescent="0.3">
      <c r="O3325" s="33"/>
    </row>
    <row r="3326" spans="15:15" x14ac:dyDescent="0.3">
      <c r="O3326" s="33"/>
    </row>
    <row r="3327" spans="15:15" x14ac:dyDescent="0.3">
      <c r="O3327" s="33"/>
    </row>
    <row r="3328" spans="15:15" x14ac:dyDescent="0.3">
      <c r="O3328" s="33"/>
    </row>
    <row r="3329" spans="15:15" x14ac:dyDescent="0.3">
      <c r="O3329" s="33"/>
    </row>
    <row r="3330" spans="15:15" x14ac:dyDescent="0.3">
      <c r="O3330" s="33"/>
    </row>
    <row r="3331" spans="15:15" x14ac:dyDescent="0.3">
      <c r="O3331" s="33"/>
    </row>
    <row r="3332" spans="15:15" x14ac:dyDescent="0.3">
      <c r="O3332" s="33"/>
    </row>
    <row r="3333" spans="15:15" x14ac:dyDescent="0.3">
      <c r="O3333" s="33"/>
    </row>
    <row r="3334" spans="15:15" x14ac:dyDescent="0.3">
      <c r="O3334" s="33"/>
    </row>
    <row r="3335" spans="15:15" x14ac:dyDescent="0.3">
      <c r="O3335" s="33"/>
    </row>
    <row r="3336" spans="15:15" x14ac:dyDescent="0.3">
      <c r="O3336" s="33"/>
    </row>
    <row r="3337" spans="15:15" x14ac:dyDescent="0.3">
      <c r="O3337" s="33"/>
    </row>
    <row r="3338" spans="15:15" x14ac:dyDescent="0.3">
      <c r="O3338" s="33"/>
    </row>
    <row r="3339" spans="15:15" x14ac:dyDescent="0.3">
      <c r="O3339" s="33"/>
    </row>
    <row r="3340" spans="15:15" x14ac:dyDescent="0.3">
      <c r="O3340" s="33"/>
    </row>
    <row r="3341" spans="15:15" x14ac:dyDescent="0.3">
      <c r="O3341" s="33"/>
    </row>
    <row r="3342" spans="15:15" x14ac:dyDescent="0.3">
      <c r="O3342" s="33"/>
    </row>
    <row r="3343" spans="15:15" x14ac:dyDescent="0.3">
      <c r="O3343" s="33"/>
    </row>
    <row r="3344" spans="15:15" x14ac:dyDescent="0.3">
      <c r="O3344" s="33"/>
    </row>
    <row r="3345" spans="15:15" x14ac:dyDescent="0.3">
      <c r="O3345" s="33"/>
    </row>
    <row r="3346" spans="15:15" x14ac:dyDescent="0.3">
      <c r="O3346" s="33"/>
    </row>
    <row r="3347" spans="15:15" x14ac:dyDescent="0.3">
      <c r="O3347" s="33"/>
    </row>
    <row r="3348" spans="15:15" x14ac:dyDescent="0.3">
      <c r="O3348" s="33"/>
    </row>
    <row r="3349" spans="15:15" x14ac:dyDescent="0.3">
      <c r="O3349" s="33"/>
    </row>
    <row r="3350" spans="15:15" x14ac:dyDescent="0.3">
      <c r="O3350" s="33"/>
    </row>
    <row r="3351" spans="15:15" x14ac:dyDescent="0.3">
      <c r="O3351" s="33"/>
    </row>
    <row r="3352" spans="15:15" x14ac:dyDescent="0.3">
      <c r="O3352" s="33"/>
    </row>
    <row r="3353" spans="15:15" x14ac:dyDescent="0.3">
      <c r="O3353" s="33"/>
    </row>
    <row r="3354" spans="15:15" x14ac:dyDescent="0.3">
      <c r="O3354" s="33"/>
    </row>
    <row r="3355" spans="15:15" x14ac:dyDescent="0.3">
      <c r="O3355" s="33"/>
    </row>
    <row r="3356" spans="15:15" x14ac:dyDescent="0.3">
      <c r="O3356" s="33"/>
    </row>
    <row r="3357" spans="15:15" x14ac:dyDescent="0.3">
      <c r="O3357" s="33"/>
    </row>
    <row r="3358" spans="15:15" x14ac:dyDescent="0.3">
      <c r="O3358" s="33"/>
    </row>
    <row r="3359" spans="15:15" x14ac:dyDescent="0.3">
      <c r="O3359" s="33"/>
    </row>
    <row r="3360" spans="15:15" x14ac:dyDescent="0.3">
      <c r="O3360" s="33"/>
    </row>
    <row r="3361" spans="15:15" x14ac:dyDescent="0.3">
      <c r="O3361" s="33"/>
    </row>
    <row r="3362" spans="15:15" x14ac:dyDescent="0.3">
      <c r="O3362" s="33"/>
    </row>
    <row r="3363" spans="15:15" x14ac:dyDescent="0.3">
      <c r="O3363" s="33"/>
    </row>
    <row r="3364" spans="15:15" x14ac:dyDescent="0.3">
      <c r="O3364" s="33"/>
    </row>
    <row r="3365" spans="15:15" x14ac:dyDescent="0.3">
      <c r="O3365" s="33"/>
    </row>
    <row r="3366" spans="15:15" x14ac:dyDescent="0.3">
      <c r="O3366" s="33"/>
    </row>
    <row r="3367" spans="15:15" x14ac:dyDescent="0.3">
      <c r="O3367" s="33"/>
    </row>
    <row r="3368" spans="15:15" x14ac:dyDescent="0.3">
      <c r="O3368" s="33"/>
    </row>
    <row r="3369" spans="15:15" x14ac:dyDescent="0.3">
      <c r="O3369" s="33"/>
    </row>
    <row r="3370" spans="15:15" x14ac:dyDescent="0.3">
      <c r="O3370" s="33"/>
    </row>
    <row r="3371" spans="15:15" x14ac:dyDescent="0.3">
      <c r="O3371" s="33"/>
    </row>
    <row r="3372" spans="15:15" x14ac:dyDescent="0.3">
      <c r="O3372" s="33"/>
    </row>
    <row r="3373" spans="15:15" x14ac:dyDescent="0.3">
      <c r="O3373" s="33"/>
    </row>
    <row r="3374" spans="15:15" x14ac:dyDescent="0.3">
      <c r="O3374" s="33"/>
    </row>
    <row r="3375" spans="15:15" x14ac:dyDescent="0.3">
      <c r="O3375" s="33"/>
    </row>
    <row r="3376" spans="15:15" x14ac:dyDescent="0.3">
      <c r="O3376" s="33"/>
    </row>
    <row r="3377" spans="15:15" x14ac:dyDescent="0.3">
      <c r="O3377" s="33"/>
    </row>
    <row r="3378" spans="15:15" x14ac:dyDescent="0.3">
      <c r="O3378" s="33"/>
    </row>
    <row r="3379" spans="15:15" x14ac:dyDescent="0.3">
      <c r="O3379" s="33"/>
    </row>
    <row r="3380" spans="15:15" x14ac:dyDescent="0.3">
      <c r="O3380" s="33"/>
    </row>
    <row r="3381" spans="15:15" x14ac:dyDescent="0.3">
      <c r="O3381" s="33"/>
    </row>
    <row r="3382" spans="15:15" x14ac:dyDescent="0.3">
      <c r="O3382" s="33"/>
    </row>
    <row r="3383" spans="15:15" x14ac:dyDescent="0.3">
      <c r="O3383" s="33"/>
    </row>
    <row r="3384" spans="15:15" x14ac:dyDescent="0.3">
      <c r="O3384" s="33"/>
    </row>
    <row r="3385" spans="15:15" x14ac:dyDescent="0.3">
      <c r="O3385" s="33"/>
    </row>
    <row r="3386" spans="15:15" x14ac:dyDescent="0.3">
      <c r="O3386" s="33"/>
    </row>
    <row r="3387" spans="15:15" x14ac:dyDescent="0.3">
      <c r="O3387" s="33"/>
    </row>
    <row r="3388" spans="15:15" x14ac:dyDescent="0.3">
      <c r="O3388" s="33"/>
    </row>
    <row r="3389" spans="15:15" x14ac:dyDescent="0.3">
      <c r="O3389" s="33"/>
    </row>
    <row r="3390" spans="15:15" x14ac:dyDescent="0.3">
      <c r="O3390" s="33"/>
    </row>
    <row r="3391" spans="15:15" x14ac:dyDescent="0.3">
      <c r="O3391" s="33"/>
    </row>
    <row r="3392" spans="15:15" x14ac:dyDescent="0.3">
      <c r="O3392" s="33"/>
    </row>
    <row r="3393" spans="15:15" x14ac:dyDescent="0.3">
      <c r="O3393" s="33"/>
    </row>
    <row r="3394" spans="15:15" x14ac:dyDescent="0.3">
      <c r="O3394" s="33"/>
    </row>
    <row r="3395" spans="15:15" x14ac:dyDescent="0.3">
      <c r="O3395" s="33"/>
    </row>
    <row r="3396" spans="15:15" x14ac:dyDescent="0.3">
      <c r="O3396" s="33"/>
    </row>
    <row r="3397" spans="15:15" x14ac:dyDescent="0.3">
      <c r="O3397" s="33"/>
    </row>
    <row r="3398" spans="15:15" x14ac:dyDescent="0.3">
      <c r="O3398" s="33"/>
    </row>
    <row r="3399" spans="15:15" x14ac:dyDescent="0.3">
      <c r="O3399" s="33"/>
    </row>
    <row r="3400" spans="15:15" x14ac:dyDescent="0.3">
      <c r="O3400" s="33"/>
    </row>
    <row r="3401" spans="15:15" x14ac:dyDescent="0.3">
      <c r="O3401" s="33"/>
    </row>
    <row r="3402" spans="15:15" x14ac:dyDescent="0.3">
      <c r="O3402" s="33"/>
    </row>
    <row r="3403" spans="15:15" x14ac:dyDescent="0.3">
      <c r="O3403" s="33"/>
    </row>
    <row r="3404" spans="15:15" x14ac:dyDescent="0.3">
      <c r="O3404" s="33"/>
    </row>
    <row r="3405" spans="15:15" x14ac:dyDescent="0.3">
      <c r="O3405" s="33"/>
    </row>
    <row r="3406" spans="15:15" x14ac:dyDescent="0.3">
      <c r="O3406" s="33"/>
    </row>
    <row r="3407" spans="15:15" x14ac:dyDescent="0.3">
      <c r="O3407" s="33"/>
    </row>
    <row r="3408" spans="15:15" x14ac:dyDescent="0.3">
      <c r="O3408" s="33"/>
    </row>
    <row r="3409" spans="15:15" x14ac:dyDescent="0.3">
      <c r="O3409" s="33"/>
    </row>
    <row r="3410" spans="15:15" x14ac:dyDescent="0.3">
      <c r="O3410" s="33"/>
    </row>
    <row r="3411" spans="15:15" x14ac:dyDescent="0.3">
      <c r="O3411" s="33"/>
    </row>
    <row r="3412" spans="15:15" x14ac:dyDescent="0.3">
      <c r="O3412" s="33"/>
    </row>
    <row r="3413" spans="15:15" x14ac:dyDescent="0.3">
      <c r="O3413" s="33"/>
    </row>
    <row r="3414" spans="15:15" x14ac:dyDescent="0.3">
      <c r="O3414" s="33"/>
    </row>
    <row r="3415" spans="15:15" x14ac:dyDescent="0.3">
      <c r="O3415" s="33"/>
    </row>
    <row r="3416" spans="15:15" x14ac:dyDescent="0.3">
      <c r="O3416" s="33"/>
    </row>
    <row r="3417" spans="15:15" x14ac:dyDescent="0.3">
      <c r="O3417" s="33"/>
    </row>
    <row r="3418" spans="15:15" x14ac:dyDescent="0.3">
      <c r="O3418" s="33"/>
    </row>
    <row r="3419" spans="15:15" x14ac:dyDescent="0.3">
      <c r="O3419" s="33"/>
    </row>
    <row r="3420" spans="15:15" x14ac:dyDescent="0.3">
      <c r="O3420" s="33"/>
    </row>
    <row r="3421" spans="15:15" x14ac:dyDescent="0.3">
      <c r="O3421" s="33"/>
    </row>
    <row r="3422" spans="15:15" x14ac:dyDescent="0.3">
      <c r="O3422" s="33"/>
    </row>
    <row r="3423" spans="15:15" x14ac:dyDescent="0.3">
      <c r="O3423" s="33"/>
    </row>
    <row r="3424" spans="15:15" x14ac:dyDescent="0.3">
      <c r="O3424" s="33"/>
    </row>
    <row r="3425" spans="15:15" x14ac:dyDescent="0.3">
      <c r="O3425" s="33"/>
    </row>
    <row r="3426" spans="15:15" x14ac:dyDescent="0.3">
      <c r="O3426" s="33"/>
    </row>
    <row r="3427" spans="15:15" x14ac:dyDescent="0.3">
      <c r="O3427" s="33"/>
    </row>
    <row r="3428" spans="15:15" x14ac:dyDescent="0.3">
      <c r="O3428" s="33"/>
    </row>
    <row r="3429" spans="15:15" x14ac:dyDescent="0.3">
      <c r="O3429" s="33"/>
    </row>
    <row r="3430" spans="15:15" x14ac:dyDescent="0.3">
      <c r="O3430" s="33"/>
    </row>
    <row r="3431" spans="15:15" x14ac:dyDescent="0.3">
      <c r="O3431" s="33"/>
    </row>
    <row r="3432" spans="15:15" x14ac:dyDescent="0.3">
      <c r="O3432" s="33"/>
    </row>
    <row r="3433" spans="15:15" x14ac:dyDescent="0.3">
      <c r="O3433" s="33"/>
    </row>
    <row r="3434" spans="15:15" x14ac:dyDescent="0.3">
      <c r="O3434" s="33"/>
    </row>
    <row r="3435" spans="15:15" x14ac:dyDescent="0.3">
      <c r="O3435" s="33"/>
    </row>
    <row r="3436" spans="15:15" x14ac:dyDescent="0.3">
      <c r="O3436" s="33"/>
    </row>
    <row r="3437" spans="15:15" x14ac:dyDescent="0.3">
      <c r="O3437" s="33"/>
    </row>
    <row r="3438" spans="15:15" x14ac:dyDescent="0.3">
      <c r="O3438" s="33"/>
    </row>
    <row r="3439" spans="15:15" x14ac:dyDescent="0.3">
      <c r="O3439" s="33"/>
    </row>
    <row r="3440" spans="15:15" x14ac:dyDescent="0.3">
      <c r="O3440" s="33"/>
    </row>
    <row r="3441" spans="15:15" x14ac:dyDescent="0.3">
      <c r="O3441" s="33"/>
    </row>
    <row r="3442" spans="15:15" x14ac:dyDescent="0.3">
      <c r="O3442" s="33"/>
    </row>
    <row r="3443" spans="15:15" x14ac:dyDescent="0.3">
      <c r="O3443" s="33"/>
    </row>
    <row r="3444" spans="15:15" x14ac:dyDescent="0.3">
      <c r="O3444" s="33"/>
    </row>
    <row r="3445" spans="15:15" x14ac:dyDescent="0.3">
      <c r="O3445" s="33"/>
    </row>
    <row r="3446" spans="15:15" x14ac:dyDescent="0.3">
      <c r="O3446" s="33"/>
    </row>
    <row r="3447" spans="15:15" x14ac:dyDescent="0.3">
      <c r="O3447" s="33"/>
    </row>
    <row r="3448" spans="15:15" x14ac:dyDescent="0.3">
      <c r="O3448" s="33"/>
    </row>
    <row r="3449" spans="15:15" x14ac:dyDescent="0.3">
      <c r="O3449" s="33"/>
    </row>
    <row r="3450" spans="15:15" x14ac:dyDescent="0.3">
      <c r="O3450" s="33"/>
    </row>
    <row r="3451" spans="15:15" x14ac:dyDescent="0.3">
      <c r="O3451" s="33"/>
    </row>
    <row r="3452" spans="15:15" x14ac:dyDescent="0.3">
      <c r="O3452" s="33"/>
    </row>
    <row r="3453" spans="15:15" x14ac:dyDescent="0.3">
      <c r="O3453" s="33"/>
    </row>
    <row r="3454" spans="15:15" x14ac:dyDescent="0.3">
      <c r="O3454" s="33"/>
    </row>
    <row r="3455" spans="15:15" x14ac:dyDescent="0.3">
      <c r="O3455" s="33"/>
    </row>
    <row r="3456" spans="15:15" x14ac:dyDescent="0.3">
      <c r="O3456" s="33"/>
    </row>
    <row r="3457" spans="15:15" x14ac:dyDescent="0.3">
      <c r="O3457" s="33"/>
    </row>
    <row r="3458" spans="15:15" x14ac:dyDescent="0.3">
      <c r="O3458" s="33"/>
    </row>
    <row r="3459" spans="15:15" x14ac:dyDescent="0.3">
      <c r="O3459" s="33"/>
    </row>
    <row r="3460" spans="15:15" x14ac:dyDescent="0.3">
      <c r="O3460" s="33"/>
    </row>
    <row r="3461" spans="15:15" x14ac:dyDescent="0.3">
      <c r="O3461" s="33"/>
    </row>
    <row r="3462" spans="15:15" x14ac:dyDescent="0.3">
      <c r="O3462" s="33"/>
    </row>
    <row r="3463" spans="15:15" x14ac:dyDescent="0.3">
      <c r="O3463" s="33"/>
    </row>
    <row r="3464" spans="15:15" x14ac:dyDescent="0.3">
      <c r="O3464" s="33"/>
    </row>
    <row r="3465" spans="15:15" x14ac:dyDescent="0.3">
      <c r="O3465" s="33"/>
    </row>
    <row r="3466" spans="15:15" x14ac:dyDescent="0.3">
      <c r="O3466" s="33"/>
    </row>
    <row r="3467" spans="15:15" x14ac:dyDescent="0.3">
      <c r="O3467" s="33"/>
    </row>
    <row r="3468" spans="15:15" x14ac:dyDescent="0.3">
      <c r="O3468" s="33"/>
    </row>
    <row r="3469" spans="15:15" x14ac:dyDescent="0.3">
      <c r="O3469" s="33"/>
    </row>
    <row r="3470" spans="15:15" x14ac:dyDescent="0.3">
      <c r="O3470" s="33"/>
    </row>
    <row r="3471" spans="15:15" x14ac:dyDescent="0.3">
      <c r="O3471" s="33"/>
    </row>
    <row r="3472" spans="15:15" x14ac:dyDescent="0.3">
      <c r="O3472" s="33"/>
    </row>
    <row r="3473" spans="15:15" x14ac:dyDescent="0.3">
      <c r="O3473" s="33"/>
    </row>
    <row r="3474" spans="15:15" x14ac:dyDescent="0.3">
      <c r="O3474" s="33"/>
    </row>
    <row r="3475" spans="15:15" x14ac:dyDescent="0.3">
      <c r="O3475" s="33"/>
    </row>
    <row r="3476" spans="15:15" x14ac:dyDescent="0.3">
      <c r="O3476" s="33"/>
    </row>
    <row r="3477" spans="15:15" x14ac:dyDescent="0.3">
      <c r="O3477" s="33"/>
    </row>
    <row r="3478" spans="15:15" x14ac:dyDescent="0.3">
      <c r="O3478" s="33"/>
    </row>
    <row r="3479" spans="15:15" x14ac:dyDescent="0.3">
      <c r="O3479" s="33"/>
    </row>
    <row r="3480" spans="15:15" x14ac:dyDescent="0.3">
      <c r="O3480" s="33"/>
    </row>
    <row r="3481" spans="15:15" x14ac:dyDescent="0.3">
      <c r="O3481" s="33"/>
    </row>
    <row r="3482" spans="15:15" x14ac:dyDescent="0.3">
      <c r="O3482" s="33"/>
    </row>
  </sheetData>
  <sheetProtection password="C639" sheet="1" objects="1" scenarios="1"/>
  <autoFilter ref="Q2:Q3254" xr:uid="{00000000-0009-0000-0000-00001B000000}"/>
  <mergeCells count="254">
    <mergeCell ref="N1474:N1484"/>
    <mergeCell ref="N1487:N1497"/>
    <mergeCell ref="N1500:N1510"/>
    <mergeCell ref="N1513:N1523"/>
    <mergeCell ref="N1526:N1534"/>
    <mergeCell ref="N1537:N1543"/>
    <mergeCell ref="N1546:N1550"/>
    <mergeCell ref="N1553:N1557"/>
    <mergeCell ref="N2760:N2766"/>
    <mergeCell ref="N2680:N2692"/>
    <mergeCell ref="N2695:N2707"/>
    <mergeCell ref="N2710:N2722"/>
    <mergeCell ref="N2724:N2730"/>
    <mergeCell ref="N2733:N2739"/>
    <mergeCell ref="N2742:N2748"/>
    <mergeCell ref="N2590:N2602"/>
    <mergeCell ref="N2605:N2617"/>
    <mergeCell ref="N2620:N2632"/>
    <mergeCell ref="N2635:N2647"/>
    <mergeCell ref="N2650:N2662"/>
    <mergeCell ref="N2665:N2677"/>
    <mergeCell ref="N2501:N2513"/>
    <mergeCell ref="N2516:N2528"/>
    <mergeCell ref="N2531:N2543"/>
    <mergeCell ref="N3226:N3229"/>
    <mergeCell ref="N3185:N3190"/>
    <mergeCell ref="N3193:N3198"/>
    <mergeCell ref="N3201:N3206"/>
    <mergeCell ref="N3208:N3211"/>
    <mergeCell ref="N3214:N3217"/>
    <mergeCell ref="N3220:N3223"/>
    <mergeCell ref="N3147:N3152"/>
    <mergeCell ref="N3154:N3157"/>
    <mergeCell ref="N3160:N3163"/>
    <mergeCell ref="N3166:N3169"/>
    <mergeCell ref="N3172:N3175"/>
    <mergeCell ref="N3177:N3182"/>
    <mergeCell ref="N3105:N3108"/>
    <mergeCell ref="N3111:N3114"/>
    <mergeCell ref="N3117:N3120"/>
    <mergeCell ref="N3123:N3128"/>
    <mergeCell ref="N3131:N3136"/>
    <mergeCell ref="N3139:N3144"/>
    <mergeCell ref="N3065:N3066"/>
    <mergeCell ref="N3068:N3073"/>
    <mergeCell ref="N3076:N3081"/>
    <mergeCell ref="N3084:N3089"/>
    <mergeCell ref="N3092:N3097"/>
    <mergeCell ref="N3099:N3102"/>
    <mergeCell ref="N3029:N3034"/>
    <mergeCell ref="N3037:N3041"/>
    <mergeCell ref="N3044:N3047"/>
    <mergeCell ref="N3050:N3052"/>
    <mergeCell ref="N3055:N3057"/>
    <mergeCell ref="N3060:N3062"/>
    <mergeCell ref="N2981:N2982"/>
    <mergeCell ref="N2984:N2990"/>
    <mergeCell ref="N2993:N2999"/>
    <mergeCell ref="N3002:N3008"/>
    <mergeCell ref="N3011:N3017"/>
    <mergeCell ref="N3020:N3026"/>
    <mergeCell ref="N2945:N2950"/>
    <mergeCell ref="N2953:N2957"/>
    <mergeCell ref="N2960:N2963"/>
    <mergeCell ref="N2966:N2968"/>
    <mergeCell ref="N2971:N2973"/>
    <mergeCell ref="N2976:N2978"/>
    <mergeCell ref="N2897:N2898"/>
    <mergeCell ref="N2900:N2906"/>
    <mergeCell ref="N2909:N2915"/>
    <mergeCell ref="N2918:N2924"/>
    <mergeCell ref="N2927:N2933"/>
    <mergeCell ref="N2936:N2942"/>
    <mergeCell ref="N2858:N2863"/>
    <mergeCell ref="N2866:N2870"/>
    <mergeCell ref="N2873:N2876"/>
    <mergeCell ref="N2880:N2883"/>
    <mergeCell ref="N2886:N2889"/>
    <mergeCell ref="N2892:N2894"/>
    <mergeCell ref="N2751:N2757"/>
    <mergeCell ref="N2812:N2818"/>
    <mergeCell ref="N2821:N2827"/>
    <mergeCell ref="N2831:N2837"/>
    <mergeCell ref="N2840:N2846"/>
    <mergeCell ref="N2849:N2855"/>
    <mergeCell ref="N2769:N2774"/>
    <mergeCell ref="N2777:N2781"/>
    <mergeCell ref="N2784:N2788"/>
    <mergeCell ref="N2791:N2794"/>
    <mergeCell ref="N2797:N2800"/>
    <mergeCell ref="N2803:N2805"/>
    <mergeCell ref="N2808:N2809"/>
    <mergeCell ref="N2545:N2557"/>
    <mergeCell ref="N2560:N2572"/>
    <mergeCell ref="N2575:N2587"/>
    <mergeCell ref="N2411:N2423"/>
    <mergeCell ref="N2426:N2438"/>
    <mergeCell ref="N2441:N2453"/>
    <mergeCell ref="N2456:N2468"/>
    <mergeCell ref="N2471:N2483"/>
    <mergeCell ref="N2486:N2498"/>
    <mergeCell ref="N2322:N2334"/>
    <mergeCell ref="N2337:N2349"/>
    <mergeCell ref="N2352:N2364"/>
    <mergeCell ref="N2366:N2378"/>
    <mergeCell ref="N2381:N2393"/>
    <mergeCell ref="N2396:N2408"/>
    <mergeCell ref="N2232:N2244"/>
    <mergeCell ref="N2247:N2259"/>
    <mergeCell ref="N2262:N2274"/>
    <mergeCell ref="N2277:N2289"/>
    <mergeCell ref="N2292:N2304"/>
    <mergeCell ref="N2307:N2319"/>
    <mergeCell ref="N2142:N2154"/>
    <mergeCell ref="N2157:N2169"/>
    <mergeCell ref="N2172:N2184"/>
    <mergeCell ref="N2187:N2199"/>
    <mergeCell ref="N2202:N2214"/>
    <mergeCell ref="N2217:N2229"/>
    <mergeCell ref="N2053:N2065"/>
    <mergeCell ref="N2068:N2080"/>
    <mergeCell ref="N2083:N2095"/>
    <mergeCell ref="N2098:N2110"/>
    <mergeCell ref="N2113:N2125"/>
    <mergeCell ref="N2128:N2140"/>
    <mergeCell ref="N1963:N1975"/>
    <mergeCell ref="N1978:N1990"/>
    <mergeCell ref="N1993:N2005"/>
    <mergeCell ref="N2008:N2020"/>
    <mergeCell ref="N2023:N2035"/>
    <mergeCell ref="N2038:N2050"/>
    <mergeCell ref="N1874:N1886"/>
    <mergeCell ref="N1889:N1901"/>
    <mergeCell ref="N1904:N1916"/>
    <mergeCell ref="N1919:N1931"/>
    <mergeCell ref="N1934:N1946"/>
    <mergeCell ref="N1949:N1961"/>
    <mergeCell ref="N1784:N1796"/>
    <mergeCell ref="N1799:N1811"/>
    <mergeCell ref="N1814:N1826"/>
    <mergeCell ref="N1829:N1841"/>
    <mergeCell ref="N1844:N1856"/>
    <mergeCell ref="N1859:N1871"/>
    <mergeCell ref="N1695:N1707"/>
    <mergeCell ref="N1710:N1722"/>
    <mergeCell ref="N1725:N1737"/>
    <mergeCell ref="N1739:N1751"/>
    <mergeCell ref="N1754:N1766"/>
    <mergeCell ref="N1769:N1781"/>
    <mergeCell ref="N1605:N1617"/>
    <mergeCell ref="N1620:N1632"/>
    <mergeCell ref="N1635:N1647"/>
    <mergeCell ref="N1650:N1662"/>
    <mergeCell ref="N1665:N1677"/>
    <mergeCell ref="N1680:N1692"/>
    <mergeCell ref="N1291:N1303"/>
    <mergeCell ref="N1306:N1318"/>
    <mergeCell ref="N1321:N1333"/>
    <mergeCell ref="N1560:N1572"/>
    <mergeCell ref="N1575:N1587"/>
    <mergeCell ref="N1590:N1602"/>
    <mergeCell ref="N1336:N1346"/>
    <mergeCell ref="N1349:N1359"/>
    <mergeCell ref="N1362:N1372"/>
    <mergeCell ref="N1375:N1385"/>
    <mergeCell ref="N1388:N1398"/>
    <mergeCell ref="N1401:N1411"/>
    <mergeCell ref="N1414:N1422"/>
    <mergeCell ref="N1425:N1431"/>
    <mergeCell ref="N1434:N1438"/>
    <mergeCell ref="N1441:N1445"/>
    <mergeCell ref="N1448:N1458"/>
    <mergeCell ref="N1461:N1471"/>
    <mergeCell ref="N1201:N1213"/>
    <mergeCell ref="N1216:N1228"/>
    <mergeCell ref="N1231:N1243"/>
    <mergeCell ref="N1246:N1258"/>
    <mergeCell ref="N1261:N1273"/>
    <mergeCell ref="N1276:N1288"/>
    <mergeCell ref="N1111:N1123"/>
    <mergeCell ref="N1126:N1138"/>
    <mergeCell ref="N1141:N1153"/>
    <mergeCell ref="N1156:N1168"/>
    <mergeCell ref="N1171:N1183"/>
    <mergeCell ref="N1186:N1198"/>
    <mergeCell ref="N1022:N1034"/>
    <mergeCell ref="N1037:N1049"/>
    <mergeCell ref="N1052:N1064"/>
    <mergeCell ref="N1067:N1079"/>
    <mergeCell ref="N1082:N1094"/>
    <mergeCell ref="N1097:N1109"/>
    <mergeCell ref="N932:N944"/>
    <mergeCell ref="N947:N959"/>
    <mergeCell ref="N962:N974"/>
    <mergeCell ref="N977:N989"/>
    <mergeCell ref="N992:N1004"/>
    <mergeCell ref="N1007:N1019"/>
    <mergeCell ref="N843:N855"/>
    <mergeCell ref="N858:N870"/>
    <mergeCell ref="N873:N885"/>
    <mergeCell ref="N888:N900"/>
    <mergeCell ref="N903:N915"/>
    <mergeCell ref="N918:N930"/>
    <mergeCell ref="N753:N765"/>
    <mergeCell ref="N768:N780"/>
    <mergeCell ref="N783:N795"/>
    <mergeCell ref="N798:N810"/>
    <mergeCell ref="N813:N825"/>
    <mergeCell ref="N828:N840"/>
    <mergeCell ref="N664:N676"/>
    <mergeCell ref="N679:N691"/>
    <mergeCell ref="N694:N706"/>
    <mergeCell ref="N708:N720"/>
    <mergeCell ref="N723:N735"/>
    <mergeCell ref="N738:N750"/>
    <mergeCell ref="N574:N586"/>
    <mergeCell ref="N589:N601"/>
    <mergeCell ref="N604:N616"/>
    <mergeCell ref="N619:N631"/>
    <mergeCell ref="N634:N646"/>
    <mergeCell ref="N649:N661"/>
    <mergeCell ref="N529:N541"/>
    <mergeCell ref="N544:N556"/>
    <mergeCell ref="N559:N571"/>
    <mergeCell ref="N395:N407"/>
    <mergeCell ref="N410:N422"/>
    <mergeCell ref="N425:N437"/>
    <mergeCell ref="N440:N452"/>
    <mergeCell ref="N455:N467"/>
    <mergeCell ref="N470:N482"/>
    <mergeCell ref="N3231:N3238"/>
    <mergeCell ref="N3241:N3248"/>
    <mergeCell ref="N3251:N3254"/>
    <mergeCell ref="N4:N16"/>
    <mergeCell ref="N19:N31"/>
    <mergeCell ref="N34:N46"/>
    <mergeCell ref="N49:N61"/>
    <mergeCell ref="N64:N76"/>
    <mergeCell ref="N79:N91"/>
    <mergeCell ref="N183:N195"/>
    <mergeCell ref="N223:N235"/>
    <mergeCell ref="N263:N275"/>
    <mergeCell ref="N302:N314"/>
    <mergeCell ref="N341:N353"/>
    <mergeCell ref="N380:N392"/>
    <mergeCell ref="N94:N106"/>
    <mergeCell ref="N109:N121"/>
    <mergeCell ref="N124:N136"/>
    <mergeCell ref="N139:N151"/>
    <mergeCell ref="N154:N166"/>
    <mergeCell ref="N169:N181"/>
    <mergeCell ref="N485:N497"/>
    <mergeCell ref="N500:N512"/>
    <mergeCell ref="N515:N527"/>
  </mergeCells>
  <pageMargins left="0.7" right="0.7" top="0.75" bottom="0.75" header="0.3" footer="0.3"/>
  <pageSetup paperSize="9" orientation="portrait" verticalDpi="0"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28</vt:i4>
      </vt:variant>
    </vt:vector>
  </HeadingPairs>
  <TitlesOfParts>
    <vt:vector size="28" baseType="lpstr">
      <vt:lpstr>Содержание</vt:lpstr>
      <vt:lpstr>Калькулятор </vt:lpstr>
      <vt:lpstr>P30 V</vt:lpstr>
      <vt:lpstr>P30 H</vt:lpstr>
      <vt:lpstr>P60-30</vt:lpstr>
      <vt:lpstr>P60 V</vt:lpstr>
      <vt:lpstr>P60 H</vt:lpstr>
      <vt:lpstr>S V</vt:lpstr>
      <vt:lpstr>S H</vt:lpstr>
      <vt:lpstr>SP V</vt:lpstr>
      <vt:lpstr>SP H</vt:lpstr>
      <vt:lpstr>Q40 V</vt:lpstr>
      <vt:lpstr>Q40 H</vt:lpstr>
      <vt:lpstr>Q60 V</vt:lpstr>
      <vt:lpstr>Q60 H</vt:lpstr>
      <vt:lpstr>Q80 V</vt:lpstr>
      <vt:lpstr>Q80 H</vt:lpstr>
      <vt:lpstr>R32 V</vt:lpstr>
      <vt:lpstr>R32 H</vt:lpstr>
      <vt:lpstr>R89 V</vt:lpstr>
      <vt:lpstr>R89 H</vt:lpstr>
      <vt:lpstr>RT1,RT2</vt:lpstr>
      <vt:lpstr>RT1W,RT2W</vt:lpstr>
      <vt:lpstr>QT1,QT2</vt:lpstr>
      <vt:lpstr>Напольные</vt:lpstr>
      <vt:lpstr>Аксессуары</vt:lpstr>
      <vt:lpstr>Колеровка</vt:lpstr>
      <vt:lpstr>Основа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Сергей</dc:creator>
  <cp:lastModifiedBy>User</cp:lastModifiedBy>
  <cp:lastPrinted>2023-04-05T08:22:08Z</cp:lastPrinted>
  <dcterms:created xsi:type="dcterms:W3CDTF">2022-11-11T09:41:41Z</dcterms:created>
  <dcterms:modified xsi:type="dcterms:W3CDTF">2024-05-06T08:14:35Z</dcterms:modified>
</cp:coreProperties>
</file>